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743\htdocs\import-excel\"/>
    </mc:Choice>
  </mc:AlternateContent>
  <xr:revisionPtr revIDLastSave="0" documentId="13_ncr:1_{F9AA16D2-62E7-4E04-BEAA-70019A32E27F}" xr6:coauthVersionLast="45" xr6:coauthVersionMax="45" xr10:uidLastSave="{00000000-0000-0000-0000-000000000000}"/>
  <bookViews>
    <workbookView minimized="1" xWindow="6330" yWindow="1750" windowWidth="9600" windowHeight="4970" xr2:uid="{00000000-000D-0000-FFFF-FFFF00000000}"/>
  </bookViews>
  <sheets>
    <sheet name="ABSENSI" sheetId="1" r:id="rId1"/>
    <sheet name="data_harilibur" sheetId="4" r:id="rId2"/>
    <sheet name="Sheet1" sheetId="5" r:id="rId3"/>
    <sheet name="Operasional" sheetId="6" state="hidden" r:id="rId4"/>
    <sheet name="Procesing" sheetId="7" state="hidden" r:id="rId5"/>
    <sheet name="aspek kompetensi" sheetId="9" state="hidden" r:id="rId6"/>
    <sheet name="summary " sheetId="8" r:id="rId7"/>
    <sheet name="insentive" sheetId="10" r:id="rId8"/>
  </sheets>
  <definedNames>
    <definedName name="_dataharilibur">OFFSET(data_harilibur!$B$1,1,-1,COUNT(data_harilibur!$A:$A))</definedName>
    <definedName name="_xlnm._FilterDatabase" localSheetId="3" hidden="1">Operasional!$A$2:$F$66</definedName>
    <definedName name="_xlnm._FilterDatabase" localSheetId="4" hidden="1">Procesing!$A$2:$F$52</definedName>
    <definedName name="_xlnm._FilterDatabase" localSheetId="6" hidden="1">'summary '!$C$5:$AC$86</definedName>
    <definedName name="AA">ABSENSI!$AK$9</definedName>
    <definedName name="Aktivitas">Sheet1!$L$21:$L$44</definedName>
    <definedName name="BB">ABSENSI!$AM$9</definedName>
    <definedName name="CC">ABSENSI!$AN$9</definedName>
    <definedName name="code" localSheetId="4">ABSENSI!#REF!</definedName>
    <definedName name="data_absen">ABSENSI!$B$10:$AR$11</definedName>
    <definedName name="DD">ABSENSI!$AO$9</definedName>
    <definedName name="departemen">Sheet1!$B$37:$B$47</definedName>
    <definedName name="EE">ABSENSI!$AP$9</definedName>
    <definedName name="FF">ABSENSI!$AQ$9</definedName>
    <definedName name="GG">ABSENSI!$AR$9</definedName>
    <definedName name="HH">ABSENSI!$AL$9</definedName>
    <definedName name="LIST">Sheet1!$E$21:$E$32</definedName>
    <definedName name="OPERASIONAL">Operasional!$D$3:$E$100</definedName>
    <definedName name="_xlnm.Print_Area" localSheetId="0">ABSENSI!$A$1:$AR$10</definedName>
    <definedName name="PROCESING">Procesing!$D$3:$E$100</definedName>
    <definedName name="VLOOK_NILAIKOMPETENSI">'aspek kompetensi'!$B$10:$O$90</definedName>
    <definedName name="VLOOKTGL">Sheet1!$B$21:$C$27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Y11" i="1" l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10" i="1"/>
  <c r="AK43" i="1" l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Z43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Z44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Z45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Z46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Z47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Z48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Z49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Z50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Z51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Z52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Z53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Z54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Z55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Z56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Z57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Z58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Z59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Z60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Z61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Z62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Z63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Z64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Z65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Z66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Z67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Z68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Z69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Z70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Z71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Z72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Z73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Z74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Z75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Z76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Z77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Z78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Z79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Z80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Z81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Z82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Z83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Z84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Z85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Z86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Z87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Z88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Z89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Z90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Z91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Z92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Z93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Z94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Z95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Z96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Z97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Z98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Z99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Z100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Z101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Z102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Z103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Z104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Z105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Z106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Z107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Z108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Z109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Z110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Z111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Z112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Z113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Z114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Z115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Z116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Z117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Z118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Z119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Z120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Z121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Z122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Z123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Z124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Z125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Z126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Z127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Z128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Z129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Z130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Z131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Z132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Z133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Z134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Z135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Z136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Z137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Z138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Z139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Z140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Z141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Z142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Z143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Z144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Z145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Z146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Z147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Z148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Z149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Z150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Z151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Z152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Z153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Z154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Z155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Z156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Z157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Z158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Z159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Z160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Z161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Z162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Z163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Z164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Z165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Z166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Z167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Z168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Z169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Z170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Z171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Z172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Z173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Z174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Z175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Z176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Z177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Z178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Z179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Z180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Z181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Z182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Z183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Z184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Z185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Z186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Z187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Z188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Z189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Z190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Z191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Z192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Z193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Z194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Z195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Z196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Z197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Z198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Z199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Z200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Z201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Z202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Z203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Z204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Z205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Z206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Z207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Z208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Z209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Z210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Z211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Z212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Z213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Z214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Z215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Z216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Z217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Z218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Z219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Z220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Z221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Z222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Z223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Z224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Z225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Z226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Z227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Z228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Z229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Z230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Z231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Z232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Z233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Z234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Z235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Z236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Z237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Z238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Z239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Z240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Z241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Z242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Z243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Z244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Z245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Z246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C164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L10" i="1" l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Z11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Z12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Z13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Z14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Z15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Z16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Z17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Z18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Z19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Z20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Z21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Z22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Z23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Z24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Z25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Z26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Z27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Z28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Z29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Z30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Z31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Z32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Z33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Z34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Z35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Z36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Z37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Z38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Z39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Z40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Z41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Z42" i="1"/>
  <c r="AZ10" i="1"/>
  <c r="AX10" i="1"/>
  <c r="AW10" i="1"/>
  <c r="AV10" i="1"/>
  <c r="AU10" i="1"/>
  <c r="AT10" i="1"/>
  <c r="AJ6" i="1"/>
  <c r="AS10" i="1"/>
  <c r="AR10" i="1"/>
  <c r="AQ10" i="1" l="1"/>
  <c r="AP10" i="1"/>
  <c r="AO10" i="1"/>
  <c r="AN10" i="1"/>
  <c r="AM10" i="1"/>
  <c r="AK10" i="1"/>
  <c r="N9" i="1" l="1" a="1"/>
  <c r="N9" i="1" s="1"/>
  <c r="N8" i="1" s="1"/>
  <c r="O9" i="1" a="1"/>
  <c r="O9" i="1" s="1"/>
  <c r="O8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E9" i="1" l="1" a="1"/>
  <c r="E9" i="1" s="1"/>
  <c r="H4" i="1" l="1"/>
  <c r="B7" i="1" l="1"/>
  <c r="P9" i="1" a="1"/>
  <c r="P9" i="1" s="1"/>
  <c r="T9" i="1" a="1"/>
  <c r="T9" i="1" s="1"/>
  <c r="T8" i="1" s="1"/>
  <c r="X9" i="1" a="1"/>
  <c r="X9" i="1" s="1"/>
  <c r="X8" i="1" s="1"/>
  <c r="AB9" i="1" a="1"/>
  <c r="AB9" i="1" s="1"/>
  <c r="AB8" i="1" s="1"/>
  <c r="AF9" i="1" a="1"/>
  <c r="AF9" i="1" s="1"/>
  <c r="AF8" i="1" s="1"/>
  <c r="Q9" i="1" a="1"/>
  <c r="Q9" i="1" s="1"/>
  <c r="Q8" i="1" s="1"/>
  <c r="U9" i="1" a="1"/>
  <c r="U9" i="1" s="1"/>
  <c r="U8" i="1" s="1"/>
  <c r="Y9" i="1" a="1"/>
  <c r="Y9" i="1" s="1"/>
  <c r="Y8" i="1" s="1"/>
  <c r="AC9" i="1" a="1"/>
  <c r="AC9" i="1" s="1"/>
  <c r="AC8" i="1" s="1"/>
  <c r="AG9" i="1" a="1"/>
  <c r="AG9" i="1" s="1"/>
  <c r="AG8" i="1" s="1"/>
  <c r="W9" i="1" a="1"/>
  <c r="W9" i="1" s="1"/>
  <c r="W8" i="1" s="1"/>
  <c r="AA9" i="1" a="1"/>
  <c r="AA9" i="1" s="1"/>
  <c r="AA8" i="1" s="1"/>
  <c r="AI9" i="1" a="1"/>
  <c r="AI9" i="1" s="1"/>
  <c r="AI8" i="1" s="1"/>
  <c r="R9" i="1" a="1"/>
  <c r="R9" i="1" s="1"/>
  <c r="R8" i="1" s="1"/>
  <c r="V9" i="1" a="1"/>
  <c r="V9" i="1" s="1"/>
  <c r="V8" i="1" s="1"/>
  <c r="Z9" i="1" a="1"/>
  <c r="Z9" i="1" s="1"/>
  <c r="Z8" i="1" s="1"/>
  <c r="AD9" i="1" a="1"/>
  <c r="AD9" i="1" s="1"/>
  <c r="AD8" i="1" s="1"/>
  <c r="AD7" i="1" s="1"/>
  <c r="AH9" i="1" a="1"/>
  <c r="AH9" i="1" s="1"/>
  <c r="AH8" i="1" s="1"/>
  <c r="S9" i="1" a="1"/>
  <c r="S9" i="1" s="1"/>
  <c r="S8" i="1" s="1"/>
  <c r="AE9" i="1" a="1"/>
  <c r="AE9" i="1" s="1"/>
  <c r="AE8" i="1" s="1"/>
  <c r="I84" i="10"/>
  <c r="P8" i="1" l="1"/>
  <c r="B6" i="1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A75" i="9" s="1"/>
  <c r="B76" i="9"/>
  <c r="B77" i="9"/>
  <c r="A77" i="9" s="1"/>
  <c r="B78" i="9"/>
  <c r="A78" i="9" s="1"/>
  <c r="B79" i="9"/>
  <c r="A79" i="9" s="1"/>
  <c r="B80" i="9"/>
  <c r="A80" i="9" s="1"/>
  <c r="B81" i="9"/>
  <c r="A81" i="9" s="1"/>
  <c r="B82" i="9"/>
  <c r="A82" i="9" s="1"/>
  <c r="B83" i="9"/>
  <c r="A83" i="9" s="1"/>
  <c r="B84" i="9"/>
  <c r="A84" i="9" s="1"/>
  <c r="B85" i="9"/>
  <c r="A85" i="9" s="1"/>
  <c r="B86" i="9"/>
  <c r="A86" i="9" s="1"/>
  <c r="B87" i="9"/>
  <c r="A87" i="9" s="1"/>
  <c r="B88" i="9"/>
  <c r="A88" i="9" s="1"/>
  <c r="B89" i="9"/>
  <c r="A89" i="9" s="1"/>
  <c r="B90" i="9"/>
  <c r="A90" i="9" s="1"/>
  <c r="B10" i="9"/>
  <c r="A11" i="9" s="1"/>
  <c r="A55" i="9" l="1"/>
  <c r="A70" i="9"/>
  <c r="A62" i="9"/>
  <c r="A54" i="9"/>
  <c r="A46" i="9"/>
  <c r="A38" i="9"/>
  <c r="A30" i="9"/>
  <c r="A22" i="9"/>
  <c r="A28" i="9"/>
  <c r="A71" i="9"/>
  <c r="A63" i="9"/>
  <c r="A47" i="9"/>
  <c r="A39" i="9"/>
  <c r="A69" i="9"/>
  <c r="A61" i="9"/>
  <c r="A53" i="9"/>
  <c r="A45" i="9"/>
  <c r="A37" i="9"/>
  <c r="A29" i="9"/>
  <c r="A21" i="9"/>
  <c r="A13" i="9"/>
  <c r="A76" i="9"/>
  <c r="A68" i="9"/>
  <c r="A60" i="9"/>
  <c r="A52" i="9"/>
  <c r="A44" i="9"/>
  <c r="A36" i="9"/>
  <c r="A20" i="9"/>
  <c r="A67" i="9"/>
  <c r="A59" i="9"/>
  <c r="A51" i="9"/>
  <c r="A43" i="9"/>
  <c r="A35" i="9"/>
  <c r="A74" i="9"/>
  <c r="A66" i="9"/>
  <c r="A58" i="9"/>
  <c r="A50" i="9"/>
  <c r="A42" i="9"/>
  <c r="A34" i="9"/>
  <c r="A26" i="9"/>
  <c r="A18" i="9"/>
  <c r="A73" i="9"/>
  <c r="A65" i="9"/>
  <c r="A57" i="9"/>
  <c r="A49" i="9"/>
  <c r="A41" i="9"/>
  <c r="A33" i="9"/>
  <c r="A25" i="9"/>
  <c r="A72" i="9"/>
  <c r="A64" i="9"/>
  <c r="A56" i="9"/>
  <c r="A48" i="9"/>
  <c r="A40" i="9"/>
  <c r="A32" i="9"/>
  <c r="A24" i="9"/>
  <c r="A17" i="9"/>
  <c r="A14" i="9"/>
  <c r="A12" i="9"/>
  <c r="A16" i="9"/>
  <c r="G85" i="8"/>
  <c r="F85" i="8"/>
  <c r="I85" i="8"/>
  <c r="K85" i="8"/>
  <c r="M85" i="8"/>
  <c r="E85" i="8"/>
  <c r="N85" i="8" s="1"/>
  <c r="O85" i="8" s="1"/>
  <c r="Q85" i="8" s="1"/>
  <c r="J85" i="8"/>
  <c r="H85" i="8"/>
  <c r="L85" i="8"/>
  <c r="G83" i="8"/>
  <c r="F83" i="8"/>
  <c r="I83" i="8"/>
  <c r="K83" i="8"/>
  <c r="M83" i="8"/>
  <c r="E83" i="8"/>
  <c r="J83" i="8"/>
  <c r="H83" i="8"/>
  <c r="L83" i="8"/>
  <c r="G81" i="8"/>
  <c r="F81" i="8"/>
  <c r="I81" i="8"/>
  <c r="K81" i="8"/>
  <c r="M81" i="8"/>
  <c r="E81" i="8"/>
  <c r="N81" i="8" s="1"/>
  <c r="O81" i="8" s="1"/>
  <c r="Q81" i="8" s="1"/>
  <c r="J81" i="8"/>
  <c r="H81" i="8"/>
  <c r="L81" i="8"/>
  <c r="G79" i="8"/>
  <c r="F79" i="8"/>
  <c r="I79" i="8"/>
  <c r="K79" i="8"/>
  <c r="M79" i="8"/>
  <c r="E79" i="8"/>
  <c r="N79" i="8" s="1"/>
  <c r="O79" i="8" s="1"/>
  <c r="Q79" i="8" s="1"/>
  <c r="J79" i="8"/>
  <c r="H79" i="8"/>
  <c r="L79" i="8"/>
  <c r="G77" i="8"/>
  <c r="F77" i="8"/>
  <c r="I77" i="8"/>
  <c r="K77" i="8"/>
  <c r="M77" i="8"/>
  <c r="E77" i="8"/>
  <c r="N77" i="8" s="1"/>
  <c r="O77" i="8" s="1"/>
  <c r="Q77" i="8" s="1"/>
  <c r="J77" i="8"/>
  <c r="H77" i="8"/>
  <c r="L77" i="8"/>
  <c r="G75" i="8"/>
  <c r="F75" i="8"/>
  <c r="I75" i="8"/>
  <c r="K75" i="8"/>
  <c r="M75" i="8"/>
  <c r="E75" i="8"/>
  <c r="N75" i="8" s="1"/>
  <c r="O75" i="8" s="1"/>
  <c r="Q75" i="8" s="1"/>
  <c r="J75" i="8"/>
  <c r="H75" i="8"/>
  <c r="L75" i="8"/>
  <c r="G73" i="8"/>
  <c r="F73" i="8"/>
  <c r="I73" i="8"/>
  <c r="K73" i="8"/>
  <c r="M73" i="8"/>
  <c r="E73" i="8"/>
  <c r="N73" i="8" s="1"/>
  <c r="O73" i="8" s="1"/>
  <c r="Q73" i="8" s="1"/>
  <c r="J73" i="8"/>
  <c r="H73" i="8"/>
  <c r="L73" i="8"/>
  <c r="G71" i="8"/>
  <c r="F71" i="8"/>
  <c r="I71" i="8"/>
  <c r="K71" i="8"/>
  <c r="M71" i="8"/>
  <c r="E71" i="8"/>
  <c r="N71" i="8" s="1"/>
  <c r="O71" i="8" s="1"/>
  <c r="Q71" i="8" s="1"/>
  <c r="J71" i="8"/>
  <c r="H71" i="8"/>
  <c r="L71" i="8"/>
  <c r="G69" i="8"/>
  <c r="F69" i="8"/>
  <c r="I69" i="8"/>
  <c r="K69" i="8"/>
  <c r="M69" i="8"/>
  <c r="E69" i="8"/>
  <c r="J69" i="8"/>
  <c r="H69" i="8"/>
  <c r="L69" i="8"/>
  <c r="G67" i="8"/>
  <c r="F67" i="8"/>
  <c r="I67" i="8"/>
  <c r="K67" i="8"/>
  <c r="M67" i="8"/>
  <c r="E67" i="8"/>
  <c r="J67" i="8"/>
  <c r="H67" i="8"/>
  <c r="L67" i="8"/>
  <c r="G65" i="8"/>
  <c r="F65" i="8"/>
  <c r="I65" i="8"/>
  <c r="K65" i="8"/>
  <c r="M65" i="8"/>
  <c r="E65" i="8"/>
  <c r="J65" i="8"/>
  <c r="H65" i="8"/>
  <c r="L65" i="8"/>
  <c r="G63" i="8"/>
  <c r="F63" i="8"/>
  <c r="I63" i="8"/>
  <c r="K63" i="8"/>
  <c r="M63" i="8"/>
  <c r="E63" i="8"/>
  <c r="J63" i="8"/>
  <c r="H63" i="8"/>
  <c r="L63" i="8"/>
  <c r="G61" i="8"/>
  <c r="F61" i="8"/>
  <c r="I61" i="8"/>
  <c r="K61" i="8"/>
  <c r="M61" i="8"/>
  <c r="E61" i="8"/>
  <c r="J61" i="8"/>
  <c r="H61" i="8"/>
  <c r="L61" i="8"/>
  <c r="G59" i="8"/>
  <c r="F59" i="8"/>
  <c r="I59" i="8"/>
  <c r="K59" i="8"/>
  <c r="M59" i="8"/>
  <c r="E59" i="8"/>
  <c r="J59" i="8"/>
  <c r="H59" i="8"/>
  <c r="L59" i="8"/>
  <c r="G57" i="8"/>
  <c r="F57" i="8"/>
  <c r="I57" i="8"/>
  <c r="K57" i="8"/>
  <c r="M57" i="8"/>
  <c r="E57" i="8"/>
  <c r="J57" i="8"/>
  <c r="H57" i="8"/>
  <c r="L57" i="8"/>
  <c r="G55" i="8"/>
  <c r="F55" i="8"/>
  <c r="I55" i="8"/>
  <c r="K55" i="8"/>
  <c r="M55" i="8"/>
  <c r="E55" i="8"/>
  <c r="J55" i="8"/>
  <c r="H55" i="8"/>
  <c r="L55" i="8"/>
  <c r="G53" i="8"/>
  <c r="F53" i="8"/>
  <c r="I53" i="8"/>
  <c r="K53" i="8"/>
  <c r="M53" i="8"/>
  <c r="E53" i="8"/>
  <c r="J53" i="8"/>
  <c r="H53" i="8"/>
  <c r="L53" i="8"/>
  <c r="G51" i="8"/>
  <c r="F51" i="8"/>
  <c r="I51" i="8"/>
  <c r="K51" i="8"/>
  <c r="M51" i="8"/>
  <c r="E51" i="8"/>
  <c r="J51" i="8"/>
  <c r="H51" i="8"/>
  <c r="L51" i="8"/>
  <c r="G49" i="8"/>
  <c r="F49" i="8"/>
  <c r="I49" i="8"/>
  <c r="K49" i="8"/>
  <c r="M49" i="8"/>
  <c r="E49" i="8"/>
  <c r="J49" i="8"/>
  <c r="H49" i="8"/>
  <c r="L49" i="8"/>
  <c r="G47" i="8"/>
  <c r="F47" i="8"/>
  <c r="I47" i="8"/>
  <c r="K47" i="8"/>
  <c r="M47" i="8"/>
  <c r="E47" i="8"/>
  <c r="J47" i="8"/>
  <c r="H47" i="8"/>
  <c r="L47" i="8"/>
  <c r="G45" i="8"/>
  <c r="F45" i="8"/>
  <c r="I45" i="8"/>
  <c r="K45" i="8"/>
  <c r="M45" i="8"/>
  <c r="E45" i="8"/>
  <c r="J45" i="8"/>
  <c r="H45" i="8"/>
  <c r="L45" i="8"/>
  <c r="G43" i="8"/>
  <c r="F43" i="8"/>
  <c r="I43" i="8"/>
  <c r="K43" i="8"/>
  <c r="M43" i="8"/>
  <c r="E43" i="8"/>
  <c r="J43" i="8"/>
  <c r="H43" i="8"/>
  <c r="L43" i="8"/>
  <c r="G41" i="8"/>
  <c r="F41" i="8"/>
  <c r="I41" i="8"/>
  <c r="K41" i="8"/>
  <c r="M41" i="8"/>
  <c r="E41" i="8"/>
  <c r="J41" i="8"/>
  <c r="H41" i="8"/>
  <c r="L41" i="8"/>
  <c r="G39" i="8"/>
  <c r="F39" i="8"/>
  <c r="I39" i="8"/>
  <c r="K39" i="8"/>
  <c r="M39" i="8"/>
  <c r="H39" i="8"/>
  <c r="L39" i="8"/>
  <c r="E39" i="8"/>
  <c r="J39" i="8"/>
  <c r="G37" i="8"/>
  <c r="F37" i="8"/>
  <c r="I37" i="8"/>
  <c r="K37" i="8"/>
  <c r="M37" i="8"/>
  <c r="H37" i="8"/>
  <c r="L37" i="8"/>
  <c r="E37" i="8"/>
  <c r="J37" i="8"/>
  <c r="G35" i="8"/>
  <c r="F35" i="8"/>
  <c r="I35" i="8"/>
  <c r="K35" i="8"/>
  <c r="M35" i="8"/>
  <c r="H35" i="8"/>
  <c r="L35" i="8"/>
  <c r="E35" i="8"/>
  <c r="J35" i="8"/>
  <c r="G33" i="8"/>
  <c r="F33" i="8"/>
  <c r="I33" i="8"/>
  <c r="K33" i="8"/>
  <c r="M33" i="8"/>
  <c r="H33" i="8"/>
  <c r="L33" i="8"/>
  <c r="E33" i="8"/>
  <c r="J33" i="8"/>
  <c r="G31" i="8"/>
  <c r="F31" i="8"/>
  <c r="I31" i="8"/>
  <c r="K31" i="8"/>
  <c r="M31" i="8"/>
  <c r="H31" i="8"/>
  <c r="L31" i="8"/>
  <c r="E31" i="8"/>
  <c r="J31" i="8"/>
  <c r="G29" i="8"/>
  <c r="F29" i="8"/>
  <c r="I29" i="8"/>
  <c r="K29" i="8"/>
  <c r="M29" i="8"/>
  <c r="H29" i="8"/>
  <c r="L29" i="8"/>
  <c r="E29" i="8"/>
  <c r="J29" i="8"/>
  <c r="G27" i="8"/>
  <c r="F27" i="8"/>
  <c r="I27" i="8"/>
  <c r="K27" i="8"/>
  <c r="M27" i="8"/>
  <c r="H27" i="8"/>
  <c r="L27" i="8"/>
  <c r="E27" i="8"/>
  <c r="J27" i="8"/>
  <c r="G25" i="8"/>
  <c r="F25" i="8"/>
  <c r="I25" i="8"/>
  <c r="K25" i="8"/>
  <c r="M25" i="8"/>
  <c r="H25" i="8"/>
  <c r="L25" i="8"/>
  <c r="E25" i="8"/>
  <c r="J25" i="8"/>
  <c r="G23" i="8"/>
  <c r="F23" i="8"/>
  <c r="I23" i="8"/>
  <c r="K23" i="8"/>
  <c r="M23" i="8"/>
  <c r="H23" i="8"/>
  <c r="L23" i="8"/>
  <c r="E23" i="8"/>
  <c r="J23" i="8"/>
  <c r="G21" i="8"/>
  <c r="F21" i="8"/>
  <c r="I21" i="8"/>
  <c r="K21" i="8"/>
  <c r="M21" i="8"/>
  <c r="H21" i="8"/>
  <c r="L21" i="8"/>
  <c r="E21" i="8"/>
  <c r="J21" i="8"/>
  <c r="G19" i="8"/>
  <c r="F19" i="8"/>
  <c r="I19" i="8"/>
  <c r="K19" i="8"/>
  <c r="M19" i="8"/>
  <c r="H19" i="8"/>
  <c r="L19" i="8"/>
  <c r="E19" i="8"/>
  <c r="J19" i="8"/>
  <c r="G17" i="8"/>
  <c r="F17" i="8"/>
  <c r="I17" i="8"/>
  <c r="K17" i="8"/>
  <c r="M17" i="8"/>
  <c r="H17" i="8"/>
  <c r="L17" i="8"/>
  <c r="E17" i="8"/>
  <c r="J17" i="8"/>
  <c r="F86" i="8"/>
  <c r="I86" i="8"/>
  <c r="K86" i="8"/>
  <c r="M86" i="8"/>
  <c r="G86" i="8"/>
  <c r="E86" i="8"/>
  <c r="N86" i="8" s="1"/>
  <c r="O86" i="8" s="1"/>
  <c r="Q86" i="8" s="1"/>
  <c r="J86" i="8"/>
  <c r="H86" i="8"/>
  <c r="L86" i="8"/>
  <c r="G84" i="8"/>
  <c r="F84" i="8"/>
  <c r="I84" i="8"/>
  <c r="K84" i="8"/>
  <c r="M84" i="8"/>
  <c r="E84" i="8"/>
  <c r="N84" i="8" s="1"/>
  <c r="O84" i="8" s="1"/>
  <c r="Q84" i="8" s="1"/>
  <c r="J84" i="8"/>
  <c r="H84" i="8"/>
  <c r="L84" i="8"/>
  <c r="G82" i="8"/>
  <c r="F82" i="8"/>
  <c r="I82" i="8"/>
  <c r="K82" i="8"/>
  <c r="M82" i="8"/>
  <c r="E82" i="8"/>
  <c r="N82" i="8" s="1"/>
  <c r="O82" i="8" s="1"/>
  <c r="Q82" i="8" s="1"/>
  <c r="J82" i="8"/>
  <c r="H82" i="8"/>
  <c r="L82" i="8"/>
  <c r="G80" i="8"/>
  <c r="F80" i="8"/>
  <c r="I80" i="8"/>
  <c r="K80" i="8"/>
  <c r="M80" i="8"/>
  <c r="E80" i="8"/>
  <c r="N80" i="8" s="1"/>
  <c r="O80" i="8" s="1"/>
  <c r="Q80" i="8" s="1"/>
  <c r="J80" i="8"/>
  <c r="H80" i="8"/>
  <c r="L80" i="8"/>
  <c r="F78" i="8"/>
  <c r="I78" i="8"/>
  <c r="K78" i="8"/>
  <c r="M78" i="8"/>
  <c r="G78" i="8"/>
  <c r="E78" i="8"/>
  <c r="N78" i="8" s="1"/>
  <c r="O78" i="8" s="1"/>
  <c r="Q78" i="8" s="1"/>
  <c r="J78" i="8"/>
  <c r="H78" i="8"/>
  <c r="L78" i="8"/>
  <c r="G76" i="8"/>
  <c r="F76" i="8"/>
  <c r="I76" i="8"/>
  <c r="K76" i="8"/>
  <c r="M76" i="8"/>
  <c r="E76" i="8"/>
  <c r="N76" i="8" s="1"/>
  <c r="O76" i="8" s="1"/>
  <c r="Q76" i="8" s="1"/>
  <c r="J76" i="8"/>
  <c r="H76" i="8"/>
  <c r="L76" i="8"/>
  <c r="G74" i="8"/>
  <c r="F74" i="8"/>
  <c r="I74" i="8"/>
  <c r="K74" i="8"/>
  <c r="M74" i="8"/>
  <c r="E74" i="8"/>
  <c r="N74" i="8" s="1"/>
  <c r="O74" i="8" s="1"/>
  <c r="Q74" i="8" s="1"/>
  <c r="J74" i="8"/>
  <c r="H74" i="8"/>
  <c r="L74" i="8"/>
  <c r="G72" i="8"/>
  <c r="F72" i="8"/>
  <c r="I72" i="8"/>
  <c r="K72" i="8"/>
  <c r="M72" i="8"/>
  <c r="J72" i="8"/>
  <c r="H72" i="8"/>
  <c r="L72" i="8"/>
  <c r="F70" i="8"/>
  <c r="I70" i="8"/>
  <c r="K70" i="8"/>
  <c r="M70" i="8"/>
  <c r="G70" i="8"/>
  <c r="E70" i="8"/>
  <c r="J70" i="8"/>
  <c r="H70" i="8"/>
  <c r="L70" i="8"/>
  <c r="G68" i="8"/>
  <c r="F68" i="8"/>
  <c r="I68" i="8"/>
  <c r="K68" i="8"/>
  <c r="M68" i="8"/>
  <c r="E68" i="8"/>
  <c r="J68" i="8"/>
  <c r="H68" i="8"/>
  <c r="L68" i="8"/>
  <c r="G66" i="8"/>
  <c r="F66" i="8"/>
  <c r="I66" i="8"/>
  <c r="K66" i="8"/>
  <c r="M66" i="8"/>
  <c r="E66" i="8"/>
  <c r="J66" i="8"/>
  <c r="H66" i="8"/>
  <c r="L66" i="8"/>
  <c r="G64" i="8"/>
  <c r="F64" i="8"/>
  <c r="I64" i="8"/>
  <c r="K64" i="8"/>
  <c r="M64" i="8"/>
  <c r="E64" i="8"/>
  <c r="J64" i="8"/>
  <c r="H64" i="8"/>
  <c r="L64" i="8"/>
  <c r="F62" i="8"/>
  <c r="I62" i="8"/>
  <c r="K62" i="8"/>
  <c r="M62" i="8"/>
  <c r="G62" i="8"/>
  <c r="E62" i="8"/>
  <c r="J62" i="8"/>
  <c r="H62" i="8"/>
  <c r="L62" i="8"/>
  <c r="G60" i="8"/>
  <c r="F60" i="8"/>
  <c r="I60" i="8"/>
  <c r="K60" i="8"/>
  <c r="M60" i="8"/>
  <c r="E60" i="8"/>
  <c r="J60" i="8"/>
  <c r="H60" i="8"/>
  <c r="L60" i="8"/>
  <c r="G58" i="8"/>
  <c r="F58" i="8"/>
  <c r="I58" i="8"/>
  <c r="K58" i="8"/>
  <c r="M58" i="8"/>
  <c r="E58" i="8"/>
  <c r="J58" i="8"/>
  <c r="H58" i="8"/>
  <c r="L58" i="8"/>
  <c r="G56" i="8"/>
  <c r="F56" i="8"/>
  <c r="I56" i="8"/>
  <c r="K56" i="8"/>
  <c r="M56" i="8"/>
  <c r="E56" i="8"/>
  <c r="J56" i="8"/>
  <c r="H56" i="8"/>
  <c r="L56" i="8"/>
  <c r="F54" i="8"/>
  <c r="I54" i="8"/>
  <c r="K54" i="8"/>
  <c r="M54" i="8"/>
  <c r="G54" i="8"/>
  <c r="E54" i="8"/>
  <c r="J54" i="8"/>
  <c r="H54" i="8"/>
  <c r="L54" i="8"/>
  <c r="G52" i="8"/>
  <c r="F52" i="8"/>
  <c r="I52" i="8"/>
  <c r="K52" i="8"/>
  <c r="M52" i="8"/>
  <c r="E52" i="8"/>
  <c r="J52" i="8"/>
  <c r="H52" i="8"/>
  <c r="L52" i="8"/>
  <c r="G50" i="8"/>
  <c r="F50" i="8"/>
  <c r="I50" i="8"/>
  <c r="K50" i="8"/>
  <c r="M50" i="8"/>
  <c r="E50" i="8"/>
  <c r="J50" i="8"/>
  <c r="H50" i="8"/>
  <c r="L50" i="8"/>
  <c r="G48" i="8"/>
  <c r="F48" i="8"/>
  <c r="I48" i="8"/>
  <c r="K48" i="8"/>
  <c r="M48" i="8"/>
  <c r="E48" i="8"/>
  <c r="J48" i="8"/>
  <c r="H48" i="8"/>
  <c r="L48" i="8"/>
  <c r="F46" i="8"/>
  <c r="I46" i="8"/>
  <c r="K46" i="8"/>
  <c r="M46" i="8"/>
  <c r="G46" i="8"/>
  <c r="E46" i="8"/>
  <c r="J46" i="8"/>
  <c r="H46" i="8"/>
  <c r="L46" i="8"/>
  <c r="G44" i="8"/>
  <c r="F44" i="8"/>
  <c r="I44" i="8"/>
  <c r="K44" i="8"/>
  <c r="M44" i="8"/>
  <c r="E44" i="8"/>
  <c r="J44" i="8"/>
  <c r="H44" i="8"/>
  <c r="L44" i="8"/>
  <c r="G42" i="8"/>
  <c r="F42" i="8"/>
  <c r="I42" i="8"/>
  <c r="K42" i="8"/>
  <c r="M42" i="8"/>
  <c r="E42" i="8"/>
  <c r="J42" i="8"/>
  <c r="H42" i="8"/>
  <c r="L42" i="8"/>
  <c r="G40" i="8"/>
  <c r="F40" i="8"/>
  <c r="I40" i="8"/>
  <c r="K40" i="8"/>
  <c r="M40" i="8"/>
  <c r="E40" i="8"/>
  <c r="J40" i="8"/>
  <c r="H40" i="8"/>
  <c r="L40" i="8"/>
  <c r="F38" i="8"/>
  <c r="I38" i="8"/>
  <c r="K38" i="8"/>
  <c r="M38" i="8"/>
  <c r="H38" i="8"/>
  <c r="L38" i="8"/>
  <c r="G38" i="8"/>
  <c r="E38" i="8"/>
  <c r="J38" i="8"/>
  <c r="G36" i="8"/>
  <c r="F36" i="8"/>
  <c r="I36" i="8"/>
  <c r="K36" i="8"/>
  <c r="M36" i="8"/>
  <c r="H36" i="8"/>
  <c r="L36" i="8"/>
  <c r="E36" i="8"/>
  <c r="J36" i="8"/>
  <c r="F34" i="8"/>
  <c r="I34" i="8"/>
  <c r="K34" i="8"/>
  <c r="M34" i="8"/>
  <c r="G34" i="8"/>
  <c r="H34" i="8"/>
  <c r="L34" i="8"/>
  <c r="E34" i="8"/>
  <c r="J34" i="8"/>
  <c r="G32" i="8"/>
  <c r="F32" i="8"/>
  <c r="I32" i="8"/>
  <c r="K32" i="8"/>
  <c r="M32" i="8"/>
  <c r="H32" i="8"/>
  <c r="L32" i="8"/>
  <c r="E32" i="8"/>
  <c r="J32" i="8"/>
  <c r="F30" i="8"/>
  <c r="I30" i="8"/>
  <c r="K30" i="8"/>
  <c r="M30" i="8"/>
  <c r="H30" i="8"/>
  <c r="L30" i="8"/>
  <c r="G30" i="8"/>
  <c r="E30" i="8"/>
  <c r="J30" i="8"/>
  <c r="G28" i="8"/>
  <c r="F28" i="8"/>
  <c r="I28" i="8"/>
  <c r="K28" i="8"/>
  <c r="M28" i="8"/>
  <c r="H28" i="8"/>
  <c r="L28" i="8"/>
  <c r="E28" i="8"/>
  <c r="J28" i="8"/>
  <c r="F26" i="8"/>
  <c r="I26" i="8"/>
  <c r="K26" i="8"/>
  <c r="M26" i="8"/>
  <c r="G26" i="8"/>
  <c r="H26" i="8"/>
  <c r="L26" i="8"/>
  <c r="E26" i="8"/>
  <c r="J26" i="8"/>
  <c r="G24" i="8"/>
  <c r="F24" i="8"/>
  <c r="I24" i="8"/>
  <c r="K24" i="8"/>
  <c r="M24" i="8"/>
  <c r="H24" i="8"/>
  <c r="L24" i="8"/>
  <c r="E24" i="8"/>
  <c r="J24" i="8"/>
  <c r="F22" i="8"/>
  <c r="I22" i="8"/>
  <c r="K22" i="8"/>
  <c r="M22" i="8"/>
  <c r="H22" i="8"/>
  <c r="L22" i="8"/>
  <c r="G22" i="8"/>
  <c r="E22" i="8"/>
  <c r="J22" i="8"/>
  <c r="G20" i="8"/>
  <c r="F20" i="8"/>
  <c r="I20" i="8"/>
  <c r="K20" i="8"/>
  <c r="M20" i="8"/>
  <c r="H20" i="8"/>
  <c r="L20" i="8"/>
  <c r="E20" i="8"/>
  <c r="J20" i="8"/>
  <c r="F18" i="8"/>
  <c r="I18" i="8"/>
  <c r="K18" i="8"/>
  <c r="M18" i="8"/>
  <c r="G18" i="8"/>
  <c r="H18" i="8"/>
  <c r="L18" i="8"/>
  <c r="E18" i="8"/>
  <c r="J18" i="8"/>
  <c r="G16" i="8"/>
  <c r="F16" i="8"/>
  <c r="I16" i="8"/>
  <c r="K16" i="8"/>
  <c r="M16" i="8"/>
  <c r="H16" i="8"/>
  <c r="L16" i="8"/>
  <c r="E16" i="8"/>
  <c r="J16" i="8"/>
  <c r="W79" i="8"/>
  <c r="Y79" i="8" s="1"/>
  <c r="E76" i="10" s="1"/>
  <c r="D79" i="8"/>
  <c r="Z79" i="8"/>
  <c r="AB79" i="8" s="1"/>
  <c r="F76" i="10" s="1"/>
  <c r="R79" i="8"/>
  <c r="AC79" i="8"/>
  <c r="G76" i="10" s="1"/>
  <c r="AD79" i="8"/>
  <c r="H76" i="10" s="1"/>
  <c r="S79" i="8"/>
  <c r="T79" i="8" s="1"/>
  <c r="V79" i="8" s="1"/>
  <c r="D76" i="10" s="1"/>
  <c r="D75" i="8"/>
  <c r="Z75" i="8"/>
  <c r="AB75" i="8" s="1"/>
  <c r="F72" i="10" s="1"/>
  <c r="AC75" i="8"/>
  <c r="G72" i="10" s="1"/>
  <c r="R75" i="8"/>
  <c r="AD75" i="8"/>
  <c r="H72" i="10" s="1"/>
  <c r="S75" i="8"/>
  <c r="T75" i="8" s="1"/>
  <c r="V75" i="8" s="1"/>
  <c r="D72" i="10" s="1"/>
  <c r="W75" i="8"/>
  <c r="Y75" i="8" s="1"/>
  <c r="E72" i="10" s="1"/>
  <c r="D71" i="8"/>
  <c r="Z71" i="8"/>
  <c r="AB71" i="8" s="1"/>
  <c r="F68" i="10" s="1"/>
  <c r="R71" i="8"/>
  <c r="AD71" i="8"/>
  <c r="H68" i="10" s="1"/>
  <c r="S71" i="8"/>
  <c r="T71" i="8" s="1"/>
  <c r="V71" i="8" s="1"/>
  <c r="D68" i="10" s="1"/>
  <c r="AC71" i="8"/>
  <c r="G68" i="10" s="1"/>
  <c r="W71" i="8"/>
  <c r="Y71" i="8" s="1"/>
  <c r="E68" i="10" s="1"/>
  <c r="Z63" i="8"/>
  <c r="AB63" i="8" s="1"/>
  <c r="F60" i="10" s="1"/>
  <c r="R63" i="8"/>
  <c r="W63" i="8"/>
  <c r="Y63" i="8" s="1"/>
  <c r="E60" i="10" s="1"/>
  <c r="Z59" i="8"/>
  <c r="AB59" i="8" s="1"/>
  <c r="F56" i="10" s="1"/>
  <c r="R59" i="8"/>
  <c r="W59" i="8"/>
  <c r="Y59" i="8" s="1"/>
  <c r="E56" i="10" s="1"/>
  <c r="R51" i="8"/>
  <c r="W51" i="8"/>
  <c r="Y51" i="8" s="1"/>
  <c r="E48" i="10" s="1"/>
  <c r="Z51" i="8"/>
  <c r="AB51" i="8" s="1"/>
  <c r="F48" i="10" s="1"/>
  <c r="W47" i="8"/>
  <c r="Y47" i="8" s="1"/>
  <c r="E44" i="10" s="1"/>
  <c r="R47" i="8"/>
  <c r="Z47" i="8"/>
  <c r="AB47" i="8" s="1"/>
  <c r="F44" i="10" s="1"/>
  <c r="Z39" i="8"/>
  <c r="AB39" i="8" s="1"/>
  <c r="F36" i="10" s="1"/>
  <c r="R39" i="8"/>
  <c r="W39" i="8"/>
  <c r="Y39" i="8" s="1"/>
  <c r="E36" i="10" s="1"/>
  <c r="W35" i="8"/>
  <c r="Y35" i="8" s="1"/>
  <c r="E32" i="10" s="1"/>
  <c r="Z35" i="8"/>
  <c r="AB35" i="8" s="1"/>
  <c r="F32" i="10" s="1"/>
  <c r="R35" i="8"/>
  <c r="W31" i="8"/>
  <c r="Y31" i="8" s="1"/>
  <c r="E28" i="10" s="1"/>
  <c r="Z31" i="8"/>
  <c r="AB31" i="8" s="1"/>
  <c r="F28" i="10" s="1"/>
  <c r="R31" i="8"/>
  <c r="W27" i="8"/>
  <c r="Y27" i="8" s="1"/>
  <c r="E24" i="10" s="1"/>
  <c r="Z27" i="8"/>
  <c r="AB27" i="8" s="1"/>
  <c r="F24" i="10" s="1"/>
  <c r="R27" i="8"/>
  <c r="W19" i="8"/>
  <c r="Y19" i="8" s="1"/>
  <c r="E16" i="10" s="1"/>
  <c r="Z19" i="8"/>
  <c r="AB19" i="8" s="1"/>
  <c r="F16" i="10" s="1"/>
  <c r="R19" i="8"/>
  <c r="S86" i="8"/>
  <c r="T86" i="8" s="1"/>
  <c r="V86" i="8" s="1"/>
  <c r="D83" i="10" s="1"/>
  <c r="AD86" i="8"/>
  <c r="H83" i="10" s="1"/>
  <c r="W86" i="8"/>
  <c r="Y86" i="8" s="1"/>
  <c r="E83" i="10" s="1"/>
  <c r="D86" i="8"/>
  <c r="AC86" i="8"/>
  <c r="G83" i="10" s="1"/>
  <c r="R86" i="8"/>
  <c r="Z86" i="8"/>
  <c r="AB86" i="8" s="1"/>
  <c r="F83" i="10" s="1"/>
  <c r="S82" i="8"/>
  <c r="T82" i="8" s="1"/>
  <c r="V82" i="8" s="1"/>
  <c r="D79" i="10" s="1"/>
  <c r="AD82" i="8"/>
  <c r="H79" i="10" s="1"/>
  <c r="W82" i="8"/>
  <c r="Y82" i="8" s="1"/>
  <c r="E79" i="10" s="1"/>
  <c r="Z82" i="8"/>
  <c r="AB82" i="8" s="1"/>
  <c r="F79" i="10" s="1"/>
  <c r="D82" i="8"/>
  <c r="AC82" i="8"/>
  <c r="G79" i="10" s="1"/>
  <c r="R82" i="8"/>
  <c r="S78" i="8"/>
  <c r="T78" i="8" s="1"/>
  <c r="V78" i="8" s="1"/>
  <c r="D75" i="10" s="1"/>
  <c r="AD78" i="8"/>
  <c r="H75" i="10" s="1"/>
  <c r="W78" i="8"/>
  <c r="Y78" i="8" s="1"/>
  <c r="E75" i="10" s="1"/>
  <c r="D78" i="8"/>
  <c r="AC78" i="8"/>
  <c r="G75" i="10" s="1"/>
  <c r="R78" i="8"/>
  <c r="Z78" i="8"/>
  <c r="AB78" i="8" s="1"/>
  <c r="F75" i="10" s="1"/>
  <c r="W74" i="8"/>
  <c r="Y74" i="8" s="1"/>
  <c r="E71" i="10" s="1"/>
  <c r="Z74" i="8"/>
  <c r="AB74" i="8" s="1"/>
  <c r="F71" i="10" s="1"/>
  <c r="AC74" i="8"/>
  <c r="G71" i="10" s="1"/>
  <c r="AD74" i="8"/>
  <c r="H71" i="10" s="1"/>
  <c r="S74" i="8"/>
  <c r="T74" i="8" s="1"/>
  <c r="V74" i="8" s="1"/>
  <c r="D71" i="10" s="1"/>
  <c r="R74" i="8"/>
  <c r="D74" i="8"/>
  <c r="W70" i="8"/>
  <c r="Y70" i="8" s="1"/>
  <c r="E67" i="10" s="1"/>
  <c r="R70" i="8"/>
  <c r="Z70" i="8"/>
  <c r="AB70" i="8" s="1"/>
  <c r="F67" i="10" s="1"/>
  <c r="W66" i="8"/>
  <c r="Y66" i="8" s="1"/>
  <c r="E63" i="10" s="1"/>
  <c r="Z66" i="8"/>
  <c r="AB66" i="8" s="1"/>
  <c r="F63" i="10" s="1"/>
  <c r="R66" i="8"/>
  <c r="W62" i="8"/>
  <c r="Y62" i="8" s="1"/>
  <c r="E59" i="10" s="1"/>
  <c r="Z62" i="8"/>
  <c r="AB62" i="8" s="1"/>
  <c r="F59" i="10" s="1"/>
  <c r="R62" i="8"/>
  <c r="W58" i="8"/>
  <c r="Y58" i="8" s="1"/>
  <c r="E55" i="10" s="1"/>
  <c r="Z58" i="8"/>
  <c r="AB58" i="8" s="1"/>
  <c r="F55" i="10" s="1"/>
  <c r="R58" i="8"/>
  <c r="Z54" i="8"/>
  <c r="AB54" i="8" s="1"/>
  <c r="F51" i="10" s="1"/>
  <c r="R54" i="8"/>
  <c r="W54" i="8"/>
  <c r="Y54" i="8" s="1"/>
  <c r="E51" i="10" s="1"/>
  <c r="R50" i="8"/>
  <c r="W50" i="8"/>
  <c r="Y50" i="8" s="1"/>
  <c r="E47" i="10" s="1"/>
  <c r="Z50" i="8"/>
  <c r="AB50" i="8" s="1"/>
  <c r="F47" i="10" s="1"/>
  <c r="W46" i="8"/>
  <c r="Y46" i="8" s="1"/>
  <c r="E43" i="10" s="1"/>
  <c r="R46" i="8"/>
  <c r="Z46" i="8"/>
  <c r="AB46" i="8" s="1"/>
  <c r="F43" i="10" s="1"/>
  <c r="R42" i="8"/>
  <c r="W42" i="8"/>
  <c r="Y42" i="8" s="1"/>
  <c r="E39" i="10" s="1"/>
  <c r="Z42" i="8"/>
  <c r="AB42" i="8" s="1"/>
  <c r="F39" i="10" s="1"/>
  <c r="W38" i="8"/>
  <c r="Y38" i="8" s="1"/>
  <c r="E35" i="10" s="1"/>
  <c r="Z38" i="8"/>
  <c r="AB38" i="8" s="1"/>
  <c r="F35" i="10" s="1"/>
  <c r="R38" i="8"/>
  <c r="R34" i="8"/>
  <c r="W34" i="8"/>
  <c r="Y34" i="8" s="1"/>
  <c r="E31" i="10" s="1"/>
  <c r="Z34" i="8"/>
  <c r="AB34" i="8" s="1"/>
  <c r="F31" i="10" s="1"/>
  <c r="W30" i="8"/>
  <c r="Y30" i="8" s="1"/>
  <c r="E27" i="10" s="1"/>
  <c r="R30" i="8"/>
  <c r="Z30" i="8"/>
  <c r="AB30" i="8" s="1"/>
  <c r="F27" i="10" s="1"/>
  <c r="W26" i="8"/>
  <c r="Y26" i="8" s="1"/>
  <c r="E23" i="10" s="1"/>
  <c r="R26" i="8"/>
  <c r="Z26" i="8"/>
  <c r="AB26" i="8" s="1"/>
  <c r="F23" i="10" s="1"/>
  <c r="W22" i="8"/>
  <c r="Y22" i="8" s="1"/>
  <c r="E19" i="10" s="1"/>
  <c r="R22" i="8"/>
  <c r="Z22" i="8"/>
  <c r="AB22" i="8" s="1"/>
  <c r="F19" i="10" s="1"/>
  <c r="R18" i="8"/>
  <c r="W18" i="8"/>
  <c r="Y18" i="8" s="1"/>
  <c r="E15" i="10" s="1"/>
  <c r="Z18" i="8"/>
  <c r="AB18" i="8" s="1"/>
  <c r="F15" i="10" s="1"/>
  <c r="R85" i="8"/>
  <c r="AC85" i="8"/>
  <c r="G82" i="10" s="1"/>
  <c r="S85" i="8"/>
  <c r="T85" i="8" s="1"/>
  <c r="V85" i="8" s="1"/>
  <c r="D82" i="10" s="1"/>
  <c r="AD85" i="8"/>
  <c r="H82" i="10" s="1"/>
  <c r="D85" i="8"/>
  <c r="W85" i="8"/>
  <c r="Y85" i="8" s="1"/>
  <c r="E82" i="10" s="1"/>
  <c r="Z85" i="8"/>
  <c r="AB85" i="8" s="1"/>
  <c r="F82" i="10" s="1"/>
  <c r="R81" i="8"/>
  <c r="AC81" i="8"/>
  <c r="G78" i="10" s="1"/>
  <c r="S81" i="8"/>
  <c r="T81" i="8" s="1"/>
  <c r="V81" i="8" s="1"/>
  <c r="D78" i="10" s="1"/>
  <c r="AD81" i="8"/>
  <c r="H78" i="10" s="1"/>
  <c r="W81" i="8"/>
  <c r="Y81" i="8" s="1"/>
  <c r="E78" i="10" s="1"/>
  <c r="D81" i="8"/>
  <c r="Z81" i="8"/>
  <c r="AB81" i="8" s="1"/>
  <c r="F78" i="10" s="1"/>
  <c r="R77" i="8"/>
  <c r="AC77" i="8"/>
  <c r="G74" i="10" s="1"/>
  <c r="S77" i="8"/>
  <c r="T77" i="8" s="1"/>
  <c r="V77" i="8" s="1"/>
  <c r="D74" i="10" s="1"/>
  <c r="AD77" i="8"/>
  <c r="H74" i="10" s="1"/>
  <c r="Z77" i="8"/>
  <c r="AB77" i="8" s="1"/>
  <c r="F74" i="10" s="1"/>
  <c r="D77" i="8"/>
  <c r="W77" i="8"/>
  <c r="Y77" i="8" s="1"/>
  <c r="E74" i="10" s="1"/>
  <c r="S73" i="8"/>
  <c r="T73" i="8" s="1"/>
  <c r="V73" i="8" s="1"/>
  <c r="D70" i="10" s="1"/>
  <c r="AD73" i="8"/>
  <c r="H70" i="10" s="1"/>
  <c r="D73" i="8"/>
  <c r="W73" i="8"/>
  <c r="Y73" i="8" s="1"/>
  <c r="E70" i="10" s="1"/>
  <c r="Z73" i="8"/>
  <c r="AB73" i="8" s="1"/>
  <c r="F70" i="10" s="1"/>
  <c r="AC73" i="8"/>
  <c r="G70" i="10" s="1"/>
  <c r="R73" i="8"/>
  <c r="W69" i="8"/>
  <c r="Y69" i="8" s="1"/>
  <c r="E66" i="10" s="1"/>
  <c r="Z69" i="8"/>
  <c r="AB69" i="8" s="1"/>
  <c r="F66" i="10" s="1"/>
  <c r="R69" i="8"/>
  <c r="W65" i="8"/>
  <c r="Y65" i="8" s="1"/>
  <c r="E62" i="10" s="1"/>
  <c r="R65" i="8"/>
  <c r="Z65" i="8"/>
  <c r="AB65" i="8" s="1"/>
  <c r="F62" i="10" s="1"/>
  <c r="W61" i="8"/>
  <c r="Y61" i="8" s="1"/>
  <c r="E58" i="10" s="1"/>
  <c r="Z61" i="8"/>
  <c r="AB61" i="8" s="1"/>
  <c r="F58" i="10" s="1"/>
  <c r="R61" i="8"/>
  <c r="W57" i="8"/>
  <c r="Y57" i="8" s="1"/>
  <c r="E54" i="10" s="1"/>
  <c r="R57" i="8"/>
  <c r="Z57" i="8"/>
  <c r="AB57" i="8" s="1"/>
  <c r="F54" i="10" s="1"/>
  <c r="W53" i="8"/>
  <c r="Y53" i="8" s="1"/>
  <c r="E50" i="10" s="1"/>
  <c r="Z53" i="8"/>
  <c r="AB53" i="8" s="1"/>
  <c r="F50" i="10" s="1"/>
  <c r="R53" i="8"/>
  <c r="Z49" i="8"/>
  <c r="AB49" i="8" s="1"/>
  <c r="F46" i="10" s="1"/>
  <c r="R49" i="8"/>
  <c r="W49" i="8"/>
  <c r="Y49" i="8" s="1"/>
  <c r="E46" i="10" s="1"/>
  <c r="R45" i="8"/>
  <c r="W45" i="8"/>
  <c r="Y45" i="8" s="1"/>
  <c r="E42" i="10" s="1"/>
  <c r="Z45" i="8"/>
  <c r="AB45" i="8" s="1"/>
  <c r="F42" i="10" s="1"/>
  <c r="R41" i="8"/>
  <c r="W41" i="8"/>
  <c r="Y41" i="8" s="1"/>
  <c r="E38" i="10" s="1"/>
  <c r="Z41" i="8"/>
  <c r="AB41" i="8" s="1"/>
  <c r="F38" i="10" s="1"/>
  <c r="W37" i="8"/>
  <c r="Y37" i="8" s="1"/>
  <c r="E34" i="10" s="1"/>
  <c r="Z37" i="8"/>
  <c r="AB37" i="8" s="1"/>
  <c r="F34" i="10" s="1"/>
  <c r="R37" i="8"/>
  <c r="R33" i="8"/>
  <c r="W33" i="8"/>
  <c r="Y33" i="8" s="1"/>
  <c r="E30" i="10" s="1"/>
  <c r="Z33" i="8"/>
  <c r="AB33" i="8" s="1"/>
  <c r="F30" i="10" s="1"/>
  <c r="W29" i="8"/>
  <c r="Y29" i="8" s="1"/>
  <c r="E26" i="10" s="1"/>
  <c r="R29" i="8"/>
  <c r="Z29" i="8"/>
  <c r="AB29" i="8" s="1"/>
  <c r="F26" i="10" s="1"/>
  <c r="Z25" i="8"/>
  <c r="AB25" i="8" s="1"/>
  <c r="F22" i="10" s="1"/>
  <c r="R25" i="8"/>
  <c r="W25" i="8"/>
  <c r="Y25" i="8" s="1"/>
  <c r="E22" i="10" s="1"/>
  <c r="W21" i="8"/>
  <c r="Y21" i="8" s="1"/>
  <c r="E18" i="10" s="1"/>
  <c r="Z21" i="8"/>
  <c r="AB21" i="8" s="1"/>
  <c r="F18" i="10" s="1"/>
  <c r="R21" i="8"/>
  <c r="R17" i="8"/>
  <c r="W17" i="8"/>
  <c r="Y17" i="8" s="1"/>
  <c r="E14" i="10" s="1"/>
  <c r="Z17" i="8"/>
  <c r="AB17" i="8" s="1"/>
  <c r="F14" i="10" s="1"/>
  <c r="W83" i="8"/>
  <c r="Y83" i="8" s="1"/>
  <c r="E80" i="10" s="1"/>
  <c r="D83" i="8"/>
  <c r="Z83" i="8"/>
  <c r="AB83" i="8" s="1"/>
  <c r="F80" i="10" s="1"/>
  <c r="AC83" i="8"/>
  <c r="G80" i="10" s="1"/>
  <c r="AD83" i="8"/>
  <c r="H80" i="10" s="1"/>
  <c r="N83" i="8"/>
  <c r="O83" i="8" s="1"/>
  <c r="Q83" i="8" s="1"/>
  <c r="R83" i="8"/>
  <c r="S83" i="8"/>
  <c r="T83" i="8" s="1"/>
  <c r="V83" i="8" s="1"/>
  <c r="D80" i="10" s="1"/>
  <c r="Z67" i="8"/>
  <c r="AB67" i="8" s="1"/>
  <c r="F64" i="10" s="1"/>
  <c r="R67" i="8"/>
  <c r="W67" i="8"/>
  <c r="Y67" i="8" s="1"/>
  <c r="E64" i="10" s="1"/>
  <c r="R55" i="8"/>
  <c r="W55" i="8"/>
  <c r="Y55" i="8" s="1"/>
  <c r="E52" i="10" s="1"/>
  <c r="Z55" i="8"/>
  <c r="AB55" i="8" s="1"/>
  <c r="F52" i="10" s="1"/>
  <c r="R43" i="8"/>
  <c r="W43" i="8"/>
  <c r="Y43" i="8" s="1"/>
  <c r="E40" i="10" s="1"/>
  <c r="Z43" i="8"/>
  <c r="AB43" i="8" s="1"/>
  <c r="F40" i="10" s="1"/>
  <c r="W23" i="8"/>
  <c r="Y23" i="8" s="1"/>
  <c r="E20" i="10" s="1"/>
  <c r="Z23" i="8"/>
  <c r="AB23" i="8" s="1"/>
  <c r="F20" i="10" s="1"/>
  <c r="R23" i="8"/>
  <c r="D84" i="8"/>
  <c r="Z84" i="8"/>
  <c r="AB84" i="8" s="1"/>
  <c r="F81" i="10" s="1"/>
  <c r="R84" i="8"/>
  <c r="AC84" i="8"/>
  <c r="G81" i="10" s="1"/>
  <c r="AD84" i="8"/>
  <c r="H81" i="10" s="1"/>
  <c r="S84" i="8"/>
  <c r="T84" i="8" s="1"/>
  <c r="V84" i="8" s="1"/>
  <c r="D81" i="10" s="1"/>
  <c r="W84" i="8"/>
  <c r="Y84" i="8" s="1"/>
  <c r="E81" i="10" s="1"/>
  <c r="D80" i="8"/>
  <c r="Z80" i="8"/>
  <c r="AB80" i="8" s="1"/>
  <c r="F77" i="10" s="1"/>
  <c r="R80" i="8"/>
  <c r="AC80" i="8"/>
  <c r="G77" i="10" s="1"/>
  <c r="S80" i="8"/>
  <c r="T80" i="8" s="1"/>
  <c r="V80" i="8" s="1"/>
  <c r="D77" i="10" s="1"/>
  <c r="AD80" i="8"/>
  <c r="H77" i="10" s="1"/>
  <c r="W80" i="8"/>
  <c r="Y80" i="8" s="1"/>
  <c r="E77" i="10" s="1"/>
  <c r="Z76" i="8"/>
  <c r="AB76" i="8" s="1"/>
  <c r="F73" i="10" s="1"/>
  <c r="R76" i="8"/>
  <c r="AC76" i="8"/>
  <c r="G73" i="10" s="1"/>
  <c r="AD76" i="8"/>
  <c r="H73" i="10" s="1"/>
  <c r="S76" i="8"/>
  <c r="T76" i="8" s="1"/>
  <c r="V76" i="8" s="1"/>
  <c r="D73" i="10" s="1"/>
  <c r="W76" i="8"/>
  <c r="Y76" i="8" s="1"/>
  <c r="E73" i="10" s="1"/>
  <c r="D76" i="8"/>
  <c r="R72" i="8"/>
  <c r="W72" i="8"/>
  <c r="Y72" i="8" s="1"/>
  <c r="E69" i="10" s="1"/>
  <c r="Z72" i="8"/>
  <c r="AB72" i="8" s="1"/>
  <c r="F69" i="10" s="1"/>
  <c r="R68" i="8"/>
  <c r="W68" i="8"/>
  <c r="Y68" i="8" s="1"/>
  <c r="E65" i="10" s="1"/>
  <c r="Z68" i="8"/>
  <c r="AB68" i="8" s="1"/>
  <c r="F65" i="10" s="1"/>
  <c r="R64" i="8"/>
  <c r="W64" i="8"/>
  <c r="Y64" i="8" s="1"/>
  <c r="E61" i="10" s="1"/>
  <c r="Z64" i="8"/>
  <c r="AB64" i="8" s="1"/>
  <c r="F61" i="10" s="1"/>
  <c r="R60" i="8"/>
  <c r="W60" i="8"/>
  <c r="Y60" i="8" s="1"/>
  <c r="E57" i="10" s="1"/>
  <c r="Z60" i="8"/>
  <c r="AB60" i="8" s="1"/>
  <c r="F57" i="10" s="1"/>
  <c r="R56" i="8"/>
  <c r="W56" i="8"/>
  <c r="Y56" i="8" s="1"/>
  <c r="E53" i="10" s="1"/>
  <c r="Z56" i="8"/>
  <c r="AB56" i="8" s="1"/>
  <c r="F53" i="10" s="1"/>
  <c r="W52" i="8"/>
  <c r="Y52" i="8" s="1"/>
  <c r="E49" i="10" s="1"/>
  <c r="Z52" i="8"/>
  <c r="AB52" i="8" s="1"/>
  <c r="F49" i="10" s="1"/>
  <c r="R52" i="8"/>
  <c r="W48" i="8"/>
  <c r="Y48" i="8" s="1"/>
  <c r="E45" i="10" s="1"/>
  <c r="Z48" i="8"/>
  <c r="AB48" i="8" s="1"/>
  <c r="F45" i="10" s="1"/>
  <c r="R48" i="8"/>
  <c r="R44" i="8"/>
  <c r="Z44" i="8"/>
  <c r="AB44" i="8" s="1"/>
  <c r="F41" i="10" s="1"/>
  <c r="W44" i="8"/>
  <c r="Y44" i="8" s="1"/>
  <c r="E41" i="10" s="1"/>
  <c r="R40" i="8"/>
  <c r="W40" i="8"/>
  <c r="Y40" i="8" s="1"/>
  <c r="E37" i="10" s="1"/>
  <c r="Z40" i="8"/>
  <c r="AB40" i="8" s="1"/>
  <c r="F37" i="10" s="1"/>
  <c r="W36" i="8"/>
  <c r="Y36" i="8" s="1"/>
  <c r="E33" i="10" s="1"/>
  <c r="Z36" i="8"/>
  <c r="AB36" i="8" s="1"/>
  <c r="F33" i="10" s="1"/>
  <c r="R36" i="8"/>
  <c r="Z32" i="8"/>
  <c r="AB32" i="8" s="1"/>
  <c r="F29" i="10" s="1"/>
  <c r="R32" i="8"/>
  <c r="W32" i="8"/>
  <c r="Y32" i="8" s="1"/>
  <c r="E29" i="10" s="1"/>
  <c r="R28" i="8"/>
  <c r="W28" i="8"/>
  <c r="Y28" i="8" s="1"/>
  <c r="E25" i="10" s="1"/>
  <c r="Z28" i="8"/>
  <c r="AB28" i="8" s="1"/>
  <c r="F25" i="10" s="1"/>
  <c r="W24" i="8"/>
  <c r="Y24" i="8" s="1"/>
  <c r="E21" i="10" s="1"/>
  <c r="Z24" i="8"/>
  <c r="AB24" i="8" s="1"/>
  <c r="F21" i="10" s="1"/>
  <c r="R24" i="8"/>
  <c r="W20" i="8"/>
  <c r="Y20" i="8" s="1"/>
  <c r="E17" i="10" s="1"/>
  <c r="R20" i="8"/>
  <c r="Z20" i="8"/>
  <c r="AB20" i="8" s="1"/>
  <c r="F17" i="10" s="1"/>
  <c r="Z16" i="8"/>
  <c r="AB16" i="8" s="1"/>
  <c r="F13" i="10" s="1"/>
  <c r="R16" i="8"/>
  <c r="W16" i="8"/>
  <c r="Y16" i="8" s="1"/>
  <c r="E13" i="10" s="1"/>
  <c r="B30" i="10"/>
  <c r="B20" i="10"/>
  <c r="B86" i="8" a="1"/>
  <c r="B86" i="8" s="1"/>
  <c r="A83" i="10" s="1"/>
  <c r="B83" i="10"/>
  <c r="I83" i="10" s="1"/>
  <c r="B79" i="10"/>
  <c r="I79" i="10" s="1"/>
  <c r="B75" i="10"/>
  <c r="I75" i="10" s="1"/>
  <c r="B72" i="10"/>
  <c r="I72" i="10" s="1"/>
  <c r="B69" i="10"/>
  <c r="B65" i="10"/>
  <c r="B61" i="10"/>
  <c r="B60" i="10"/>
  <c r="B57" i="10"/>
  <c r="B53" i="10"/>
  <c r="B49" i="10"/>
  <c r="B45" i="10"/>
  <c r="B41" i="10"/>
  <c r="B37" i="10"/>
  <c r="B33" i="10"/>
  <c r="B29" i="10"/>
  <c r="B26" i="10"/>
  <c r="B22" i="10"/>
  <c r="B19" i="10"/>
  <c r="B15" i="10"/>
  <c r="B76" i="10"/>
  <c r="I76" i="10" s="1"/>
  <c r="B66" i="10"/>
  <c r="B62" i="10"/>
  <c r="B58" i="10"/>
  <c r="B50" i="10"/>
  <c r="B46" i="10"/>
  <c r="B38" i="10"/>
  <c r="B34" i="10"/>
  <c r="B27" i="10"/>
  <c r="B23" i="10"/>
  <c r="B16" i="10"/>
  <c r="B82" i="10"/>
  <c r="I82" i="10" s="1"/>
  <c r="B78" i="10"/>
  <c r="I78" i="10" s="1"/>
  <c r="B74" i="10"/>
  <c r="I74" i="10" s="1"/>
  <c r="B75" i="8" a="1"/>
  <c r="B75" i="8" s="1"/>
  <c r="A72" i="10" s="1"/>
  <c r="B68" i="10"/>
  <c r="I68" i="10" s="1"/>
  <c r="B64" i="10"/>
  <c r="B56" i="10"/>
  <c r="B52" i="10"/>
  <c r="B48" i="10"/>
  <c r="B44" i="10"/>
  <c r="B40" i="10"/>
  <c r="B36" i="10"/>
  <c r="B32" i="10"/>
  <c r="B25" i="10"/>
  <c r="B18" i="10"/>
  <c r="B14" i="10"/>
  <c r="B80" i="10"/>
  <c r="I80" i="10" s="1"/>
  <c r="B70" i="10"/>
  <c r="I70" i="10" s="1"/>
  <c r="B54" i="10"/>
  <c r="B42" i="10"/>
  <c r="B81" i="10"/>
  <c r="I81" i="10" s="1"/>
  <c r="B77" i="10"/>
  <c r="I77" i="10" s="1"/>
  <c r="B73" i="10"/>
  <c r="I73" i="10" s="1"/>
  <c r="B71" i="10"/>
  <c r="I71" i="10" s="1"/>
  <c r="B67" i="10"/>
  <c r="B63" i="10"/>
  <c r="B59" i="10"/>
  <c r="B55" i="10"/>
  <c r="B51" i="10"/>
  <c r="B47" i="10"/>
  <c r="B43" i="10"/>
  <c r="B39" i="10"/>
  <c r="B35" i="10"/>
  <c r="B31" i="10"/>
  <c r="B28" i="10"/>
  <c r="B24" i="10"/>
  <c r="B21" i="10"/>
  <c r="B17" i="10"/>
  <c r="B13" i="10"/>
  <c r="B81" i="8" a="1"/>
  <c r="B81" i="8" s="1"/>
  <c r="A78" i="10" s="1"/>
  <c r="B76" i="8" a="1"/>
  <c r="B76" i="8" s="1"/>
  <c r="A73" i="10" s="1"/>
  <c r="B82" i="8" a="1"/>
  <c r="B82" i="8" s="1"/>
  <c r="A79" i="10" s="1"/>
  <c r="B78" i="8" a="1"/>
  <c r="B78" i="8" s="1"/>
  <c r="A75" i="10" s="1"/>
  <c r="B77" i="8" a="1"/>
  <c r="B77" i="8" s="1"/>
  <c r="A74" i="10" s="1"/>
  <c r="B80" i="8" a="1"/>
  <c r="B80" i="8" s="1"/>
  <c r="A77" i="10" s="1"/>
  <c r="B73" i="8" a="1"/>
  <c r="B73" i="8" s="1"/>
  <c r="A70" i="10" s="1"/>
  <c r="B84" i="8" a="1"/>
  <c r="B84" i="8" s="1"/>
  <c r="A81" i="10" s="1"/>
  <c r="B85" i="8" a="1"/>
  <c r="B85" i="8" s="1"/>
  <c r="A82" i="10" s="1"/>
  <c r="B83" i="8" a="1"/>
  <c r="B83" i="8" s="1"/>
  <c r="A80" i="10" s="1"/>
  <c r="B79" i="8" a="1"/>
  <c r="B79" i="8" s="1"/>
  <c r="A76" i="10" s="1"/>
  <c r="B74" i="8" a="1"/>
  <c r="B74" i="8" s="1"/>
  <c r="A71" i="10" s="1"/>
  <c r="B71" i="8" a="1"/>
  <c r="B71" i="8" s="1"/>
  <c r="A68" i="10" s="1"/>
  <c r="A10" i="9"/>
  <c r="A31" i="9"/>
  <c r="A27" i="9"/>
  <c r="A23" i="9"/>
  <c r="A19" i="9"/>
  <c r="A15" i="9"/>
  <c r="C80" i="10" l="1"/>
  <c r="C68" i="10"/>
  <c r="C78" i="10"/>
  <c r="C77" i="10"/>
  <c r="C72" i="10"/>
  <c r="C71" i="10" l="1"/>
  <c r="C79" i="10"/>
  <c r="C83" i="10"/>
  <c r="C70" i="10"/>
  <c r="C73" i="10"/>
  <c r="C82" i="10"/>
  <c r="C76" i="10"/>
  <c r="C75" i="10"/>
  <c r="C74" i="10"/>
  <c r="C81" i="10"/>
  <c r="P90" i="9"/>
  <c r="C7" i="8" l="1"/>
  <c r="C8" i="8"/>
  <c r="C9" i="8"/>
  <c r="C10" i="8"/>
  <c r="C11" i="8"/>
  <c r="C12" i="8"/>
  <c r="C13" i="8"/>
  <c r="C14" i="8"/>
  <c r="C15" i="8"/>
  <c r="C6" i="8"/>
  <c r="G6" i="8" l="1"/>
  <c r="B67" i="8" a="1"/>
  <c r="B67" i="8" s="1"/>
  <c r="A64" i="10" s="1"/>
  <c r="B57" i="8" a="1"/>
  <c r="B57" i="8" s="1"/>
  <c r="A54" i="10" s="1"/>
  <c r="B41" i="8" a="1"/>
  <c r="B41" i="8" s="1"/>
  <c r="A38" i="10" s="1"/>
  <c r="B30" i="8" a="1"/>
  <c r="B30" i="8" s="1"/>
  <c r="A27" i="10" s="1"/>
  <c r="B22" i="8" a="1"/>
  <c r="B22" i="8" s="1"/>
  <c r="A19" i="10" s="1"/>
  <c r="B60" i="8" a="1"/>
  <c r="B60" i="8" s="1"/>
  <c r="A57" i="10" s="1"/>
  <c r="B55" i="8" a="1"/>
  <c r="B55" i="8" s="1"/>
  <c r="A52" i="10" s="1"/>
  <c r="B21" i="8" a="1"/>
  <c r="B21" i="8" s="1"/>
  <c r="A18" i="10" s="1"/>
  <c r="B59" i="8" a="1"/>
  <c r="B59" i="8" s="1"/>
  <c r="A56" i="10" s="1"/>
  <c r="B63" i="8" a="1"/>
  <c r="B63" i="8" s="1"/>
  <c r="A60" i="10" s="1"/>
  <c r="B72" i="8" a="1"/>
  <c r="B72" i="8" s="1"/>
  <c r="A69" i="10" s="1"/>
  <c r="B29" i="8" a="1"/>
  <c r="B29" i="8" s="1"/>
  <c r="A26" i="10" s="1"/>
  <c r="B33" i="8" a="1"/>
  <c r="B33" i="8" s="1"/>
  <c r="A30" i="10" s="1"/>
  <c r="B32" i="8" a="1"/>
  <c r="B32" i="8" s="1"/>
  <c r="A29" i="10" s="1"/>
  <c r="B69" i="8" a="1"/>
  <c r="B69" i="8" s="1"/>
  <c r="A66" i="10" s="1"/>
  <c r="B61" i="8" a="1"/>
  <c r="B61" i="8" s="1"/>
  <c r="A58" i="10" s="1"/>
  <c r="B53" i="8" a="1"/>
  <c r="B53" i="8" s="1"/>
  <c r="A50" i="10" s="1"/>
  <c r="B37" i="8" a="1"/>
  <c r="B37" i="8" s="1"/>
  <c r="A34" i="10" s="1"/>
  <c r="B28" i="8" a="1"/>
  <c r="B28" i="8" s="1"/>
  <c r="A25" i="10" s="1"/>
  <c r="B20" i="8" a="1"/>
  <c r="B20" i="8" s="1"/>
  <c r="A17" i="10" s="1"/>
  <c r="B46" i="8" a="1"/>
  <c r="B46" i="8" s="1"/>
  <c r="A43" i="10" s="1"/>
  <c r="B40" i="8" a="1"/>
  <c r="B40" i="8" s="1"/>
  <c r="A37" i="10" s="1"/>
  <c r="B34" i="8" a="1"/>
  <c r="B34" i="8" s="1"/>
  <c r="A31" i="10" s="1"/>
  <c r="B38" i="8" a="1"/>
  <c r="B38" i="8" s="1"/>
  <c r="A35" i="10" s="1"/>
  <c r="B17" i="8" a="1"/>
  <c r="B17" i="8" s="1"/>
  <c r="A14" i="10" s="1"/>
  <c r="B50" i="8" a="1"/>
  <c r="B50" i="8" s="1"/>
  <c r="A47" i="10" s="1"/>
  <c r="B42" i="8" a="1"/>
  <c r="B42" i="8" s="1"/>
  <c r="A39" i="10" s="1"/>
  <c r="B68" i="8" a="1"/>
  <c r="B68" i="8" s="1"/>
  <c r="A65" i="10" s="1"/>
  <c r="B54" i="8" a="1"/>
  <c r="B54" i="8" s="1"/>
  <c r="A51" i="10" s="1"/>
  <c r="B51" i="8" a="1"/>
  <c r="B51" i="8" s="1"/>
  <c r="A48" i="10" s="1"/>
  <c r="B35" i="8" a="1"/>
  <c r="B35" i="8" s="1"/>
  <c r="A32" i="10" s="1"/>
  <c r="B27" i="8" a="1"/>
  <c r="B27" i="8" s="1"/>
  <c r="A24" i="10" s="1"/>
  <c r="B19" i="8" a="1"/>
  <c r="B19" i="8" s="1"/>
  <c r="A16" i="10" s="1"/>
  <c r="B65" i="8" a="1"/>
  <c r="B65" i="8" s="1"/>
  <c r="A62" i="10" s="1"/>
  <c r="B66" i="8" a="1"/>
  <c r="B66" i="8" s="1"/>
  <c r="A63" i="10" s="1"/>
  <c r="B26" i="8" a="1"/>
  <c r="B26" i="8" s="1"/>
  <c r="A23" i="10" s="1"/>
  <c r="B47" i="8" a="1"/>
  <c r="B47" i="8" s="1"/>
  <c r="A44" i="10" s="1"/>
  <c r="B44" i="8" a="1"/>
  <c r="B44" i="8" s="1"/>
  <c r="A41" i="10" s="1"/>
  <c r="B24" i="8" a="1"/>
  <c r="B24" i="8" s="1"/>
  <c r="A21" i="10" s="1"/>
  <c r="B56" i="8" a="1"/>
  <c r="B56" i="8" s="1"/>
  <c r="A53" i="10" s="1"/>
  <c r="B48" i="8" a="1"/>
  <c r="B48" i="8" s="1"/>
  <c r="A45" i="10" s="1"/>
  <c r="B49" i="8" a="1"/>
  <c r="B49" i="8" s="1"/>
  <c r="A46" i="10" s="1"/>
  <c r="B18" i="8" a="1"/>
  <c r="B18" i="8" s="1"/>
  <c r="A15" i="10" s="1"/>
  <c r="B62" i="8" a="1"/>
  <c r="B62" i="8" s="1"/>
  <c r="A59" i="10" s="1"/>
  <c r="B25" i="8" a="1"/>
  <c r="B25" i="8" s="1"/>
  <c r="A22" i="10" s="1"/>
  <c r="B58" i="8" a="1"/>
  <c r="B58" i="8" s="1"/>
  <c r="A55" i="10" s="1"/>
  <c r="B16" i="8" a="1"/>
  <c r="B16" i="8" s="1"/>
  <c r="A13" i="10" s="1"/>
  <c r="B36" i="8" a="1"/>
  <c r="B36" i="8" s="1"/>
  <c r="A33" i="10" s="1"/>
  <c r="B52" i="8" a="1"/>
  <c r="B52" i="8" s="1"/>
  <c r="A49" i="10" s="1"/>
  <c r="B70" i="8" a="1"/>
  <c r="B70" i="8" s="1"/>
  <c r="A67" i="10" s="1"/>
  <c r="B43" i="8" a="1"/>
  <c r="B43" i="8" s="1"/>
  <c r="A40" i="10" s="1"/>
  <c r="B31" i="8" a="1"/>
  <c r="B31" i="8" s="1"/>
  <c r="A28" i="10" s="1"/>
  <c r="B23" i="8" a="1"/>
  <c r="B23" i="8" s="1"/>
  <c r="A20" i="10" s="1"/>
  <c r="B64" i="8" a="1"/>
  <c r="B64" i="8" s="1"/>
  <c r="A61" i="10" s="1"/>
  <c r="B39" i="8" a="1"/>
  <c r="B39" i="8" s="1"/>
  <c r="A36" i="10" s="1"/>
  <c r="B45" i="8" a="1"/>
  <c r="B45" i="8" s="1"/>
  <c r="A42" i="10" s="1"/>
  <c r="F14" i="8"/>
  <c r="I14" i="8"/>
  <c r="K14" i="8"/>
  <c r="M14" i="8"/>
  <c r="H14" i="8"/>
  <c r="L14" i="8"/>
  <c r="G14" i="8"/>
  <c r="J14" i="8"/>
  <c r="G12" i="8"/>
  <c r="F12" i="8"/>
  <c r="I12" i="8"/>
  <c r="K12" i="8"/>
  <c r="M12" i="8"/>
  <c r="H12" i="8"/>
  <c r="L12" i="8"/>
  <c r="J12" i="8"/>
  <c r="F10" i="8"/>
  <c r="I10" i="8"/>
  <c r="K10" i="8"/>
  <c r="M10" i="8"/>
  <c r="G10" i="8"/>
  <c r="H10" i="8"/>
  <c r="L10" i="8"/>
  <c r="J10" i="8"/>
  <c r="G8" i="8"/>
  <c r="F8" i="8"/>
  <c r="I8" i="8"/>
  <c r="K8" i="8"/>
  <c r="M8" i="8"/>
  <c r="H8" i="8"/>
  <c r="L8" i="8"/>
  <c r="J8" i="8"/>
  <c r="G15" i="8"/>
  <c r="F15" i="8"/>
  <c r="I15" i="8"/>
  <c r="K15" i="8"/>
  <c r="M15" i="8"/>
  <c r="H15" i="8"/>
  <c r="L15" i="8"/>
  <c r="E15" i="8"/>
  <c r="J15" i="8"/>
  <c r="G13" i="8"/>
  <c r="F13" i="8"/>
  <c r="I13" i="8"/>
  <c r="K13" i="8"/>
  <c r="M13" i="8"/>
  <c r="H13" i="8"/>
  <c r="L13" i="8"/>
  <c r="J13" i="8"/>
  <c r="G11" i="8"/>
  <c r="F11" i="8"/>
  <c r="I11" i="8"/>
  <c r="K11" i="8"/>
  <c r="M11" i="8"/>
  <c r="H11" i="8"/>
  <c r="L11" i="8"/>
  <c r="J11" i="8"/>
  <c r="G9" i="8"/>
  <c r="F9" i="8"/>
  <c r="I9" i="8"/>
  <c r="K9" i="8"/>
  <c r="M9" i="8"/>
  <c r="H9" i="8"/>
  <c r="L9" i="8"/>
  <c r="J9" i="8"/>
  <c r="G7" i="8"/>
  <c r="H7" i="8"/>
  <c r="J7" i="8"/>
  <c r="L7" i="8"/>
  <c r="F7" i="8"/>
  <c r="K7" i="8"/>
  <c r="I7" i="8"/>
  <c r="M7" i="8"/>
  <c r="L6" i="8"/>
  <c r="H6" i="8"/>
  <c r="K6" i="8"/>
  <c r="J6" i="8"/>
  <c r="I6" i="8"/>
  <c r="Z14" i="8"/>
  <c r="AB14" i="8" s="1"/>
  <c r="F11" i="10" s="1"/>
  <c r="R14" i="8"/>
  <c r="W14" i="8"/>
  <c r="Y14" i="8" s="1"/>
  <c r="E11" i="10" s="1"/>
  <c r="Z13" i="8"/>
  <c r="AB13" i="8" s="1"/>
  <c r="F10" i="10" s="1"/>
  <c r="R13" i="8"/>
  <c r="W13" i="8"/>
  <c r="Y13" i="8" s="1"/>
  <c r="E10" i="10" s="1"/>
  <c r="R12" i="8"/>
  <c r="Z12" i="8"/>
  <c r="AB12" i="8" s="1"/>
  <c r="F9" i="10" s="1"/>
  <c r="W12" i="8"/>
  <c r="Y12" i="8" s="1"/>
  <c r="E9" i="10" s="1"/>
  <c r="W8" i="8"/>
  <c r="Y8" i="8" s="1"/>
  <c r="E5" i="10" s="1"/>
  <c r="R8" i="8"/>
  <c r="Z8" i="8"/>
  <c r="AB8" i="8" s="1"/>
  <c r="F5" i="10" s="1"/>
  <c r="W10" i="8"/>
  <c r="Y10" i="8" s="1"/>
  <c r="E7" i="10" s="1"/>
  <c r="Z10" i="8"/>
  <c r="AB10" i="8" s="1"/>
  <c r="F7" i="10" s="1"/>
  <c r="R10" i="8"/>
  <c r="W9" i="8"/>
  <c r="Y9" i="8" s="1"/>
  <c r="E6" i="10" s="1"/>
  <c r="Z9" i="8"/>
  <c r="AB9" i="8" s="1"/>
  <c r="F6" i="10" s="1"/>
  <c r="R9" i="8"/>
  <c r="Z15" i="8"/>
  <c r="AB15" i="8" s="1"/>
  <c r="F12" i="10" s="1"/>
  <c r="R15" i="8"/>
  <c r="W15" i="8"/>
  <c r="Y15" i="8" s="1"/>
  <c r="E12" i="10" s="1"/>
  <c r="Z11" i="8"/>
  <c r="AB11" i="8" s="1"/>
  <c r="F8" i="10" s="1"/>
  <c r="R11" i="8"/>
  <c r="W11" i="8"/>
  <c r="Y11" i="8" s="1"/>
  <c r="E8" i="10" s="1"/>
  <c r="R7" i="8"/>
  <c r="Z7" i="8"/>
  <c r="AB7" i="8" s="1"/>
  <c r="F4" i="10" s="1"/>
  <c r="W7" i="8"/>
  <c r="Y7" i="8" s="1"/>
  <c r="E4" i="10" s="1"/>
  <c r="F6" i="8"/>
  <c r="R6" i="8"/>
  <c r="M6" i="8"/>
  <c r="B10" i="10"/>
  <c r="B9" i="10"/>
  <c r="B5" i="10"/>
  <c r="B11" i="10"/>
  <c r="B7" i="10"/>
  <c r="B6" i="10"/>
  <c r="B12" i="10"/>
  <c r="B8" i="10"/>
  <c r="B4" i="10"/>
  <c r="B3" i="10"/>
  <c r="B13" i="8" a="1"/>
  <c r="B13" i="8" s="1"/>
  <c r="A10" i="10" s="1"/>
  <c r="Z6" i="8"/>
  <c r="AB6" i="8" s="1"/>
  <c r="F3" i="10" s="1"/>
  <c r="W6" i="8"/>
  <c r="Y6" i="8" s="1"/>
  <c r="E3" i="10" s="1"/>
  <c r="B12" i="8" a="1"/>
  <c r="B12" i="8" s="1"/>
  <c r="A9" i="10" s="1"/>
  <c r="B11" i="8" a="1"/>
  <c r="B11" i="8" s="1"/>
  <c r="A8" i="10" s="1"/>
  <c r="B10" i="8" a="1"/>
  <c r="B10" i="8" s="1"/>
  <c r="A7" i="10" s="1"/>
  <c r="B14" i="8" a="1"/>
  <c r="B14" i="8" s="1"/>
  <c r="A11" i="10" s="1"/>
  <c r="B9" i="8" a="1"/>
  <c r="B9" i="8" s="1"/>
  <c r="A6" i="10" s="1"/>
  <c r="B8" i="8" a="1"/>
  <c r="B8" i="8" s="1"/>
  <c r="A5" i="10" s="1"/>
  <c r="B15" i="8" a="1"/>
  <c r="B15" i="8" s="1"/>
  <c r="A12" i="10" s="1"/>
  <c r="B7" i="8" a="1"/>
  <c r="B7" i="8" s="1"/>
  <c r="A4" i="10" s="1"/>
  <c r="C87" i="8" l="1"/>
  <c r="B6" i="8" a="1"/>
  <c r="B6" i="8" s="1"/>
  <c r="A3" i="10" s="1"/>
  <c r="B5" i="1" l="1"/>
  <c r="B1" i="8" s="1"/>
  <c r="M8" i="1"/>
  <c r="M7" i="1" l="1"/>
  <c r="AI7" i="1"/>
  <c r="Y7" i="1"/>
  <c r="V7" i="1"/>
  <c r="AG7" i="1"/>
  <c r="Q7" i="1"/>
  <c r="N7" i="1"/>
  <c r="AE7" i="1"/>
  <c r="W7" i="1"/>
  <c r="T7" i="1"/>
  <c r="O7" i="1"/>
  <c r="AF7" i="1"/>
  <c r="AA7" i="1"/>
  <c r="X7" i="1"/>
  <c r="S7" i="1"/>
  <c r="AH7" i="1"/>
  <c r="Z7" i="1"/>
  <c r="U7" i="1"/>
  <c r="R7" i="1"/>
  <c r="D63" i="8" l="1"/>
  <c r="D39" i="8"/>
  <c r="D50" i="8"/>
  <c r="D34" i="8"/>
  <c r="D37" i="8"/>
  <c r="D52" i="8"/>
  <c r="D44" i="8"/>
  <c r="D31" i="8"/>
  <c r="D19" i="8"/>
  <c r="D54" i="8"/>
  <c r="D49" i="8"/>
  <c r="D25" i="8"/>
  <c r="D68" i="8"/>
  <c r="D60" i="8"/>
  <c r="D36" i="8"/>
  <c r="D51" i="8"/>
  <c r="D62" i="8"/>
  <c r="D46" i="8"/>
  <c r="D30" i="8"/>
  <c r="D22" i="8"/>
  <c r="D65" i="8"/>
  <c r="D57" i="8"/>
  <c r="D41" i="8"/>
  <c r="D55" i="8"/>
  <c r="D23" i="8"/>
  <c r="D32" i="8"/>
  <c r="D70" i="8"/>
  <c r="D72" i="8"/>
  <c r="D64" i="8"/>
  <c r="D56" i="8"/>
  <c r="D48" i="8"/>
  <c r="D24" i="8"/>
  <c r="D40" i="8"/>
  <c r="D16" i="8"/>
  <c r="D59" i="8"/>
  <c r="D38" i="8"/>
  <c r="D33" i="8"/>
  <c r="D17" i="8"/>
  <c r="D47" i="8"/>
  <c r="D27" i="8"/>
  <c r="D42" i="8"/>
  <c r="D67" i="8"/>
  <c r="D43" i="8"/>
  <c r="D66" i="8"/>
  <c r="D58" i="8"/>
  <c r="D26" i="8"/>
  <c r="D53" i="8"/>
  <c r="D45" i="8"/>
  <c r="D29" i="8"/>
  <c r="D21" i="8"/>
  <c r="D28" i="8"/>
  <c r="D20" i="8"/>
  <c r="D35" i="8"/>
  <c r="D18" i="8"/>
  <c r="D69" i="8"/>
  <c r="D61" i="8"/>
  <c r="D14" i="8"/>
  <c r="D15" i="8"/>
  <c r="D13" i="8"/>
  <c r="D12" i="8"/>
  <c r="D10" i="8"/>
  <c r="D7" i="8"/>
  <c r="D8" i="8"/>
  <c r="D9" i="8"/>
  <c r="D11" i="8"/>
  <c r="D6" i="8"/>
  <c r="B2" i="8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3" i="7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3" i="6"/>
  <c r="E8" i="1" l="1"/>
  <c r="E7" i="1" s="1"/>
  <c r="H8" i="1" l="1"/>
  <c r="H7" i="1" s="1"/>
  <c r="G8" i="1" l="1"/>
  <c r="G7" i="1" s="1"/>
  <c r="K8" i="1"/>
  <c r="K7" i="1" s="1"/>
  <c r="F8" i="1"/>
  <c r="F7" i="1" s="1"/>
  <c r="J8" i="1"/>
  <c r="J7" i="1" s="1"/>
  <c r="I8" i="1"/>
  <c r="I7" i="1" s="1"/>
  <c r="L8" i="1"/>
  <c r="L7" i="1" s="1"/>
  <c r="AJ7" i="1" l="1"/>
  <c r="AK6" i="1" s="1"/>
  <c r="E72" i="8"/>
  <c r="E7" i="8"/>
  <c r="E9" i="8"/>
  <c r="E11" i="8"/>
  <c r="E13" i="8"/>
  <c r="E8" i="8"/>
  <c r="E12" i="8"/>
  <c r="E10" i="8"/>
  <c r="E6" i="8"/>
  <c r="AJ166" i="1" l="1"/>
  <c r="AJ95" i="1"/>
  <c r="AJ113" i="1"/>
  <c r="AJ228" i="1"/>
  <c r="AJ117" i="1"/>
  <c r="AJ232" i="1"/>
  <c r="AJ226" i="1"/>
  <c r="AJ222" i="1"/>
  <c r="AJ200" i="1"/>
  <c r="AJ168" i="1"/>
  <c r="AJ181" i="1"/>
  <c r="AJ151" i="1"/>
  <c r="AJ185" i="1"/>
  <c r="AJ195" i="1"/>
  <c r="AJ153" i="1"/>
  <c r="AJ139" i="1"/>
  <c r="AJ118" i="1"/>
  <c r="AJ81" i="1"/>
  <c r="AJ108" i="1"/>
  <c r="AJ76" i="1"/>
  <c r="AJ94" i="1"/>
  <c r="AJ66" i="1"/>
  <c r="AJ49" i="1"/>
  <c r="AJ149" i="1"/>
  <c r="AJ137" i="1"/>
  <c r="AJ55" i="1"/>
  <c r="AJ158" i="1"/>
  <c r="AJ87" i="1"/>
  <c r="AJ122" i="1"/>
  <c r="AJ213" i="1"/>
  <c r="AJ243" i="1"/>
  <c r="AJ225" i="1"/>
  <c r="AJ223" i="1"/>
  <c r="AJ221" i="1"/>
  <c r="AJ196" i="1"/>
  <c r="AJ164" i="1"/>
  <c r="AJ173" i="1"/>
  <c r="AJ191" i="1"/>
  <c r="AJ178" i="1"/>
  <c r="AJ187" i="1"/>
  <c r="AJ135" i="1"/>
  <c r="AJ128" i="1"/>
  <c r="AJ104" i="1"/>
  <c r="AJ73" i="1"/>
  <c r="AJ107" i="1"/>
  <c r="AJ93" i="1"/>
  <c r="AJ86" i="1"/>
  <c r="AJ58" i="1"/>
  <c r="AJ43" i="1"/>
  <c r="AJ146" i="1"/>
  <c r="AJ136" i="1"/>
  <c r="AJ52" i="1"/>
  <c r="AJ127" i="1"/>
  <c r="AJ241" i="1"/>
  <c r="AJ184" i="1"/>
  <c r="AJ202" i="1"/>
  <c r="AJ145" i="1"/>
  <c r="AJ98" i="1"/>
  <c r="AJ71" i="1"/>
  <c r="AJ45" i="1"/>
  <c r="AJ56" i="1"/>
  <c r="AJ54" i="1"/>
  <c r="AJ150" i="1"/>
  <c r="AJ80" i="1"/>
  <c r="AJ123" i="1"/>
  <c r="AJ212" i="1"/>
  <c r="AJ246" i="1"/>
  <c r="AJ224" i="1"/>
  <c r="AJ218" i="1"/>
  <c r="AJ219" i="1"/>
  <c r="AJ192" i="1"/>
  <c r="AJ160" i="1"/>
  <c r="AJ165" i="1"/>
  <c r="AJ198" i="1"/>
  <c r="AJ177" i="1"/>
  <c r="AJ179" i="1"/>
  <c r="AJ134" i="1"/>
  <c r="AJ129" i="1"/>
  <c r="AJ101" i="1"/>
  <c r="AJ89" i="1"/>
  <c r="AJ99" i="1"/>
  <c r="AJ85" i="1"/>
  <c r="AJ79" i="1"/>
  <c r="AJ60" i="1"/>
  <c r="AJ44" i="1"/>
  <c r="AJ201" i="1"/>
  <c r="AJ133" i="1"/>
  <c r="AJ51" i="1"/>
  <c r="AJ244" i="1"/>
  <c r="AJ142" i="1"/>
  <c r="AJ216" i="1"/>
  <c r="AJ210" i="1"/>
  <c r="AJ183" i="1"/>
  <c r="AJ162" i="1"/>
  <c r="AJ130" i="1"/>
  <c r="AJ83" i="1"/>
  <c r="AJ61" i="1"/>
  <c r="AJ67" i="1"/>
  <c r="AJ116" i="1"/>
  <c r="AJ57" i="1"/>
  <c r="AJ126" i="1"/>
  <c r="AJ74" i="1"/>
  <c r="AJ115" i="1"/>
  <c r="AJ148" i="1"/>
  <c r="AJ245" i="1"/>
  <c r="AJ217" i="1"/>
  <c r="AJ215" i="1"/>
  <c r="AJ214" i="1"/>
  <c r="AJ188" i="1"/>
  <c r="AJ156" i="1"/>
  <c r="AJ157" i="1"/>
  <c r="AJ182" i="1"/>
  <c r="AJ170" i="1"/>
  <c r="AJ171" i="1"/>
  <c r="AJ144" i="1"/>
  <c r="AJ121" i="1"/>
  <c r="AJ96" i="1"/>
  <c r="AJ106" i="1"/>
  <c r="AJ91" i="1"/>
  <c r="AJ111" i="1"/>
  <c r="AJ78" i="1"/>
  <c r="AJ59" i="1"/>
  <c r="AJ48" i="1"/>
  <c r="AJ242" i="1"/>
  <c r="AJ112" i="1"/>
  <c r="AJ50" i="1"/>
  <c r="AJ47" i="1"/>
  <c r="AJ238" i="1"/>
  <c r="AJ152" i="1"/>
  <c r="AJ169" i="1"/>
  <c r="AJ88" i="1"/>
  <c r="AJ109" i="1"/>
  <c r="AJ211" i="1"/>
  <c r="AJ229" i="1"/>
  <c r="AJ124" i="1"/>
  <c r="AJ190" i="1"/>
  <c r="AJ237" i="1"/>
  <c r="AJ140" i="1"/>
  <c r="AJ220" i="1"/>
  <c r="AJ239" i="1"/>
  <c r="AJ235" i="1"/>
  <c r="AJ208" i="1"/>
  <c r="AJ180" i="1"/>
  <c r="AJ174" i="1"/>
  <c r="AJ175" i="1"/>
  <c r="AJ194" i="1"/>
  <c r="AJ154" i="1"/>
  <c r="AJ163" i="1"/>
  <c r="AJ141" i="1"/>
  <c r="AJ114" i="1"/>
  <c r="AJ72" i="1"/>
  <c r="AJ90" i="1"/>
  <c r="AJ75" i="1"/>
  <c r="AJ105" i="1"/>
  <c r="AJ70" i="1"/>
  <c r="AJ62" i="1"/>
  <c r="AJ46" i="1"/>
  <c r="AJ207" i="1"/>
  <c r="AJ68" i="1"/>
  <c r="AJ110" i="1"/>
  <c r="AJ64" i="1"/>
  <c r="AJ53" i="1"/>
  <c r="AJ138" i="1"/>
  <c r="AJ205" i="1"/>
  <c r="AJ63" i="1"/>
  <c r="AJ103" i="1"/>
  <c r="AJ233" i="1"/>
  <c r="AJ231" i="1"/>
  <c r="AJ204" i="1"/>
  <c r="AJ172" i="1"/>
  <c r="AJ189" i="1"/>
  <c r="AJ159" i="1"/>
  <c r="AJ186" i="1"/>
  <c r="AJ203" i="1"/>
  <c r="AJ155" i="1"/>
  <c r="AJ143" i="1"/>
  <c r="AJ125" i="1"/>
  <c r="AJ97" i="1"/>
  <c r="AJ77" i="1"/>
  <c r="AJ84" i="1"/>
  <c r="AJ102" i="1"/>
  <c r="AJ65" i="1"/>
  <c r="AJ69" i="1"/>
  <c r="AJ206" i="1"/>
  <c r="AJ119" i="1"/>
  <c r="AJ120" i="1"/>
  <c r="AJ236" i="1"/>
  <c r="AJ132" i="1"/>
  <c r="AJ240" i="1"/>
  <c r="AJ234" i="1"/>
  <c r="AJ230" i="1"/>
  <c r="AJ209" i="1"/>
  <c r="AJ176" i="1"/>
  <c r="AJ197" i="1"/>
  <c r="AJ167" i="1"/>
  <c r="AJ193" i="1"/>
  <c r="AJ199" i="1"/>
  <c r="AJ161" i="1"/>
  <c r="AJ147" i="1"/>
  <c r="AJ131" i="1"/>
  <c r="AJ100" i="1"/>
  <c r="AJ82" i="1"/>
  <c r="AJ92" i="1"/>
  <c r="AJ227" i="1"/>
  <c r="AJ22" i="1"/>
  <c r="AJ13" i="1"/>
  <c r="AJ24" i="1"/>
  <c r="AJ26" i="1"/>
  <c r="AJ21" i="1"/>
  <c r="AJ32" i="1"/>
  <c r="AJ36" i="1"/>
  <c r="AJ14" i="1"/>
  <c r="AJ16" i="1"/>
  <c r="AJ18" i="1"/>
  <c r="AJ30" i="1"/>
  <c r="AJ28" i="1"/>
  <c r="AJ39" i="1"/>
  <c r="AJ41" i="1"/>
  <c r="AJ35" i="1"/>
  <c r="AJ34" i="1"/>
  <c r="AJ20" i="1"/>
  <c r="AJ31" i="1"/>
  <c r="AJ33" i="1"/>
  <c r="AJ27" i="1"/>
  <c r="AJ12" i="1"/>
  <c r="AJ23" i="1"/>
  <c r="AJ25" i="1"/>
  <c r="AJ19" i="1"/>
  <c r="AJ37" i="1"/>
  <c r="AJ15" i="1"/>
  <c r="AJ17" i="1"/>
  <c r="AJ11" i="1"/>
  <c r="AJ38" i="1"/>
  <c r="AJ29" i="1"/>
  <c r="AJ40" i="1"/>
  <c r="AJ42" i="1"/>
  <c r="AJ10" i="1"/>
  <c r="E14" i="8" s="1"/>
  <c r="BA11" i="1"/>
  <c r="BB11" i="1" s="1"/>
  <c r="BA19" i="1"/>
  <c r="BB19" i="1" s="1"/>
  <c r="BA27" i="1"/>
  <c r="BB27" i="1" s="1"/>
  <c r="BA35" i="1"/>
  <c r="BB35" i="1" s="1"/>
  <c r="BA10" i="1"/>
  <c r="BB10" i="1" s="1"/>
  <c r="BA33" i="1"/>
  <c r="BB33" i="1" s="1"/>
  <c r="BA34" i="1"/>
  <c r="BB34" i="1" s="1"/>
  <c r="BA12" i="1"/>
  <c r="BB12" i="1" s="1"/>
  <c r="BA20" i="1"/>
  <c r="BB20" i="1" s="1"/>
  <c r="BA28" i="1"/>
  <c r="BB28" i="1" s="1"/>
  <c r="BA36" i="1"/>
  <c r="BB36" i="1" s="1"/>
  <c r="BA17" i="1"/>
  <c r="BB17" i="1" s="1"/>
  <c r="BA25" i="1"/>
  <c r="BB25" i="1" s="1"/>
  <c r="BA42" i="1"/>
  <c r="BB42" i="1" s="1"/>
  <c r="BA13" i="1"/>
  <c r="BB13" i="1" s="1"/>
  <c r="BA21" i="1"/>
  <c r="BB21" i="1" s="1"/>
  <c r="BA29" i="1"/>
  <c r="BB29" i="1" s="1"/>
  <c r="BA37" i="1"/>
  <c r="BB37" i="1" s="1"/>
  <c r="BA41" i="1"/>
  <c r="BB41" i="1" s="1"/>
  <c r="BA26" i="1"/>
  <c r="BB26" i="1" s="1"/>
  <c r="BA14" i="1"/>
  <c r="BB14" i="1" s="1"/>
  <c r="BA22" i="1"/>
  <c r="BB22" i="1" s="1"/>
  <c r="BA30" i="1"/>
  <c r="BB30" i="1" s="1"/>
  <c r="BA38" i="1"/>
  <c r="BB38" i="1" s="1"/>
  <c r="BA15" i="1"/>
  <c r="BB15" i="1" s="1"/>
  <c r="BA23" i="1"/>
  <c r="BB23" i="1" s="1"/>
  <c r="BA31" i="1"/>
  <c r="BB31" i="1" s="1"/>
  <c r="BA39" i="1"/>
  <c r="BB39" i="1" s="1"/>
  <c r="BA18" i="1"/>
  <c r="BB18" i="1" s="1"/>
  <c r="BA16" i="1"/>
  <c r="BB16" i="1" s="1"/>
  <c r="BA24" i="1"/>
  <c r="BB24" i="1" s="1"/>
  <c r="BA32" i="1"/>
  <c r="BB32" i="1" s="1"/>
  <c r="BA40" i="1"/>
  <c r="BB40" i="1" s="1"/>
  <c r="D1" i="8"/>
  <c r="S14" i="8" s="1"/>
  <c r="T14" i="8" s="1"/>
  <c r="V14" i="8" s="1"/>
  <c r="D11" i="10" s="1"/>
  <c r="N6" i="8"/>
  <c r="O6" i="8" s="1"/>
  <c r="Q6" i="8" s="1"/>
  <c r="S42" i="8"/>
  <c r="T42" i="8" s="1"/>
  <c r="V42" i="8" s="1"/>
  <c r="D39" i="10" s="1"/>
  <c r="S25" i="8"/>
  <c r="T25" i="8" s="1"/>
  <c r="V25" i="8" s="1"/>
  <c r="D22" i="10" s="1"/>
  <c r="S55" i="8"/>
  <c r="T55" i="8" s="1"/>
  <c r="V55" i="8" s="1"/>
  <c r="D52" i="10" s="1"/>
  <c r="S52" i="8"/>
  <c r="T52" i="8" s="1"/>
  <c r="V52" i="8" s="1"/>
  <c r="D49" i="10" s="1"/>
  <c r="S63" i="8"/>
  <c r="T63" i="8" s="1"/>
  <c r="V63" i="8" s="1"/>
  <c r="D60" i="10" s="1"/>
  <c r="S27" i="8"/>
  <c r="T27" i="8" s="1"/>
  <c r="V27" i="8" s="1"/>
  <c r="D24" i="10" s="1"/>
  <c r="S34" i="8"/>
  <c r="T34" i="8" s="1"/>
  <c r="V34" i="8" s="1"/>
  <c r="D31" i="10" s="1"/>
  <c r="S64" i="8"/>
  <c r="T64" i="8" s="1"/>
  <c r="V64" i="8" s="1"/>
  <c r="D61" i="10" s="1"/>
  <c r="S48" i="8"/>
  <c r="T48" i="8" s="1"/>
  <c r="V48" i="8" s="1"/>
  <c r="D45" i="10" s="1"/>
  <c r="S46" i="8"/>
  <c r="T46" i="8" s="1"/>
  <c r="V46" i="8" s="1"/>
  <c r="D43" i="10" s="1"/>
  <c r="S26" i="8"/>
  <c r="T26" i="8" s="1"/>
  <c r="V26" i="8" s="1"/>
  <c r="D23" i="10" s="1"/>
  <c r="S53" i="8"/>
  <c r="T53" i="8" s="1"/>
  <c r="V53" i="8" s="1"/>
  <c r="D50" i="10" s="1"/>
  <c r="S36" i="8"/>
  <c r="T36" i="8" s="1"/>
  <c r="V36" i="8" s="1"/>
  <c r="D33" i="10" s="1"/>
  <c r="S31" i="8"/>
  <c r="T31" i="8" s="1"/>
  <c r="V31" i="8" s="1"/>
  <c r="D28" i="10" s="1"/>
  <c r="S54" i="8"/>
  <c r="T54" i="8" s="1"/>
  <c r="V54" i="8" s="1"/>
  <c r="D51" i="10" s="1"/>
  <c r="S56" i="8"/>
  <c r="T56" i="8" s="1"/>
  <c r="V56" i="8" s="1"/>
  <c r="D53" i="10" s="1"/>
  <c r="S66" i="8"/>
  <c r="T66" i="8" s="1"/>
  <c r="V66" i="8" s="1"/>
  <c r="D63" i="10" s="1"/>
  <c r="N58" i="8"/>
  <c r="O58" i="8" s="1"/>
  <c r="Q58" i="8" s="1"/>
  <c r="S61" i="8"/>
  <c r="T61" i="8" s="1"/>
  <c r="V61" i="8" s="1"/>
  <c r="D58" i="10" s="1"/>
  <c r="S33" i="8"/>
  <c r="T33" i="8" s="1"/>
  <c r="V33" i="8" s="1"/>
  <c r="D30" i="10" s="1"/>
  <c r="S67" i="8"/>
  <c r="T67" i="8" s="1"/>
  <c r="V67" i="8" s="1"/>
  <c r="D64" i="10" s="1"/>
  <c r="S50" i="8"/>
  <c r="T50" i="8" s="1"/>
  <c r="V50" i="8" s="1"/>
  <c r="D47" i="10" s="1"/>
  <c r="S60" i="8"/>
  <c r="T60" i="8" s="1"/>
  <c r="V60" i="8" s="1"/>
  <c r="D57" i="10" s="1"/>
  <c r="S30" i="8"/>
  <c r="T30" i="8" s="1"/>
  <c r="V30" i="8" s="1"/>
  <c r="D27" i="10" s="1"/>
  <c r="S58" i="8"/>
  <c r="T58" i="8" s="1"/>
  <c r="V58" i="8" s="1"/>
  <c r="D55" i="10" s="1"/>
  <c r="S28" i="8"/>
  <c r="T28" i="8" s="1"/>
  <c r="V28" i="8" s="1"/>
  <c r="D25" i="10" s="1"/>
  <c r="S38" i="8"/>
  <c r="T38" i="8" s="1"/>
  <c r="V38" i="8" s="1"/>
  <c r="D35" i="10" s="1"/>
  <c r="S59" i="8"/>
  <c r="T59" i="8" s="1"/>
  <c r="V59" i="8" s="1"/>
  <c r="D56" i="10" s="1"/>
  <c r="N44" i="8"/>
  <c r="O44" i="8" s="1"/>
  <c r="Q44" i="8" s="1"/>
  <c r="S18" i="8"/>
  <c r="T18" i="8" s="1"/>
  <c r="V18" i="8" s="1"/>
  <c r="D15" i="10" s="1"/>
  <c r="S41" i="8"/>
  <c r="T41" i="8" s="1"/>
  <c r="V41" i="8" s="1"/>
  <c r="D38" i="10" s="1"/>
  <c r="N32" i="8"/>
  <c r="O32" i="8" s="1"/>
  <c r="Q32" i="8" s="1"/>
  <c r="S22" i="8"/>
  <c r="T22" i="8" s="1"/>
  <c r="V22" i="8" s="1"/>
  <c r="D19" i="10" s="1"/>
  <c r="N53" i="8"/>
  <c r="O53" i="8" s="1"/>
  <c r="Q53" i="8" s="1"/>
  <c r="N47" i="8"/>
  <c r="O47" i="8" s="1"/>
  <c r="Q47" i="8" s="1"/>
  <c r="N49" i="8"/>
  <c r="O49" i="8" s="1"/>
  <c r="Q49" i="8" s="1"/>
  <c r="N30" i="8"/>
  <c r="O30" i="8" s="1"/>
  <c r="Q30" i="8" s="1"/>
  <c r="N41" i="8"/>
  <c r="O41" i="8" s="1"/>
  <c r="Q41" i="8" s="1"/>
  <c r="N45" i="8"/>
  <c r="O45" i="8" s="1"/>
  <c r="Q45" i="8" s="1"/>
  <c r="S57" i="8"/>
  <c r="T57" i="8" s="1"/>
  <c r="V57" i="8" s="1"/>
  <c r="D54" i="10" s="1"/>
  <c r="S65" i="8"/>
  <c r="T65" i="8" s="1"/>
  <c r="V65" i="8" s="1"/>
  <c r="D62" i="10" s="1"/>
  <c r="S51" i="8"/>
  <c r="T51" i="8" s="1"/>
  <c r="V51" i="8" s="1"/>
  <c r="D48" i="10" s="1"/>
  <c r="S19" i="8"/>
  <c r="T19" i="8" s="1"/>
  <c r="V19" i="8" s="1"/>
  <c r="D16" i="10" s="1"/>
  <c r="N18" i="8"/>
  <c r="O18" i="8" s="1"/>
  <c r="Q18" i="8" s="1"/>
  <c r="N69" i="8"/>
  <c r="O69" i="8" s="1"/>
  <c r="Q69" i="8" s="1"/>
  <c r="N20" i="8"/>
  <c r="O20" i="8" s="1"/>
  <c r="Q20" i="8" s="1"/>
  <c r="N22" i="8"/>
  <c r="O22" i="8" s="1"/>
  <c r="Q22" i="8" s="1"/>
  <c r="N60" i="8"/>
  <c r="O60" i="8" s="1"/>
  <c r="Q60" i="8" s="1"/>
  <c r="N24" i="8"/>
  <c r="O24" i="8" s="1"/>
  <c r="Q24" i="8" s="1"/>
  <c r="S37" i="8"/>
  <c r="T37" i="8" s="1"/>
  <c r="V37" i="8" s="1"/>
  <c r="D34" i="10" s="1"/>
  <c r="N63" i="8"/>
  <c r="O63" i="8" s="1"/>
  <c r="Q63" i="8" s="1"/>
  <c r="N65" i="8"/>
  <c r="O65" i="8" s="1"/>
  <c r="Q65" i="8" s="1"/>
  <c r="N42" i="8"/>
  <c r="O42" i="8" s="1"/>
  <c r="Q42" i="8" s="1"/>
  <c r="N16" i="8"/>
  <c r="O16" i="8" s="1"/>
  <c r="Q16" i="8" s="1"/>
  <c r="N34" i="8"/>
  <c r="O34" i="8" s="1"/>
  <c r="Q34" i="8" s="1"/>
  <c r="S17" i="8"/>
  <c r="T17" i="8" s="1"/>
  <c r="V17" i="8" s="1"/>
  <c r="D14" i="10" s="1"/>
  <c r="N36" i="8"/>
  <c r="O36" i="8" s="1"/>
  <c r="Q36" i="8" s="1"/>
  <c r="N38" i="8"/>
  <c r="O38" i="8" s="1"/>
  <c r="Q38" i="8" s="1"/>
  <c r="S16" i="8"/>
  <c r="T16" i="8" s="1"/>
  <c r="V16" i="8" s="1"/>
  <c r="D13" i="10" s="1"/>
  <c r="N52" i="8"/>
  <c r="O52" i="8" s="1"/>
  <c r="Q52" i="8" s="1"/>
  <c r="S39" i="8"/>
  <c r="T39" i="8" s="1"/>
  <c r="V39" i="8" s="1"/>
  <c r="D36" i="10" s="1"/>
  <c r="S72" i="8"/>
  <c r="T72" i="8" s="1"/>
  <c r="V72" i="8" s="1"/>
  <c r="D69" i="10" s="1"/>
  <c r="N56" i="8"/>
  <c r="O56" i="8" s="1"/>
  <c r="Q56" i="8" s="1"/>
  <c r="N23" i="8"/>
  <c r="O23" i="8" s="1"/>
  <c r="Q23" i="8" s="1"/>
  <c r="S21" i="8"/>
  <c r="T21" i="8" s="1"/>
  <c r="V21" i="8" s="1"/>
  <c r="D18" i="10" s="1"/>
  <c r="N21" i="8"/>
  <c r="O21" i="8" s="1"/>
  <c r="Q21" i="8" s="1"/>
  <c r="N57" i="8"/>
  <c r="O57" i="8" s="1"/>
  <c r="Q57" i="8" s="1"/>
  <c r="N37" i="8"/>
  <c r="O37" i="8" s="1"/>
  <c r="Q37" i="8" s="1"/>
  <c r="N25" i="8"/>
  <c r="O25" i="8" s="1"/>
  <c r="Q25" i="8" s="1"/>
  <c r="N46" i="8"/>
  <c r="O46" i="8" s="1"/>
  <c r="Q46" i="8" s="1"/>
  <c r="S24" i="8"/>
  <c r="T24" i="8" s="1"/>
  <c r="V24" i="8" s="1"/>
  <c r="D21" i="10" s="1"/>
  <c r="N48" i="8"/>
  <c r="O48" i="8" s="1"/>
  <c r="Q48" i="8" s="1"/>
  <c r="N50" i="8"/>
  <c r="O50" i="8" s="1"/>
  <c r="Q50" i="8" s="1"/>
  <c r="S32" i="8"/>
  <c r="T32" i="8" s="1"/>
  <c r="V32" i="8" s="1"/>
  <c r="D29" i="10" s="1"/>
  <c r="N68" i="8"/>
  <c r="O68" i="8" s="1"/>
  <c r="Q68" i="8" s="1"/>
  <c r="N26" i="8"/>
  <c r="O26" i="8" s="1"/>
  <c r="Q26" i="8" s="1"/>
  <c r="S62" i="8"/>
  <c r="T62" i="8" s="1"/>
  <c r="V62" i="8" s="1"/>
  <c r="D59" i="10" s="1"/>
  <c r="N72" i="8"/>
  <c r="O72" i="8" s="1"/>
  <c r="Q72" i="8" s="1"/>
  <c r="N39" i="8"/>
  <c r="O39" i="8" s="1"/>
  <c r="Q39" i="8" s="1"/>
  <c r="N55" i="8"/>
  <c r="O55" i="8" s="1"/>
  <c r="Q55" i="8" s="1"/>
  <c r="N19" i="8"/>
  <c r="O19" i="8" s="1"/>
  <c r="Q19" i="8" s="1"/>
  <c r="S47" i="8"/>
  <c r="T47" i="8" s="1"/>
  <c r="V47" i="8" s="1"/>
  <c r="D44" i="10" s="1"/>
  <c r="N61" i="8"/>
  <c r="O61" i="8" s="1"/>
  <c r="Q61" i="8" s="1"/>
  <c r="S49" i="8"/>
  <c r="T49" i="8" s="1"/>
  <c r="V49" i="8" s="1"/>
  <c r="D46" i="10" s="1"/>
  <c r="N62" i="8"/>
  <c r="O62" i="8" s="1"/>
  <c r="Q62" i="8" s="1"/>
  <c r="S68" i="8"/>
  <c r="T68" i="8" s="1"/>
  <c r="V68" i="8" s="1"/>
  <c r="D65" i="10" s="1"/>
  <c r="N64" i="8"/>
  <c r="O64" i="8" s="1"/>
  <c r="Q64" i="8" s="1"/>
  <c r="N66" i="8"/>
  <c r="O66" i="8" s="1"/>
  <c r="Q66" i="8" s="1"/>
  <c r="S44" i="8"/>
  <c r="T44" i="8" s="1"/>
  <c r="V44" i="8" s="1"/>
  <c r="D41" i="10" s="1"/>
  <c r="N17" i="8"/>
  <c r="O17" i="8" s="1"/>
  <c r="Q17" i="8" s="1"/>
  <c r="N54" i="8"/>
  <c r="O54" i="8" s="1"/>
  <c r="Q54" i="8" s="1"/>
  <c r="N28" i="8"/>
  <c r="O28" i="8" s="1"/>
  <c r="Q28" i="8" s="1"/>
  <c r="S20" i="8"/>
  <c r="T20" i="8" s="1"/>
  <c r="V20" i="8" s="1"/>
  <c r="D17" i="10" s="1"/>
  <c r="N51" i="8"/>
  <c r="O51" i="8" s="1"/>
  <c r="Q51" i="8" s="1"/>
  <c r="N43" i="8"/>
  <c r="O43" i="8" s="1"/>
  <c r="Q43" i="8" s="1"/>
  <c r="N59" i="8"/>
  <c r="O59" i="8" s="1"/>
  <c r="Q59" i="8" s="1"/>
  <c r="S70" i="8"/>
  <c r="T70" i="8" s="1"/>
  <c r="V70" i="8" s="1"/>
  <c r="D67" i="10" s="1"/>
  <c r="N27" i="8"/>
  <c r="O27" i="8" s="1"/>
  <c r="Q27" i="8" s="1"/>
  <c r="S43" i="8"/>
  <c r="T43" i="8" s="1"/>
  <c r="V43" i="8" s="1"/>
  <c r="D40" i="10" s="1"/>
  <c r="N29" i="8"/>
  <c r="O29" i="8" s="1"/>
  <c r="Q29" i="8" s="1"/>
  <c r="N31" i="8"/>
  <c r="O31" i="8" s="1"/>
  <c r="Q31" i="8" s="1"/>
  <c r="S23" i="8"/>
  <c r="T23" i="8" s="1"/>
  <c r="V23" i="8" s="1"/>
  <c r="D20" i="10" s="1"/>
  <c r="N33" i="8"/>
  <c r="O33" i="8" s="1"/>
  <c r="Q33" i="8" s="1"/>
  <c r="N70" i="8"/>
  <c r="O70" i="8" s="1"/>
  <c r="Q70" i="8" s="1"/>
  <c r="N40" i="8"/>
  <c r="O40" i="8" s="1"/>
  <c r="Q40" i="8" s="1"/>
  <c r="S45" i="8"/>
  <c r="T45" i="8" s="1"/>
  <c r="V45" i="8" s="1"/>
  <c r="D42" i="10" s="1"/>
  <c r="N67" i="8"/>
  <c r="O67" i="8" s="1"/>
  <c r="Q67" i="8" s="1"/>
  <c r="S35" i="8"/>
  <c r="T35" i="8" s="1"/>
  <c r="V35" i="8" s="1"/>
  <c r="D32" i="10" s="1"/>
  <c r="S29" i="8"/>
  <c r="T29" i="8" s="1"/>
  <c r="V29" i="8" s="1"/>
  <c r="D26" i="10" s="1"/>
  <c r="S69" i="8"/>
  <c r="T69" i="8" s="1"/>
  <c r="V69" i="8" s="1"/>
  <c r="D66" i="10" s="1"/>
  <c r="S40" i="8"/>
  <c r="T40" i="8" s="1"/>
  <c r="V40" i="8" s="1"/>
  <c r="D37" i="10" s="1"/>
  <c r="N35" i="8"/>
  <c r="O35" i="8" s="1"/>
  <c r="Q35" i="8" s="1"/>
  <c r="S15" i="8"/>
  <c r="T15" i="8" s="1"/>
  <c r="V15" i="8" s="1"/>
  <c r="D12" i="10" s="1"/>
  <c r="N15" i="8"/>
  <c r="O15" i="8" s="1"/>
  <c r="Q15" i="8" s="1"/>
  <c r="N10" i="8"/>
  <c r="O10" i="8" s="1"/>
  <c r="Q10" i="8" s="1"/>
  <c r="S11" i="8"/>
  <c r="T11" i="8" s="1"/>
  <c r="V11" i="8" s="1"/>
  <c r="D8" i="10" s="1"/>
  <c r="S10" i="8"/>
  <c r="T10" i="8" s="1"/>
  <c r="V10" i="8" s="1"/>
  <c r="S7" i="8"/>
  <c r="T7" i="8" s="1"/>
  <c r="V7" i="8" s="1"/>
  <c r="D4" i="10" s="1"/>
  <c r="S9" i="8"/>
  <c r="T9" i="8" s="1"/>
  <c r="V9" i="8" s="1"/>
  <c r="D6" i="10" s="1"/>
  <c r="S12" i="8"/>
  <c r="T12" i="8" s="1"/>
  <c r="V12" i="8" s="1"/>
  <c r="D9" i="10" s="1"/>
  <c r="S8" i="8"/>
  <c r="T8" i="8" s="1"/>
  <c r="V8" i="8" s="1"/>
  <c r="D5" i="10" s="1"/>
  <c r="S13" i="8"/>
  <c r="T13" i="8" s="1"/>
  <c r="V13" i="8" s="1"/>
  <c r="D10" i="10" s="1"/>
  <c r="N12" i="8"/>
  <c r="O12" i="8" s="1"/>
  <c r="Q12" i="8" s="1"/>
  <c r="N13" i="8"/>
  <c r="O13" i="8" s="1"/>
  <c r="Q13" i="8" s="1"/>
  <c r="N9" i="8"/>
  <c r="O9" i="8" s="1"/>
  <c r="Q9" i="8" s="1"/>
  <c r="N8" i="8"/>
  <c r="O8" i="8" s="1"/>
  <c r="Q8" i="8" s="1"/>
  <c r="N11" i="8"/>
  <c r="O11" i="8" s="1"/>
  <c r="Q11" i="8" s="1"/>
  <c r="N7" i="8"/>
  <c r="O7" i="8" s="1"/>
  <c r="Q7" i="8" s="1"/>
  <c r="S6" i="8"/>
  <c r="T6" i="8" s="1"/>
  <c r="N14" i="8" l="1"/>
  <c r="O14" i="8" s="1"/>
  <c r="Q14" i="8" s="1"/>
  <c r="C11" i="10" s="1"/>
  <c r="AC9" i="8"/>
  <c r="AD9" i="8" s="1"/>
  <c r="AC12" i="8"/>
  <c r="G9" i="10" s="1"/>
  <c r="AC10" i="8"/>
  <c r="AD10" i="8" s="1"/>
  <c r="H7" i="10" s="1"/>
  <c r="I7" i="10" s="1"/>
  <c r="AC43" i="8"/>
  <c r="C40" i="10"/>
  <c r="AC46" i="8"/>
  <c r="C43" i="10"/>
  <c r="AC35" i="8"/>
  <c r="C32" i="10"/>
  <c r="AC70" i="8"/>
  <c r="C67" i="10"/>
  <c r="AC59" i="8"/>
  <c r="C56" i="10"/>
  <c r="AC66" i="8"/>
  <c r="C63" i="10"/>
  <c r="AC55" i="8"/>
  <c r="C52" i="10"/>
  <c r="C45" i="10"/>
  <c r="AC48" i="8"/>
  <c r="AC23" i="8"/>
  <c r="C20" i="10"/>
  <c r="AC60" i="8"/>
  <c r="C57" i="10"/>
  <c r="AC32" i="8"/>
  <c r="C29" i="10"/>
  <c r="C30" i="10"/>
  <c r="AC33" i="8"/>
  <c r="AC56" i="8"/>
  <c r="C53" i="10"/>
  <c r="AC20" i="8"/>
  <c r="C17" i="10"/>
  <c r="AC31" i="8"/>
  <c r="C28" i="10"/>
  <c r="AC62" i="8"/>
  <c r="C59" i="10"/>
  <c r="AC25" i="8"/>
  <c r="C22" i="10"/>
  <c r="AC42" i="8"/>
  <c r="C39" i="10"/>
  <c r="AC69" i="8"/>
  <c r="C66" i="10"/>
  <c r="AC30" i="8"/>
  <c r="C27" i="10"/>
  <c r="AC44" i="8"/>
  <c r="C41" i="10"/>
  <c r="AC22" i="8"/>
  <c r="C19" i="10"/>
  <c r="AC29" i="8"/>
  <c r="C26" i="10"/>
  <c r="AC28" i="8"/>
  <c r="C25" i="10"/>
  <c r="AC26" i="8"/>
  <c r="C23" i="10"/>
  <c r="AC37" i="8"/>
  <c r="C34" i="10"/>
  <c r="AC52" i="8"/>
  <c r="C49" i="10"/>
  <c r="AC65" i="8"/>
  <c r="C62" i="10"/>
  <c r="AC18" i="8"/>
  <c r="C15" i="10"/>
  <c r="AC49" i="8"/>
  <c r="C46" i="10"/>
  <c r="AC67" i="8"/>
  <c r="C64" i="10"/>
  <c r="AC54" i="8"/>
  <c r="C51" i="10"/>
  <c r="AC61" i="8"/>
  <c r="C58" i="10"/>
  <c r="AC68" i="8"/>
  <c r="C65" i="10"/>
  <c r="AC57" i="8"/>
  <c r="C54" i="10"/>
  <c r="AC63" i="8"/>
  <c r="C60" i="10"/>
  <c r="C44" i="10"/>
  <c r="AC47" i="8"/>
  <c r="C61" i="10"/>
  <c r="AC64" i="8"/>
  <c r="AC34" i="8"/>
  <c r="C31" i="10"/>
  <c r="AC51" i="8"/>
  <c r="C48" i="10"/>
  <c r="AC16" i="8"/>
  <c r="C13" i="10"/>
  <c r="AC27" i="8"/>
  <c r="C24" i="10"/>
  <c r="AC17" i="8"/>
  <c r="C14" i="10"/>
  <c r="AC21" i="8"/>
  <c r="C18" i="10"/>
  <c r="AC38" i="8"/>
  <c r="C35" i="10"/>
  <c r="AC53" i="8"/>
  <c r="C50" i="10"/>
  <c r="AC58" i="8"/>
  <c r="C55" i="10"/>
  <c r="AC39" i="8"/>
  <c r="C36" i="10"/>
  <c r="C42" i="10"/>
  <c r="AC45" i="8"/>
  <c r="AC72" i="8"/>
  <c r="C69" i="10"/>
  <c r="AC41" i="8"/>
  <c r="C38" i="10"/>
  <c r="AC15" i="8"/>
  <c r="AC40" i="8"/>
  <c r="C37" i="10"/>
  <c r="AC19" i="8"/>
  <c r="C16" i="10"/>
  <c r="AC50" i="8"/>
  <c r="C47" i="10"/>
  <c r="AC36" i="8"/>
  <c r="C33" i="10"/>
  <c r="AC24" i="8"/>
  <c r="C21" i="10"/>
  <c r="AC11" i="8"/>
  <c r="AD11" i="8" s="1"/>
  <c r="H8" i="10" s="1"/>
  <c r="I8" i="10" s="1"/>
  <c r="D7" i="10"/>
  <c r="AC7" i="8"/>
  <c r="AD7" i="8" s="1"/>
  <c r="AC13" i="8"/>
  <c r="AC8" i="8"/>
  <c r="AD8" i="8" s="1"/>
  <c r="C3" i="10"/>
  <c r="V6" i="8"/>
  <c r="D3" i="10" s="1"/>
  <c r="C10" i="10"/>
  <c r="C8" i="10"/>
  <c r="C12" i="10"/>
  <c r="C7" i="10"/>
  <c r="C9" i="10"/>
  <c r="AC14" i="8" l="1"/>
  <c r="AD14" i="8" s="1"/>
  <c r="H11" i="10" s="1"/>
  <c r="I11" i="10" s="1"/>
  <c r="G7" i="10"/>
  <c r="AD12" i="8"/>
  <c r="H9" i="10" s="1"/>
  <c r="I9" i="10" s="1"/>
  <c r="G33" i="10"/>
  <c r="AD36" i="8"/>
  <c r="H33" i="10" s="1"/>
  <c r="I33" i="10" s="1"/>
  <c r="AD54" i="8"/>
  <c r="H51" i="10" s="1"/>
  <c r="I51" i="10" s="1"/>
  <c r="G51" i="10"/>
  <c r="G12" i="10"/>
  <c r="AD15" i="8"/>
  <c r="H12" i="10" s="1"/>
  <c r="I12" i="10" s="1"/>
  <c r="G36" i="10"/>
  <c r="AD39" i="8"/>
  <c r="H36" i="10" s="1"/>
  <c r="I36" i="10" s="1"/>
  <c r="G18" i="10"/>
  <c r="AD21" i="8"/>
  <c r="H18" i="10" s="1"/>
  <c r="I18" i="10" s="1"/>
  <c r="G30" i="10"/>
  <c r="AD33" i="8"/>
  <c r="H30" i="10" s="1"/>
  <c r="I30" i="10" s="1"/>
  <c r="G45" i="10"/>
  <c r="AD48" i="8"/>
  <c r="H45" i="10" s="1"/>
  <c r="I45" i="10" s="1"/>
  <c r="G25" i="10"/>
  <c r="AD28" i="8"/>
  <c r="H25" i="10" s="1"/>
  <c r="I25" i="10" s="1"/>
  <c r="AD17" i="8"/>
  <c r="H14" i="10" s="1"/>
  <c r="I14" i="10" s="1"/>
  <c r="G14" i="10"/>
  <c r="G47" i="10"/>
  <c r="AD50" i="8"/>
  <c r="H47" i="10" s="1"/>
  <c r="I47" i="10" s="1"/>
  <c r="G31" i="10"/>
  <c r="AD34" i="8"/>
  <c r="H31" i="10" s="1"/>
  <c r="I31" i="10" s="1"/>
  <c r="AD57" i="8"/>
  <c r="H54" i="10" s="1"/>
  <c r="I54" i="10" s="1"/>
  <c r="G54" i="10"/>
  <c r="G64" i="10"/>
  <c r="AD67" i="8"/>
  <c r="H64" i="10" s="1"/>
  <c r="I64" i="10" s="1"/>
  <c r="G49" i="10"/>
  <c r="AD52" i="8"/>
  <c r="H49" i="10" s="1"/>
  <c r="I49" i="10" s="1"/>
  <c r="G26" i="10"/>
  <c r="AD29" i="8"/>
  <c r="H26" i="10" s="1"/>
  <c r="I26" i="10" s="1"/>
  <c r="AD69" i="8"/>
  <c r="H66" i="10" s="1"/>
  <c r="I66" i="10" s="1"/>
  <c r="G66" i="10"/>
  <c r="G28" i="10"/>
  <c r="AD31" i="8"/>
  <c r="H28" i="10" s="1"/>
  <c r="I28" i="10" s="1"/>
  <c r="G29" i="10"/>
  <c r="AD32" i="8"/>
  <c r="H29" i="10" s="1"/>
  <c r="I29" i="10" s="1"/>
  <c r="G52" i="10"/>
  <c r="AD55" i="8"/>
  <c r="H52" i="10" s="1"/>
  <c r="I52" i="10" s="1"/>
  <c r="G32" i="10"/>
  <c r="AD35" i="8"/>
  <c r="H32" i="10" s="1"/>
  <c r="I32" i="10" s="1"/>
  <c r="G59" i="10"/>
  <c r="AD62" i="8"/>
  <c r="H59" i="10" s="1"/>
  <c r="I59" i="10" s="1"/>
  <c r="AD72" i="8"/>
  <c r="H69" i="10" s="1"/>
  <c r="I69" i="10" s="1"/>
  <c r="G69" i="10"/>
  <c r="G50" i="10"/>
  <c r="AD53" i="8"/>
  <c r="H50" i="10" s="1"/>
  <c r="I50" i="10" s="1"/>
  <c r="G24" i="10"/>
  <c r="AD27" i="8"/>
  <c r="H24" i="10" s="1"/>
  <c r="I24" i="10" s="1"/>
  <c r="G61" i="10"/>
  <c r="AD64" i="8"/>
  <c r="H61" i="10" s="1"/>
  <c r="I61" i="10" s="1"/>
  <c r="G48" i="10"/>
  <c r="AD51" i="8"/>
  <c r="H48" i="10" s="1"/>
  <c r="I48" i="10" s="1"/>
  <c r="G27" i="10"/>
  <c r="AD30" i="8"/>
  <c r="H27" i="10" s="1"/>
  <c r="I27" i="10" s="1"/>
  <c r="G55" i="10"/>
  <c r="AD58" i="8"/>
  <c r="H55" i="10" s="1"/>
  <c r="I55" i="10" s="1"/>
  <c r="G16" i="10"/>
  <c r="AD19" i="8"/>
  <c r="H16" i="10" s="1"/>
  <c r="I16" i="10" s="1"/>
  <c r="G46" i="10"/>
  <c r="AD49" i="8"/>
  <c r="H46" i="10" s="1"/>
  <c r="I46" i="10" s="1"/>
  <c r="G34" i="10"/>
  <c r="AD37" i="8"/>
  <c r="H34" i="10" s="1"/>
  <c r="I34" i="10" s="1"/>
  <c r="G19" i="10"/>
  <c r="AD22" i="8"/>
  <c r="H19" i="10" s="1"/>
  <c r="I19" i="10" s="1"/>
  <c r="AD42" i="8"/>
  <c r="H39" i="10" s="1"/>
  <c r="I39" i="10" s="1"/>
  <c r="G39" i="10"/>
  <c r="G17" i="10"/>
  <c r="AD20" i="8"/>
  <c r="H17" i="10" s="1"/>
  <c r="I17" i="10" s="1"/>
  <c r="G57" i="10"/>
  <c r="AD60" i="8"/>
  <c r="H57" i="10" s="1"/>
  <c r="I57" i="10" s="1"/>
  <c r="G63" i="10"/>
  <c r="AD66" i="8"/>
  <c r="H63" i="10" s="1"/>
  <c r="I63" i="10" s="1"/>
  <c r="G43" i="10"/>
  <c r="AD46" i="8"/>
  <c r="H43" i="10" s="1"/>
  <c r="I43" i="10" s="1"/>
  <c r="G62" i="10"/>
  <c r="AD65" i="8"/>
  <c r="H62" i="10" s="1"/>
  <c r="I62" i="10" s="1"/>
  <c r="G67" i="10"/>
  <c r="AD70" i="8"/>
  <c r="H67" i="10" s="1"/>
  <c r="I67" i="10" s="1"/>
  <c r="G38" i="10"/>
  <c r="AD41" i="8"/>
  <c r="H38" i="10" s="1"/>
  <c r="I38" i="10" s="1"/>
  <c r="G42" i="10"/>
  <c r="AD45" i="8"/>
  <c r="H42" i="10" s="1"/>
  <c r="I42" i="10" s="1"/>
  <c r="G65" i="10"/>
  <c r="AD68" i="8"/>
  <c r="H65" i="10" s="1"/>
  <c r="I65" i="10" s="1"/>
  <c r="G35" i="10"/>
  <c r="AD38" i="8"/>
  <c r="H35" i="10" s="1"/>
  <c r="I35" i="10" s="1"/>
  <c r="G44" i="10"/>
  <c r="AD47" i="8"/>
  <c r="H44" i="10" s="1"/>
  <c r="I44" i="10" s="1"/>
  <c r="G60" i="10"/>
  <c r="AD63" i="8"/>
  <c r="H60" i="10" s="1"/>
  <c r="I60" i="10" s="1"/>
  <c r="G21" i="10"/>
  <c r="AD24" i="8"/>
  <c r="H21" i="10" s="1"/>
  <c r="I21" i="10" s="1"/>
  <c r="G37" i="10"/>
  <c r="AD40" i="8"/>
  <c r="H37" i="10" s="1"/>
  <c r="I37" i="10" s="1"/>
  <c r="AD16" i="8"/>
  <c r="H13" i="10" s="1"/>
  <c r="I13" i="10" s="1"/>
  <c r="G13" i="10"/>
  <c r="G58" i="10"/>
  <c r="AD61" i="8"/>
  <c r="H58" i="10" s="1"/>
  <c r="I58" i="10" s="1"/>
  <c r="G15" i="10"/>
  <c r="AD18" i="8"/>
  <c r="H15" i="10" s="1"/>
  <c r="I15" i="10" s="1"/>
  <c r="G23" i="10"/>
  <c r="AD26" i="8"/>
  <c r="H23" i="10" s="1"/>
  <c r="I23" i="10" s="1"/>
  <c r="G41" i="10"/>
  <c r="AD44" i="8"/>
  <c r="H41" i="10" s="1"/>
  <c r="I41" i="10" s="1"/>
  <c r="AD25" i="8"/>
  <c r="H22" i="10" s="1"/>
  <c r="I22" i="10" s="1"/>
  <c r="G22" i="10"/>
  <c r="G53" i="10"/>
  <c r="AD56" i="8"/>
  <c r="H53" i="10" s="1"/>
  <c r="I53" i="10" s="1"/>
  <c r="G20" i="10"/>
  <c r="AD23" i="8"/>
  <c r="H20" i="10" s="1"/>
  <c r="I20" i="10" s="1"/>
  <c r="G56" i="10"/>
  <c r="AD59" i="8"/>
  <c r="H56" i="10" s="1"/>
  <c r="I56" i="10" s="1"/>
  <c r="AD43" i="8"/>
  <c r="H40" i="10" s="1"/>
  <c r="I40" i="10" s="1"/>
  <c r="G40" i="10"/>
  <c r="G8" i="10"/>
  <c r="G10" i="10"/>
  <c r="AD13" i="8"/>
  <c r="H10" i="10" s="1"/>
  <c r="I10" i="10" s="1"/>
  <c r="C6" i="10"/>
  <c r="C5" i="10"/>
  <c r="C4" i="10"/>
  <c r="AC6" i="8"/>
  <c r="AD6" i="8" s="1"/>
  <c r="H3" i="10" s="1"/>
  <c r="I3" i="10" s="1"/>
  <c r="G11" i="10" l="1"/>
  <c r="G6" i="10"/>
  <c r="H6" i="10"/>
  <c r="I6" i="10" s="1"/>
  <c r="G5" i="10"/>
  <c r="H5" i="10"/>
  <c r="I5" i="10" s="1"/>
  <c r="G4" i="10"/>
  <c r="H4" i="10"/>
  <c r="I4" i="10" s="1"/>
  <c r="G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F78" authorId="0" shapeId="0" xr:uid="{72860BB7-7101-436E-A8AD-99C9F3E6416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TIDAK ADA KABAR
</t>
        </r>
      </text>
    </comment>
    <comment ref="AF92" authorId="0" shapeId="0" xr:uid="{5883F741-052A-4C03-B9A2-FB733D4D747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CUTI MENIKAH
</t>
        </r>
      </text>
    </comment>
    <comment ref="AG92" authorId="0" shapeId="0" xr:uid="{F0393EA5-1A89-430F-9D2F-6FEDA0EC3AF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CUTI MENIKAH
</t>
        </r>
      </text>
    </comment>
    <comment ref="AH92" authorId="0" shapeId="0" xr:uid="{77E458AE-47E0-4606-AEDA-F2543F3FC40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CUTI MENIKAH
</t>
        </r>
      </text>
    </comment>
    <comment ref="AI92" authorId="0" shapeId="0" xr:uid="{44F1784B-79B6-41F4-8487-5A3427C083C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CUTI MENIKAH
</t>
        </r>
      </text>
    </comment>
    <comment ref="AF117" authorId="0" shapeId="0" xr:uid="{1DDEEC9F-390B-4F48-BE70-04B3ED20E43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TIDAK ADA KABAR
</t>
        </r>
      </text>
    </comment>
    <comment ref="AF123" authorId="0" shapeId="0" xr:uid="{2F972D70-95D2-45CE-AB02-7D423DE00C7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IJIN IBU SAKIT
</t>
        </r>
      </text>
    </comment>
    <comment ref="AG123" authorId="0" shapeId="0" xr:uid="{57F1F43E-D24F-41CA-AF43-A9B29F51224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IJIN IBU SAKIT
</t>
        </r>
      </text>
    </comment>
    <comment ref="AH123" authorId="0" shapeId="0" xr:uid="{BEA0A79B-BFAD-42A9-8038-07D8A0EAE22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IJIN IBU SAKIT
</t>
        </r>
      </text>
    </comment>
    <comment ref="AF124" authorId="0" shapeId="0" xr:uid="{59204997-4533-48C7-AFF2-2E15525706B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TIDAK ADA KABAR
</t>
        </r>
      </text>
    </comment>
    <comment ref="AF144" authorId="0" shapeId="0" xr:uid="{E8DE4225-2CAB-452D-ADA8-FC4579A4D36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INFO DARI PAK HENDRA TIDAK ADA KABAR
</t>
        </r>
      </text>
    </comment>
    <comment ref="AG144" authorId="0" shapeId="0" xr:uid="{4C4CE5A8-5227-46CB-AE8B-43A4F9FF3B9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INFO DARI PAK HENDRA TIDAK ADA KABAR
</t>
        </r>
      </text>
    </comment>
  </commentList>
</comments>
</file>

<file path=xl/sharedStrings.xml><?xml version="1.0" encoding="utf-8"?>
<sst xmlns="http://schemas.openxmlformats.org/spreadsheetml/2006/main" count="6172" uniqueCount="816">
  <si>
    <t>No</t>
  </si>
  <si>
    <t>Tahun :</t>
  </si>
  <si>
    <t>Bulan  :</t>
  </si>
  <si>
    <t>Tanggal</t>
  </si>
  <si>
    <t>Libur</t>
  </si>
  <si>
    <t>1 Januari, Rabu, Tahun Baru Masehi</t>
  </si>
  <si>
    <t>14 Januari, Selasa, Maulid Nabi Muhammad SAW</t>
  </si>
  <si>
    <t>31 Januari, Jumat, Tahun Baru Imlek</t>
  </si>
  <si>
    <t>31 Maret, Jumat Hari Raya Nyepi, Tahun Baru Saka 1936</t>
  </si>
  <si>
    <t>6 April, Jumat, Wafat Yesus Kristus</t>
  </si>
  <si>
    <t>1 Mei, Kamis, Hari buruh internasional</t>
  </si>
  <si>
    <t>15 Mei, Kamis, Hari Raya Waisak Tahun 2558</t>
  </si>
  <si>
    <t>17 Mei, Selasa, Isra Mi’raj Nabi Muhammad SAW</t>
  </si>
  <si>
    <t>29 Mei, Kamis, Kenaikan Isa Al Masih</t>
  </si>
  <si>
    <t>28-29 Juli, Seni-Selasa, Idul Fitri 1 Syawal 1435 H</t>
  </si>
  <si>
    <t>17 Agustus, Minggu, Hari Kemerdekaan RI</t>
  </si>
  <si>
    <t>05 Oktober, Minggu, Idul Adha 1435 H</t>
  </si>
  <si>
    <t>25 Oktober, Sabtu, Tahun Baru 1436 H</t>
  </si>
  <si>
    <t>25 Desember, Kamis, Hari Raya Natal</t>
  </si>
  <si>
    <t>A</t>
  </si>
  <si>
    <t>NAMA KARYAWAN</t>
  </si>
  <si>
    <t>JABATAN</t>
  </si>
  <si>
    <t>Driver Reguler</t>
  </si>
  <si>
    <t>Driver Standby</t>
  </si>
  <si>
    <t>Admin / Data Entry</t>
  </si>
  <si>
    <t>Processing</t>
  </si>
  <si>
    <t>Finance</t>
  </si>
  <si>
    <t>Spv.</t>
  </si>
  <si>
    <t>Koord. Ops</t>
  </si>
  <si>
    <t>Helper</t>
  </si>
  <si>
    <t>Pantry</t>
  </si>
  <si>
    <t>JML KEHADIRAN</t>
  </si>
  <si>
    <t>S</t>
  </si>
  <si>
    <t>PU</t>
  </si>
  <si>
    <t>LK</t>
  </si>
  <si>
    <t>Performance Absensi</t>
  </si>
  <si>
    <t>=</t>
  </si>
  <si>
    <t>R</t>
  </si>
  <si>
    <t xml:space="preserve">TUGAS LUAR KOTA </t>
  </si>
  <si>
    <t>TIDAK MASUK KERJA (TIDAK ADA KABAR)</t>
  </si>
  <si>
    <t>PICKUP</t>
  </si>
  <si>
    <t>RESIGN / KELUAR</t>
  </si>
  <si>
    <t>JMLH HARI KERJA</t>
  </si>
  <si>
    <t>Koordinator</t>
  </si>
  <si>
    <t>Data Entry</t>
  </si>
  <si>
    <t>Staff Udara</t>
  </si>
  <si>
    <t>Staff Processing</t>
  </si>
  <si>
    <t>Driver Dedicated</t>
  </si>
  <si>
    <t>Driver Pickadel</t>
  </si>
  <si>
    <t>Driver Shuttle</t>
  </si>
  <si>
    <t>Krani</t>
  </si>
  <si>
    <t>Dedicated</t>
  </si>
  <si>
    <t>Ast. Kordinator</t>
  </si>
  <si>
    <t>Adm Ops</t>
  </si>
  <si>
    <t>Kr.Aam Ndc</t>
  </si>
  <si>
    <t>Kr.Ams</t>
  </si>
  <si>
    <t>Kr.Bgr</t>
  </si>
  <si>
    <t>Kr.Loreal</t>
  </si>
  <si>
    <t>Kr.Mbs</t>
  </si>
  <si>
    <t>Dc. Aam Ndc</t>
  </si>
  <si>
    <t>Kr.Perfetty</t>
  </si>
  <si>
    <t>Kr.Ppg</t>
  </si>
  <si>
    <t>Kr.P.Valent</t>
  </si>
  <si>
    <t>Kr.M.Perintis</t>
  </si>
  <si>
    <t>NO</t>
  </si>
  <si>
    <t>CABANG</t>
  </si>
  <si>
    <t>DIVISI</t>
  </si>
  <si>
    <t>NIK</t>
  </si>
  <si>
    <t>NAMA</t>
  </si>
  <si>
    <t>Jakarta</t>
  </si>
  <si>
    <t>Operasional</t>
  </si>
  <si>
    <t>Ayub Irawan</t>
  </si>
  <si>
    <t>Spv</t>
  </si>
  <si>
    <t>Fathurohman</t>
  </si>
  <si>
    <t>Krani PPG</t>
  </si>
  <si>
    <t>Mohamad Halimi</t>
  </si>
  <si>
    <t>spv</t>
  </si>
  <si>
    <t>Wendy</t>
  </si>
  <si>
    <t>Driver</t>
  </si>
  <si>
    <t>Jon Ferdison Saragih</t>
  </si>
  <si>
    <t>Iyus</t>
  </si>
  <si>
    <t>Akjar</t>
  </si>
  <si>
    <t>Asep Sunandar</t>
  </si>
  <si>
    <t>Mahmudi</t>
  </si>
  <si>
    <t>Krani Loreal</t>
  </si>
  <si>
    <t>Sahudin</t>
  </si>
  <si>
    <t>Andrian Pribadi</t>
  </si>
  <si>
    <t>Sukri</t>
  </si>
  <si>
    <t>Mahfudin</t>
  </si>
  <si>
    <t>Irman Setiawan</t>
  </si>
  <si>
    <t>Kurir</t>
  </si>
  <si>
    <t>Irfanuzzamrah</t>
  </si>
  <si>
    <t>Manager Ops</t>
  </si>
  <si>
    <t>Tofikin</t>
  </si>
  <si>
    <t>Abdul Rojak</t>
  </si>
  <si>
    <t>Krani AM</t>
  </si>
  <si>
    <t>Supriyanto</t>
  </si>
  <si>
    <t>Krani AMS</t>
  </si>
  <si>
    <t>Thamrin Rustaman</t>
  </si>
  <si>
    <t>Ahmad Fauzan</t>
  </si>
  <si>
    <t>Mukholiq</t>
  </si>
  <si>
    <t>Staff</t>
  </si>
  <si>
    <t>Agus</t>
  </si>
  <si>
    <t>Rahmat Sino Setiawan</t>
  </si>
  <si>
    <t>Saifulloh</t>
  </si>
  <si>
    <t>Hendrayadi</t>
  </si>
  <si>
    <t>Krani Bgr</t>
  </si>
  <si>
    <t>Sohidin</t>
  </si>
  <si>
    <t>Ass Spv</t>
  </si>
  <si>
    <t>Dede</t>
  </si>
  <si>
    <t>Turiman</t>
  </si>
  <si>
    <t>Tamsil</t>
  </si>
  <si>
    <t>Rudiyanto</t>
  </si>
  <si>
    <t>Sigit Haryanto</t>
  </si>
  <si>
    <t>Danianto</t>
  </si>
  <si>
    <t>Krani Perfetty</t>
  </si>
  <si>
    <t>Burhanudin</t>
  </si>
  <si>
    <t>Karsiwan</t>
  </si>
  <si>
    <t>Fajri Imami</t>
  </si>
  <si>
    <t>Eva Efendi</t>
  </si>
  <si>
    <t>Handoyo</t>
  </si>
  <si>
    <t>Rohiman</t>
  </si>
  <si>
    <t>Irwin Sinaga</t>
  </si>
  <si>
    <t>Firmansyah</t>
  </si>
  <si>
    <t>Sarif Hidayat</t>
  </si>
  <si>
    <t>Usup Rolex</t>
  </si>
  <si>
    <t>Sutrisno</t>
  </si>
  <si>
    <t>Pebbi Wardoyo</t>
  </si>
  <si>
    <t>Krani AAM</t>
  </si>
  <si>
    <t>Riadi</t>
  </si>
  <si>
    <t>Ranto</t>
  </si>
  <si>
    <t>Trisno</t>
  </si>
  <si>
    <t>Rakiman</t>
  </si>
  <si>
    <t>Mustafid</t>
  </si>
  <si>
    <t>Surya Darma</t>
  </si>
  <si>
    <t>Arif Kurniawan</t>
  </si>
  <si>
    <t>Saminto</t>
  </si>
  <si>
    <t>Caslam</t>
  </si>
  <si>
    <t>Mulyana Setiawan</t>
  </si>
  <si>
    <t>Simprahadi</t>
  </si>
  <si>
    <t>Ade Mustaqim</t>
  </si>
  <si>
    <t>Wahyu Cahyadi</t>
  </si>
  <si>
    <t>Rudi Sutrisno</t>
  </si>
  <si>
    <t>Defit Riyatno</t>
  </si>
  <si>
    <t>Yen Yunaedi</t>
  </si>
  <si>
    <t>Dede Kartawijaya</t>
  </si>
  <si>
    <t>Mubasir</t>
  </si>
  <si>
    <t>Prahara Eko Lismantoro</t>
  </si>
  <si>
    <t>Muhamad Feby Abdulah Mugo Raharjo</t>
  </si>
  <si>
    <t>Miftah Parid</t>
  </si>
  <si>
    <t>Heri Hermansyah</t>
  </si>
  <si>
    <t>Imam Subehi</t>
  </si>
  <si>
    <t>Rahmad Bayu Pratama</t>
  </si>
  <si>
    <t>Latif Fauzi</t>
  </si>
  <si>
    <t>Darwanto</t>
  </si>
  <si>
    <t>Beni Yuswanto</t>
  </si>
  <si>
    <t>Administrasi</t>
  </si>
  <si>
    <t>Alif Ramaputra</t>
  </si>
  <si>
    <t>Andri Mey Akhlakum</t>
  </si>
  <si>
    <t>Ahmad Efendi</t>
  </si>
  <si>
    <t>Rizki Adat Priyanto</t>
  </si>
  <si>
    <t>Heru Prayitno Al-Ghazali</t>
  </si>
  <si>
    <t>Edi Sulistio</t>
  </si>
  <si>
    <t>Donny Wijaya</t>
  </si>
  <si>
    <t>Fahrizal Napitupulu</t>
  </si>
  <si>
    <t>Arif Hidayat</t>
  </si>
  <si>
    <t>Krani PV</t>
  </si>
  <si>
    <t>Hamdan</t>
  </si>
  <si>
    <t>Muhamad Rifai</t>
  </si>
  <si>
    <t>Ahmad Setyawan</t>
  </si>
  <si>
    <t>Karsim</t>
  </si>
  <si>
    <t>Robi Ferdiyan</t>
  </si>
  <si>
    <t>Indra Erdian</t>
  </si>
  <si>
    <t>Aris</t>
  </si>
  <si>
    <t>Fendi Septiawan</t>
  </si>
  <si>
    <t>Krani NDC</t>
  </si>
  <si>
    <t>Reza Setiadi</t>
  </si>
  <si>
    <t>Haris Hermawan</t>
  </si>
  <si>
    <t>Karmanto</t>
  </si>
  <si>
    <t>Dartim</t>
  </si>
  <si>
    <t>Solikhin</t>
  </si>
  <si>
    <t>Bagus Irawan</t>
  </si>
  <si>
    <t>Zaenal Abidin</t>
  </si>
  <si>
    <t>Galih Al Hanifah</t>
  </si>
  <si>
    <t>Masner Pakpahan</t>
  </si>
  <si>
    <t>Carles Kurniawan</t>
  </si>
  <si>
    <t>Dedi Sutisna</t>
  </si>
  <si>
    <t>Krani MBS</t>
  </si>
  <si>
    <t>Mulyandi</t>
  </si>
  <si>
    <t>Mohamad Ajib Abdulah</t>
  </si>
  <si>
    <t>Sahroni</t>
  </si>
  <si>
    <t>Slamet Superi</t>
  </si>
  <si>
    <t>Muhamad Rugianto</t>
  </si>
  <si>
    <t>Rival Subagus</t>
  </si>
  <si>
    <t>Muamar</t>
  </si>
  <si>
    <t>Afrizal Purnomo</t>
  </si>
  <si>
    <t>Maolana Ikhsan</t>
  </si>
  <si>
    <t>Akhmad Fauzi</t>
  </si>
  <si>
    <t>Muhammad Ali Subhan</t>
  </si>
  <si>
    <t>Subagja</t>
  </si>
  <si>
    <t>Ajo</t>
  </si>
  <si>
    <t>Firman (Ndc)</t>
  </si>
  <si>
    <t>Surya Gumelar Ma'Mun</t>
  </si>
  <si>
    <t>DIVISI / DEPARTEMEN</t>
  </si>
  <si>
    <t>JUMLAH
KEHADIRAN</t>
  </si>
  <si>
    <t>JML
LIBUR/TGL MERAH</t>
  </si>
  <si>
    <t>KEMAMPUAN</t>
  </si>
  <si>
    <t>INISIATIF</t>
  </si>
  <si>
    <t>KERAJINAN</t>
  </si>
  <si>
    <t>LOYALITAS</t>
  </si>
  <si>
    <t>DISIPLIN</t>
  </si>
  <si>
    <t>ATTITUDE</t>
  </si>
  <si>
    <t>TATA KRAMA</t>
  </si>
  <si>
    <t>HASIL KERJA</t>
  </si>
  <si>
    <t>NILAI RATA"</t>
  </si>
  <si>
    <t>CATATAN KHUSUS</t>
  </si>
  <si>
    <t>MELAKUKAN</t>
  </si>
  <si>
    <t>TUGAS</t>
  </si>
  <si>
    <t>VALUE</t>
  </si>
  <si>
    <t>LT</t>
  </si>
  <si>
    <t>RESIGN</t>
  </si>
  <si>
    <t>JUMLAH LT
(KETERLAMBATAN)</t>
  </si>
  <si>
    <t xml:space="preserve">% ONTIME 
JAM KERJA
</t>
  </si>
  <si>
    <t>%
KEHADIRAN</t>
  </si>
  <si>
    <t>NILAI
KEHADIRAN</t>
  </si>
  <si>
    <t>NILAI
ONTIME 
JAM KERJA</t>
  </si>
  <si>
    <t>BOBOT
ONTIME JAM KERJA</t>
  </si>
  <si>
    <t>BOBOT
Tingkat disiplin kehadiran</t>
  </si>
  <si>
    <t>NILAI
 AKHIR
KEHADIRAN</t>
  </si>
  <si>
    <t>NILAI
AKHIR
ONTIME JAM KERJA</t>
  </si>
  <si>
    <t>OT</t>
  </si>
  <si>
    <t>OVER TIME</t>
  </si>
  <si>
    <t>KOMUNIKASI
dan
KORDINASI</t>
  </si>
  <si>
    <t>NILAI
OUTPUT
(KINERJA)</t>
  </si>
  <si>
    <t>BOBOT
KINERJA</t>
  </si>
  <si>
    <t>OUTPUT / KINERJA</t>
  </si>
  <si>
    <t>NILAI
 OUTPUT
KINERJA</t>
  </si>
  <si>
    <t>NILAI
ATTITUDE
SIKAP KERJA</t>
  </si>
  <si>
    <t>BOBOT
SIKAP KERJA</t>
  </si>
  <si>
    <t>NILAI
AKHIR
SIKAP KERJA</t>
  </si>
  <si>
    <t>NILAI
SKOR AKHIR</t>
  </si>
  <si>
    <t>6 - 8</t>
  </si>
  <si>
    <t>4 - 6</t>
  </si>
  <si>
    <t>2 - 4</t>
  </si>
  <si>
    <t>0 - 2</t>
  </si>
  <si>
    <t>NILAI
INDIKATOR</t>
  </si>
  <si>
    <t>Nilai
Indikator</t>
  </si>
  <si>
    <t>Nama
Karyawan</t>
  </si>
  <si>
    <t>Nilai
Tingkat disiplin kehadiran
(absensi full/tidak ada absen)</t>
  </si>
  <si>
    <t>Nilai
Tingkat disiplin jam kerja
 (ontime datang ke kantor sesuai jam kerja)</t>
  </si>
  <si>
    <t>Nilai
Output
(Kinerja)</t>
  </si>
  <si>
    <t>Nilai
Sikap
Kerja</t>
  </si>
  <si>
    <t>Nilai
(Skor Akhir)</t>
  </si>
  <si>
    <t>Nilai
Insentive</t>
  </si>
  <si>
    <t>INDIKATOR</t>
  </si>
  <si>
    <t>BAIK</t>
  </si>
  <si>
    <t>SEDANG</t>
  </si>
  <si>
    <t>KURANG</t>
  </si>
  <si>
    <t>BURUK</t>
  </si>
  <si>
    <t>SKOR</t>
  </si>
  <si>
    <t>Rp. 300,000,-</t>
  </si>
  <si>
    <t>Rp. 000,000,-</t>
  </si>
  <si>
    <t>Rp. 150,000,-</t>
  </si>
  <si>
    <t>CUTI</t>
  </si>
  <si>
    <t>UL</t>
  </si>
  <si>
    <t>C</t>
  </si>
  <si>
    <t>UNPAID LEAVE</t>
  </si>
  <si>
    <t>TERLAMBAT DATANG</t>
  </si>
  <si>
    <t>S1</t>
  </si>
  <si>
    <t>S2</t>
  </si>
  <si>
    <t>SHIFT 1</t>
  </si>
  <si>
    <t>SHIFT 2</t>
  </si>
  <si>
    <t>;Processing;Staff FA; Customer Support;Staff BL</t>
  </si>
  <si>
    <t>Ground Ops</t>
  </si>
  <si>
    <t>Admin Ops</t>
  </si>
  <si>
    <t>Customer Support</t>
  </si>
  <si>
    <t>Security</t>
  </si>
  <si>
    <t>GA</t>
  </si>
  <si>
    <t>HR</t>
  </si>
  <si>
    <t>SDC</t>
  </si>
  <si>
    <t>RSC</t>
  </si>
  <si>
    <t>CMC</t>
  </si>
  <si>
    <t>LATE</t>
  </si>
  <si>
    <t>UNPAID</t>
  </si>
  <si>
    <t>KPI</t>
  </si>
  <si>
    <t>ALFA</t>
  </si>
  <si>
    <t>SAKIT DENGAN SURAT KETERANGAN DOKTER</t>
  </si>
  <si>
    <t>SAKIT TANPA SURAT KETERANGAN DOKTER</t>
  </si>
  <si>
    <t>SS</t>
  </si>
  <si>
    <t>SAKIT TANPA SURAT KETERANGAN DOKTER (SS)</t>
  </si>
  <si>
    <t>SAKIT DENGAN SURAT KETARANGAN DOKTER (S)</t>
  </si>
  <si>
    <t>NIP</t>
  </si>
  <si>
    <t>% Kehadiran</t>
  </si>
  <si>
    <t xml:space="preserve">Cabang </t>
  </si>
  <si>
    <t>CK1</t>
  </si>
  <si>
    <t>CK2</t>
  </si>
  <si>
    <t>CK3</t>
  </si>
  <si>
    <t>CK4</t>
  </si>
  <si>
    <t>CK5</t>
  </si>
  <si>
    <t>CK6</t>
  </si>
  <si>
    <t>CUTI MELAHIRKAN</t>
  </si>
  <si>
    <t>MELAHIRKAN (KHUSUS)</t>
  </si>
  <si>
    <t>11208-039</t>
  </si>
  <si>
    <t>SPV</t>
  </si>
  <si>
    <t>RASIM</t>
  </si>
  <si>
    <t>11801-568</t>
  </si>
  <si>
    <t>HELPER</t>
  </si>
  <si>
    <t>s</t>
  </si>
  <si>
    <t>11109-030</t>
  </si>
  <si>
    <t>ul</t>
  </si>
  <si>
    <t>miftah farid</t>
  </si>
  <si>
    <t>11402-089</t>
  </si>
  <si>
    <t>jonar</t>
  </si>
  <si>
    <t>11902-745</t>
  </si>
  <si>
    <t>helper</t>
  </si>
  <si>
    <t>Kasmirja</t>
  </si>
  <si>
    <t>11512-007</t>
  </si>
  <si>
    <t>TMC</t>
  </si>
  <si>
    <t>Taufik Hidayat</t>
  </si>
  <si>
    <t>11912-920</t>
  </si>
  <si>
    <t>helper mp</t>
  </si>
  <si>
    <t>Rudi Mulyono</t>
  </si>
  <si>
    <t>11003-1021</t>
  </si>
  <si>
    <t>helper hino</t>
  </si>
  <si>
    <t>Misna</t>
  </si>
  <si>
    <t>11003-1022</t>
  </si>
  <si>
    <t>Mazizet</t>
  </si>
  <si>
    <t>11004-1037</t>
  </si>
  <si>
    <t>Rendi Septian</t>
  </si>
  <si>
    <t>11005-1038</t>
  </si>
  <si>
    <t>Investigasi</t>
  </si>
  <si>
    <t>Wira Yudha</t>
  </si>
  <si>
    <t>11008-1074</t>
  </si>
  <si>
    <t>Suradani</t>
  </si>
  <si>
    <t>11010-1089</t>
  </si>
  <si>
    <t>M Danial Zubair</t>
  </si>
  <si>
    <t>11010-1101</t>
  </si>
  <si>
    <t>sofyan effendi</t>
  </si>
  <si>
    <t>11010-1118</t>
  </si>
  <si>
    <t xml:space="preserve">Dedi </t>
  </si>
  <si>
    <t>helper mpi</t>
  </si>
  <si>
    <t>Japar Sidik</t>
  </si>
  <si>
    <t>11102-1161</t>
  </si>
  <si>
    <t>Safril Rahman</t>
  </si>
  <si>
    <t>11102-1162</t>
  </si>
  <si>
    <t>Suhadi</t>
  </si>
  <si>
    <t>11102-1163</t>
  </si>
  <si>
    <t>Aidil</t>
  </si>
  <si>
    <t>11012-1135</t>
  </si>
  <si>
    <t>helper tereza</t>
  </si>
  <si>
    <t>Ahmad Hariri</t>
  </si>
  <si>
    <t>11104-1194</t>
  </si>
  <si>
    <t>Aris Susanto</t>
  </si>
  <si>
    <t>11104-1196</t>
  </si>
  <si>
    <t>11104-1195</t>
  </si>
  <si>
    <t>11404-097</t>
  </si>
  <si>
    <t>kordinator</t>
  </si>
  <si>
    <t>Teguh pramono</t>
  </si>
  <si>
    <t>11709-507</t>
  </si>
  <si>
    <t>asisten pros</t>
  </si>
  <si>
    <t>Abdul Muhis</t>
  </si>
  <si>
    <t>11811-702</t>
  </si>
  <si>
    <t>Anwar husain</t>
  </si>
  <si>
    <t>11901-725</t>
  </si>
  <si>
    <t>Damar Kelana</t>
  </si>
  <si>
    <t>11806-628</t>
  </si>
  <si>
    <t>prosesing plus</t>
  </si>
  <si>
    <t>Iwan Setiawan</t>
  </si>
  <si>
    <t>11611-339</t>
  </si>
  <si>
    <t>Budi sumarno</t>
  </si>
  <si>
    <t>11602-232</t>
  </si>
  <si>
    <t>prosesing</t>
  </si>
  <si>
    <t>Rahmansyah</t>
  </si>
  <si>
    <t>11607-270</t>
  </si>
  <si>
    <t>prosessing plus</t>
  </si>
  <si>
    <t xml:space="preserve">Gudak </t>
  </si>
  <si>
    <t>11712-547</t>
  </si>
  <si>
    <t>Senggi fajar</t>
  </si>
  <si>
    <t>11807-649</t>
  </si>
  <si>
    <t>Ade irawan</t>
  </si>
  <si>
    <t>11809-676</t>
  </si>
  <si>
    <t>Muhamad Rifki</t>
  </si>
  <si>
    <t>11901-723</t>
  </si>
  <si>
    <t>Tri setiawan</t>
  </si>
  <si>
    <t>11808-656</t>
  </si>
  <si>
    <t>prosesin plusg</t>
  </si>
  <si>
    <t>Refli alfarizi</t>
  </si>
  <si>
    <t>11911-899</t>
  </si>
  <si>
    <t>Sulhani</t>
  </si>
  <si>
    <t>11911-897</t>
  </si>
  <si>
    <t xml:space="preserve">Tengku m chidir </t>
  </si>
  <si>
    <t>11910-876</t>
  </si>
  <si>
    <t>Agus supriyanto</t>
  </si>
  <si>
    <t>11910-879</t>
  </si>
  <si>
    <t>Rusdiansyah</t>
  </si>
  <si>
    <t>11911-907</t>
  </si>
  <si>
    <t>Arafik Purnama</t>
  </si>
  <si>
    <t>11004-1025</t>
  </si>
  <si>
    <t>Ahmad Sudandi</t>
  </si>
  <si>
    <t>11007-1045</t>
  </si>
  <si>
    <t>A Nurdian</t>
  </si>
  <si>
    <t>11008-1075</t>
  </si>
  <si>
    <t>Fendi Agus Purnomo</t>
  </si>
  <si>
    <t>11008-1077</t>
  </si>
  <si>
    <t>Cahyo Nur Amali</t>
  </si>
  <si>
    <t>11011-1112</t>
  </si>
  <si>
    <t>Mardani</t>
  </si>
  <si>
    <t>11011-1119</t>
  </si>
  <si>
    <t>Misbahul Munir</t>
  </si>
  <si>
    <t>11011-1121</t>
  </si>
  <si>
    <t>Kodri Iman Yakub</t>
  </si>
  <si>
    <t>11012-1132</t>
  </si>
  <si>
    <t>Miroj Mustofa</t>
  </si>
  <si>
    <t>11012-1134</t>
  </si>
  <si>
    <t>Muhamad Rais</t>
  </si>
  <si>
    <t>11012-1136</t>
  </si>
  <si>
    <t>Hendra Hermawan</t>
  </si>
  <si>
    <t>11101-1146</t>
  </si>
  <si>
    <t>Fauzan Zen</t>
  </si>
  <si>
    <t>11102-1189</t>
  </si>
  <si>
    <t>Khoirudin</t>
  </si>
  <si>
    <t>11103-1168</t>
  </si>
  <si>
    <t>Ian Syarifudin</t>
  </si>
  <si>
    <t>11103-1169</t>
  </si>
  <si>
    <t>Saepul Ramdani</t>
  </si>
  <si>
    <t>11103-1170</t>
  </si>
  <si>
    <t>Fajar Al Fikri</t>
  </si>
  <si>
    <t>11103-1171</t>
  </si>
  <si>
    <t>Akmal Fauzan Firdaus</t>
  </si>
  <si>
    <t>11103-1172</t>
  </si>
  <si>
    <t>Alif Agam</t>
  </si>
  <si>
    <t>11104-1197</t>
  </si>
  <si>
    <t>Ahmad Tahir</t>
  </si>
  <si>
    <t>11104-1198</t>
  </si>
  <si>
    <t>Muhtar</t>
  </si>
  <si>
    <t>11104-1199</t>
  </si>
  <si>
    <t>Rijlan Pratama</t>
  </si>
  <si>
    <t>11104-1200</t>
  </si>
  <si>
    <t xml:space="preserve">Andi Maulana </t>
  </si>
  <si>
    <t>11104-1202</t>
  </si>
  <si>
    <t>Ahmad Ilham R</t>
  </si>
  <si>
    <t>11104-1201</t>
  </si>
  <si>
    <t>Surip</t>
  </si>
  <si>
    <t>11104-1209</t>
  </si>
  <si>
    <t xml:space="preserve">Andrian </t>
  </si>
  <si>
    <t>11011-020</t>
  </si>
  <si>
    <t>11208-043</t>
  </si>
  <si>
    <t>Agus Riyanto</t>
  </si>
  <si>
    <t>11707-458</t>
  </si>
  <si>
    <t>Erwin Cahyadi</t>
  </si>
  <si>
    <t>11806-632</t>
  </si>
  <si>
    <t>11205-035</t>
  </si>
  <si>
    <t>11404-098</t>
  </si>
  <si>
    <t>11410-114</t>
  </si>
  <si>
    <t>11310-073</t>
  </si>
  <si>
    <t>Tantan Hardiansyah</t>
  </si>
  <si>
    <t>11012-023</t>
  </si>
  <si>
    <t>Romeli</t>
  </si>
  <si>
    <t>11511-198</t>
  </si>
  <si>
    <t>11005-016</t>
  </si>
  <si>
    <t>Driver Dedicated Loreal</t>
  </si>
  <si>
    <t>11106-028</t>
  </si>
  <si>
    <t>Abdul Haris</t>
  </si>
  <si>
    <t>11410-119</t>
  </si>
  <si>
    <t>Driver Dedicated Pv</t>
  </si>
  <si>
    <t>Trisnandar</t>
  </si>
  <si>
    <t>11912-915</t>
  </si>
  <si>
    <t>11404-095</t>
  </si>
  <si>
    <t>Driver Dedicated Ams</t>
  </si>
  <si>
    <t>Fathul Alim</t>
  </si>
  <si>
    <t>11705-433</t>
  </si>
  <si>
    <t>TEAM FLEET</t>
  </si>
  <si>
    <t>Ogi Waluyo</t>
  </si>
  <si>
    <t>11705-430</t>
  </si>
  <si>
    <t>11501-140</t>
  </si>
  <si>
    <t>Carwan</t>
  </si>
  <si>
    <t>11610-325</t>
  </si>
  <si>
    <t>Muhamad Hapid Ashari</t>
  </si>
  <si>
    <t>11702-383</t>
  </si>
  <si>
    <t>driver dedicated Ndc</t>
  </si>
  <si>
    <t>Martion</t>
  </si>
  <si>
    <t>11707-461</t>
  </si>
  <si>
    <t>Dodi</t>
  </si>
  <si>
    <t>11902-775</t>
  </si>
  <si>
    <t xml:space="preserve">Rival </t>
  </si>
  <si>
    <t>11607-271</t>
  </si>
  <si>
    <t>11411-124</t>
  </si>
  <si>
    <t>Sofyan</t>
  </si>
  <si>
    <t>11801-552</t>
  </si>
  <si>
    <t>Risno Permana</t>
  </si>
  <si>
    <t>11012-1143</t>
  </si>
  <si>
    <t>Riki Kurniawan</t>
  </si>
  <si>
    <t>11911-904</t>
  </si>
  <si>
    <t>Riyan Rinaldi</t>
  </si>
  <si>
    <t>11707-464</t>
  </si>
  <si>
    <t>Saifur Ridwan</t>
  </si>
  <si>
    <t>11809-685</t>
  </si>
  <si>
    <t>Joko</t>
  </si>
  <si>
    <t>11811-704</t>
  </si>
  <si>
    <t>Parno</t>
  </si>
  <si>
    <t>11002-987</t>
  </si>
  <si>
    <t>Moh.Irfan</t>
  </si>
  <si>
    <t>11504-022</t>
  </si>
  <si>
    <t>Driver Malam</t>
  </si>
  <si>
    <t>Doni Ramdoni</t>
  </si>
  <si>
    <t>11003-1007</t>
  </si>
  <si>
    <t>Rendhi Adhianto</t>
  </si>
  <si>
    <t>11707-452</t>
  </si>
  <si>
    <t>Ade Sumarno</t>
  </si>
  <si>
    <t>11012-1142</t>
  </si>
  <si>
    <t>Ahmad Tabri</t>
  </si>
  <si>
    <t>11908-852</t>
  </si>
  <si>
    <t>Suriman</t>
  </si>
  <si>
    <t>11908-853</t>
  </si>
  <si>
    <t>driver</t>
  </si>
  <si>
    <t>Refangga Yohan</t>
  </si>
  <si>
    <t>11912-926</t>
  </si>
  <si>
    <t>11210-048</t>
  </si>
  <si>
    <t>Edi setiawan</t>
  </si>
  <si>
    <t>11001-946</t>
  </si>
  <si>
    <t>Vino Pamungkas</t>
  </si>
  <si>
    <t>11002-969</t>
  </si>
  <si>
    <t>Johan Syah</t>
  </si>
  <si>
    <t>11002-973</t>
  </si>
  <si>
    <t>Rudi Suryanto</t>
  </si>
  <si>
    <t>11002-975</t>
  </si>
  <si>
    <t>Soni Eko Wibowo</t>
  </si>
  <si>
    <t>11003-1016</t>
  </si>
  <si>
    <t>Rus Candra</t>
  </si>
  <si>
    <t>11003-1017</t>
  </si>
  <si>
    <t>Amin agung</t>
  </si>
  <si>
    <t>11004-1035</t>
  </si>
  <si>
    <t>Asman Suryana</t>
  </si>
  <si>
    <t>11006-1046</t>
  </si>
  <si>
    <t xml:space="preserve">Akhirudin Lubis </t>
  </si>
  <si>
    <t>11006-1049</t>
  </si>
  <si>
    <t>Daeng Fadillah</t>
  </si>
  <si>
    <t>11010-1094</t>
  </si>
  <si>
    <t>Fahad dwi</t>
  </si>
  <si>
    <t>11006-1051</t>
  </si>
  <si>
    <t>Heri firdaus</t>
  </si>
  <si>
    <t>11006-1053</t>
  </si>
  <si>
    <t>Muh. Rahmat Hidayat</t>
  </si>
  <si>
    <t>11006-1054</t>
  </si>
  <si>
    <t>Catur Mugiarto</t>
  </si>
  <si>
    <t>11007-1062</t>
  </si>
  <si>
    <t>Axel</t>
  </si>
  <si>
    <t>11903-753</t>
  </si>
  <si>
    <t>Tuswanto</t>
  </si>
  <si>
    <t>11007-1066</t>
  </si>
  <si>
    <t>Maegi Andrian</t>
  </si>
  <si>
    <t>11008-1078</t>
  </si>
  <si>
    <t>Inggi Wahyudi</t>
  </si>
  <si>
    <t>11809-667</t>
  </si>
  <si>
    <t>Sigit Hartoto</t>
  </si>
  <si>
    <t>11009-1086</t>
  </si>
  <si>
    <t>Sirman Tedy</t>
  </si>
  <si>
    <t>11009-1087</t>
  </si>
  <si>
    <t>Safrimadona</t>
  </si>
  <si>
    <t>11009-1088</t>
  </si>
  <si>
    <t>Nurdin maulana</t>
  </si>
  <si>
    <t>11010-1095</t>
  </si>
  <si>
    <t>Nuryaman</t>
  </si>
  <si>
    <t>11012-1141</t>
  </si>
  <si>
    <t>Dika Dwi Saputra</t>
  </si>
  <si>
    <t>11011-1122</t>
  </si>
  <si>
    <t>Moh.Abdilah Ismail</t>
  </si>
  <si>
    <t>11011-1116</t>
  </si>
  <si>
    <t xml:space="preserve">Bambang </t>
  </si>
  <si>
    <t>11010-1105</t>
  </si>
  <si>
    <t>Juharto</t>
  </si>
  <si>
    <t>11012-1145</t>
  </si>
  <si>
    <t>Ramses Sidabutar</t>
  </si>
  <si>
    <t>11011-1115</t>
  </si>
  <si>
    <t>Aurelius Gempar Prabowo</t>
  </si>
  <si>
    <t>11012-1137</t>
  </si>
  <si>
    <t>driver reguler</t>
  </si>
  <si>
    <t>Agus Winaryo</t>
  </si>
  <si>
    <t>11012-1140</t>
  </si>
  <si>
    <t>Riki Putra Permana</t>
  </si>
  <si>
    <t>11101-1149</t>
  </si>
  <si>
    <t>Novi Setiawan</t>
  </si>
  <si>
    <t>11012-1124</t>
  </si>
  <si>
    <t>Anggi Setia Abdi</t>
  </si>
  <si>
    <t>11102-1165</t>
  </si>
  <si>
    <t>Muhammad Renaldi</t>
  </si>
  <si>
    <t>11104-1210</t>
  </si>
  <si>
    <t>Slamet Ariadi</t>
  </si>
  <si>
    <t>11103-1178</t>
  </si>
  <si>
    <t>Eko Waluyo</t>
  </si>
  <si>
    <t>11103-1179</t>
  </si>
  <si>
    <t>Frangki Muhammad narindra</t>
  </si>
  <si>
    <t>11104-1211</t>
  </si>
  <si>
    <t>Achmad fauzan hakim</t>
  </si>
  <si>
    <t>11103-1180</t>
  </si>
  <si>
    <t>Rasiman</t>
  </si>
  <si>
    <t>11104-1212</t>
  </si>
  <si>
    <t>Tutur Pancar S</t>
  </si>
  <si>
    <t>11103-1182</t>
  </si>
  <si>
    <t>Irfan Maulana</t>
  </si>
  <si>
    <t>11104-1207</t>
  </si>
  <si>
    <t>asgar</t>
  </si>
  <si>
    <t>11104-1208</t>
  </si>
  <si>
    <t>Diding Sumardi</t>
  </si>
  <si>
    <t>11103-1185</t>
  </si>
  <si>
    <t>Deden Maulana</t>
  </si>
  <si>
    <t>11103-1186</t>
  </si>
  <si>
    <t>11107-029</t>
  </si>
  <si>
    <t>Krani Ndc</t>
  </si>
  <si>
    <t>Febbi Wardoyo</t>
  </si>
  <si>
    <t>11308-065</t>
  </si>
  <si>
    <t>Eko Aprianto</t>
  </si>
  <si>
    <t>11601-220</t>
  </si>
  <si>
    <t>Krani Mbs</t>
  </si>
  <si>
    <t>Muhkolik</t>
  </si>
  <si>
    <t>11205-034</t>
  </si>
  <si>
    <t>Krani Yongki</t>
  </si>
  <si>
    <t>11411-003</t>
  </si>
  <si>
    <t>Krani Ppg</t>
  </si>
  <si>
    <t>Burhanudin A</t>
  </si>
  <si>
    <t>11211-049</t>
  </si>
  <si>
    <t>krani SMI</t>
  </si>
  <si>
    <t>Oki Ahmad</t>
  </si>
  <si>
    <t>11512-213</t>
  </si>
  <si>
    <t>Sendi Widiyanto</t>
  </si>
  <si>
    <t>11611-341</t>
  </si>
  <si>
    <t>Kamal Hidayat</t>
  </si>
  <si>
    <t>11705-436</t>
  </si>
  <si>
    <t xml:space="preserve">krani mbs </t>
  </si>
  <si>
    <t>Nurul Arifin</t>
  </si>
  <si>
    <t>11610-332</t>
  </si>
  <si>
    <t>Frengki Hidayat</t>
  </si>
  <si>
    <t>11607-283</t>
  </si>
  <si>
    <t>Krani Ams</t>
  </si>
  <si>
    <t>Heru Prayitno Alghazali</t>
  </si>
  <si>
    <t>11409-107</t>
  </si>
  <si>
    <t>Sunandar</t>
  </si>
  <si>
    <t>11509-183</t>
  </si>
  <si>
    <t>Krani Hino</t>
  </si>
  <si>
    <t>Sutadi</t>
  </si>
  <si>
    <t>11509-186</t>
  </si>
  <si>
    <t>Imam Baskoro</t>
  </si>
  <si>
    <t>11602-231</t>
  </si>
  <si>
    <t>Sutomo</t>
  </si>
  <si>
    <t>11707-454</t>
  </si>
  <si>
    <t>Mufid</t>
  </si>
  <si>
    <t>11510-194</t>
  </si>
  <si>
    <t>Riyadi</t>
  </si>
  <si>
    <t>11308-066</t>
  </si>
  <si>
    <t>Krani Mensa</t>
  </si>
  <si>
    <t>Setyo Nurcahyono</t>
  </si>
  <si>
    <t>11807-641</t>
  </si>
  <si>
    <t>doni wijaya</t>
  </si>
  <si>
    <t>11409-109</t>
  </si>
  <si>
    <t>krani delami</t>
  </si>
  <si>
    <t>Aji Pangestu</t>
  </si>
  <si>
    <t>11801-569</t>
  </si>
  <si>
    <t>Warim</t>
  </si>
  <si>
    <t>11810-690</t>
  </si>
  <si>
    <t>Krani Dma</t>
  </si>
  <si>
    <t>Trianto</t>
  </si>
  <si>
    <t>11609-305</t>
  </si>
  <si>
    <t>Anip Faturohman</t>
  </si>
  <si>
    <t>11901-722</t>
  </si>
  <si>
    <t>Krani Smi</t>
  </si>
  <si>
    <t>CECEP</t>
  </si>
  <si>
    <t>11888-660</t>
  </si>
  <si>
    <t>KRANI CENTURY</t>
  </si>
  <si>
    <t>Iwan Supriyanto</t>
  </si>
  <si>
    <t>11906-819</t>
  </si>
  <si>
    <t>Krani Kalista</t>
  </si>
  <si>
    <t>deden Marianto</t>
  </si>
  <si>
    <t>11705-435</t>
  </si>
  <si>
    <t>Krani AAM NDC</t>
  </si>
  <si>
    <t>Sutisna</t>
  </si>
  <si>
    <t>11501-132</t>
  </si>
  <si>
    <t>Krani Penta Valent</t>
  </si>
  <si>
    <t>Aldi Wahyudi</t>
  </si>
  <si>
    <t>11809-679</t>
  </si>
  <si>
    <t>Krani Support Ppg</t>
  </si>
  <si>
    <t>Randi Prayogi</t>
  </si>
  <si>
    <t>11906-809</t>
  </si>
  <si>
    <t>Krani SMI BGR</t>
  </si>
  <si>
    <t>Ridwan</t>
  </si>
  <si>
    <t>11702-385</t>
  </si>
  <si>
    <t xml:space="preserve">Krani Mbs </t>
  </si>
  <si>
    <t>Regi Anggara</t>
  </si>
  <si>
    <t>11609-306</t>
  </si>
  <si>
    <t>arwandi</t>
  </si>
  <si>
    <t>11007-1068</t>
  </si>
  <si>
    <t>Krani Puninar</t>
  </si>
  <si>
    <t>Tusiman</t>
  </si>
  <si>
    <t>11603-239</t>
  </si>
  <si>
    <t>krani aam ndc</t>
  </si>
  <si>
    <t>EDI junaedi</t>
  </si>
  <si>
    <t>11910-871</t>
  </si>
  <si>
    <t>kurir</t>
  </si>
  <si>
    <t>Mohamad Angga Saputra</t>
  </si>
  <si>
    <t>11806-629</t>
  </si>
  <si>
    <t>11009-1082</t>
  </si>
  <si>
    <t>Farhan Ogi</t>
  </si>
  <si>
    <t>11809-668</t>
  </si>
  <si>
    <t>Muhammad Kusnandar</t>
  </si>
  <si>
    <t>11007-1061</t>
  </si>
  <si>
    <t>Muhamad Zidan</t>
  </si>
  <si>
    <t>11102-1160</t>
  </si>
  <si>
    <t>Sandi Herdiana</t>
  </si>
  <si>
    <t>11103-1167</t>
  </si>
  <si>
    <t>Mochamad Isra Andriansyah</t>
  </si>
  <si>
    <t>11104-1193</t>
  </si>
  <si>
    <t>NINANG</t>
  </si>
  <si>
    <t>11104-1213</t>
  </si>
  <si>
    <t>Kasir DC.Finance</t>
  </si>
  <si>
    <t>CARSONO</t>
  </si>
  <si>
    <t>11605-256</t>
  </si>
  <si>
    <t>krd prcs</t>
  </si>
  <si>
    <t>RIKI SUJIANTO</t>
  </si>
  <si>
    <t>11801-565</t>
  </si>
  <si>
    <t>asisten krd</t>
  </si>
  <si>
    <t>AGUNG SETIAWAN</t>
  </si>
  <si>
    <t>11901-732</t>
  </si>
  <si>
    <t>I-WITRI PURNOMO</t>
  </si>
  <si>
    <t>11702-379</t>
  </si>
  <si>
    <t>HENDRA SETIAWAN</t>
  </si>
  <si>
    <t>11912-923</t>
  </si>
  <si>
    <t>P PLUS</t>
  </si>
  <si>
    <t>RAVI ANDI WIGUNA</t>
  </si>
  <si>
    <t>11907-842</t>
  </si>
  <si>
    <t>ARIFIN</t>
  </si>
  <si>
    <t>11707-470</t>
  </si>
  <si>
    <t>JEKI ARMANDA</t>
  </si>
  <si>
    <t>11002-982</t>
  </si>
  <si>
    <t>TAUFIK</t>
  </si>
  <si>
    <t>11907-836</t>
  </si>
  <si>
    <t>STAFF</t>
  </si>
  <si>
    <t>MUQBIL ALI</t>
  </si>
  <si>
    <t>11811-703</t>
  </si>
  <si>
    <t>AGUS RIYANTO</t>
  </si>
  <si>
    <t>11707-451</t>
  </si>
  <si>
    <t>IDANG HERMAWAN</t>
  </si>
  <si>
    <t>11907-839</t>
  </si>
  <si>
    <t>AGUS PAMUJI</t>
  </si>
  <si>
    <t>11904-786</t>
  </si>
  <si>
    <t>MAULANA YUSUF</t>
  </si>
  <si>
    <t>11812-714</t>
  </si>
  <si>
    <t>GUNAWAN</t>
  </si>
  <si>
    <t>11906-818</t>
  </si>
  <si>
    <t>IDRIS</t>
  </si>
  <si>
    <t>11907-837</t>
  </si>
  <si>
    <t>SYAHRUL SETIAWAN</t>
  </si>
  <si>
    <t>11002-962</t>
  </si>
  <si>
    <t>ERMANTO</t>
  </si>
  <si>
    <t>11806-633</t>
  </si>
  <si>
    <t>A.YANDI ADITIA P</t>
  </si>
  <si>
    <t>11906-817</t>
  </si>
  <si>
    <t>AHMAD FATOMI</t>
  </si>
  <si>
    <t>11804-610</t>
  </si>
  <si>
    <t>MARDIANSYAH</t>
  </si>
  <si>
    <t>11004-1032</t>
  </si>
  <si>
    <t>AHMAD ROPIKO</t>
  </si>
  <si>
    <t>11911-909</t>
  </si>
  <si>
    <t>RIKI ANDRIAN</t>
  </si>
  <si>
    <t>11906-816</t>
  </si>
  <si>
    <t>NASIRUN</t>
  </si>
  <si>
    <t>11907-8389</t>
  </si>
  <si>
    <t>KARMONO</t>
  </si>
  <si>
    <t>11903-756</t>
  </si>
  <si>
    <t>MUHAMMAD YUSUP</t>
  </si>
  <si>
    <t>11004-1030</t>
  </si>
  <si>
    <t xml:space="preserve">WAHID AGUNG </t>
  </si>
  <si>
    <t>11011-1111</t>
  </si>
  <si>
    <t>NURHALIM</t>
  </si>
  <si>
    <t>11011-1113</t>
  </si>
  <si>
    <t>FEBRI OKTAVIANTO</t>
  </si>
  <si>
    <t>11011-1109</t>
  </si>
  <si>
    <t>JODI ARDIANSYAH</t>
  </si>
  <si>
    <t>11011-1110</t>
  </si>
  <si>
    <t>farizan al hindami</t>
  </si>
  <si>
    <t>11012-1129</t>
  </si>
  <si>
    <t>RIKI RIKARDO</t>
  </si>
  <si>
    <t>11012-1128</t>
  </si>
  <si>
    <t>Fajar Nur Rizki</t>
  </si>
  <si>
    <t>11012-1126</t>
  </si>
  <si>
    <t>MUHAMAD FIKRI</t>
  </si>
  <si>
    <t>11101-1156</t>
  </si>
  <si>
    <t>SAIPUL HIDAYAT</t>
  </si>
  <si>
    <t>11101-1155</t>
  </si>
  <si>
    <t>IQFI MUBAROK</t>
  </si>
  <si>
    <t>11103-1173</t>
  </si>
  <si>
    <t>MUHAMAD SYUKUR</t>
  </si>
  <si>
    <t>11103-1174</t>
  </si>
  <si>
    <t>YUDA YUDISTIA</t>
  </si>
  <si>
    <t>11103-1175</t>
  </si>
  <si>
    <t>MUHAMAD ABIYYU F</t>
  </si>
  <si>
    <t>11103-1176</t>
  </si>
  <si>
    <t>AQUS RIANTO</t>
  </si>
  <si>
    <t>11104-1203</t>
  </si>
  <si>
    <t>SEPTIAN ADITIYA M</t>
  </si>
  <si>
    <t>11104-1205</t>
  </si>
  <si>
    <t>Romsen Hasiholan</t>
  </si>
  <si>
    <t>11104-1204</t>
  </si>
  <si>
    <t>HANDRI SUPANDI</t>
  </si>
  <si>
    <t>11103-1190</t>
  </si>
  <si>
    <t>Solehudin</t>
  </si>
  <si>
    <t>11806-634</t>
  </si>
  <si>
    <t>Ahmad Tisal</t>
  </si>
  <si>
    <t>11104-1206</t>
  </si>
  <si>
    <t>CB</t>
  </si>
  <si>
    <t>CUTI BERSAMA</t>
  </si>
  <si>
    <t>CK7</t>
  </si>
  <si>
    <t>CUTI MELAYAT (SUAMI/ISTRI/ANAK/ORANG TUA/MERTUA)</t>
  </si>
  <si>
    <t>PERNIKAHAN (ANAK)</t>
  </si>
  <si>
    <t>CUTI PERNIKAHAN (PRIBADI)</t>
  </si>
  <si>
    <t>Cuti KHITANAN/PEMBAPTISAN</t>
  </si>
  <si>
    <t>CUTI MELAYAT ( 1 RUMAH )</t>
  </si>
  <si>
    <t>11101-1147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</si>
</sst>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ddd"/>
    <numFmt numFmtId="166" formatCode="General&quot; Hari Kerja&quot;"/>
    <numFmt numFmtId="167" formatCode="General&quot; hari kerja&quot;"/>
    <numFmt numFmtId="168" formatCode="General&quot; kali &quot;"/>
    <numFmt numFmtId="169" formatCode="_(* #,##0.0_);_(* \(#,##0.0\);_(* &quot;-&quot;_);_(@_)"/>
    <numFmt numFmtId="170" formatCode="General\ &quot; Hari Kerja&quot;"/>
    <numFmt numFmtId="171" formatCode="0\ &quot;day&quot;"/>
  </numFmts>
  <fonts count="69" x14ac:knownFonts="1">
    <font>
      <sz val="10"/>
      <name val="Arial"/>
    </font>
    <font>
      <sz val="11"/>
      <color theme="1"/>
      <name val="Constantia"/>
      <family val="2"/>
      <charset val="1"/>
      <scheme val="minor"/>
    </font>
    <font>
      <sz val="11"/>
      <color theme="1"/>
      <name val="Constantia"/>
      <family val="2"/>
      <charset val="1"/>
      <scheme val="minor"/>
    </font>
    <font>
      <sz val="8"/>
      <name val="Arial"/>
      <family val="2"/>
    </font>
    <font>
      <sz val="9"/>
      <color indexed="5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3F3F76"/>
      <name val="Constantia"/>
      <family val="2"/>
      <charset val="1"/>
      <scheme val="minor"/>
    </font>
    <font>
      <b/>
      <sz val="11"/>
      <color rgb="FF3F3F3F"/>
      <name val="Constantia"/>
      <family val="2"/>
      <charset val="1"/>
      <scheme val="minor"/>
    </font>
    <font>
      <b/>
      <sz val="11"/>
      <color rgb="FFFA7D00"/>
      <name val="Constantia"/>
      <family val="2"/>
      <charset val="1"/>
      <scheme val="minor"/>
    </font>
    <font>
      <b/>
      <sz val="11"/>
      <color theme="0"/>
      <name val="Constantia"/>
      <family val="2"/>
      <charset val="1"/>
      <scheme val="minor"/>
    </font>
    <font>
      <b/>
      <sz val="11"/>
      <color theme="1"/>
      <name val="Constantia"/>
      <family val="2"/>
      <charset val="1"/>
      <scheme val="minor"/>
    </font>
    <font>
      <b/>
      <sz val="11"/>
      <color theme="0"/>
      <name val="Constantia"/>
      <family val="2"/>
      <scheme val="minor"/>
    </font>
    <font>
      <b/>
      <sz val="12"/>
      <name val="Calibri"/>
      <family val="2"/>
    </font>
    <font>
      <sz val="12"/>
      <color theme="1"/>
      <name val="Arial Narrow"/>
      <family val="2"/>
      <charset val="1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0"/>
      <name val="Constantia"/>
      <family val="2"/>
      <charset val="1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rgb="FFFFFFFF"/>
      <name val="Arial"/>
      <family val="2"/>
    </font>
    <font>
      <b/>
      <sz val="11"/>
      <color rgb="FFFA7D00"/>
      <name val="Constantia"/>
      <family val="2"/>
      <charset val="1"/>
    </font>
    <font>
      <b/>
      <sz val="11"/>
      <color rgb="FF3F3F3F"/>
      <name val="Calibri"/>
      <family val="2"/>
      <charset val="1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12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Times New Roman"/>
      <family val="1"/>
      <charset val="1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theme="1"/>
      <name val="Constantia"/>
      <family val="2"/>
      <charset val="1"/>
      <scheme val="minor"/>
    </font>
    <font>
      <sz val="10"/>
      <color theme="0"/>
      <name val="Arial"/>
      <family val="2"/>
    </font>
    <font>
      <sz val="11"/>
      <color rgb="FF006100"/>
      <name val="Constantia"/>
      <family val="2"/>
      <charset val="1"/>
      <scheme val="minor"/>
    </font>
    <font>
      <b/>
      <sz val="10"/>
      <color theme="0"/>
      <name val="Arial"/>
      <family val="2"/>
    </font>
    <font>
      <b/>
      <sz val="11"/>
      <color theme="0"/>
      <name val="Arial Narrow"/>
      <family val="2"/>
    </font>
    <font>
      <b/>
      <sz val="11"/>
      <color theme="0"/>
      <name val="Arial"/>
      <family val="2"/>
    </font>
    <font>
      <sz val="9"/>
      <color rgb="FF006100"/>
      <name val="Constantia"/>
      <family val="2"/>
      <charset val="1"/>
      <scheme val="minor"/>
    </font>
    <font>
      <b/>
      <sz val="12"/>
      <name val="Arial Narrow"/>
      <family val="2"/>
    </font>
    <font>
      <sz val="11"/>
      <name val="Constantia"/>
      <family val="2"/>
      <charset val="1"/>
      <scheme val="minor"/>
    </font>
    <font>
      <sz val="11"/>
      <name val="Calibri"/>
      <family val="2"/>
    </font>
    <font>
      <sz val="12"/>
      <name val="Arial Narrow"/>
      <family val="2"/>
    </font>
    <font>
      <b/>
      <sz val="10"/>
      <color rgb="FF3F3F3F"/>
      <name val="Calibri"/>
      <family val="2"/>
      <scheme val="major"/>
    </font>
    <font>
      <sz val="11"/>
      <color rgb="FF3F3F76"/>
      <name val="Calibri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ajor"/>
    </font>
    <font>
      <sz val="11"/>
      <name val="Times New Roman"/>
      <family val="1"/>
    </font>
    <font>
      <sz val="10"/>
      <color theme="1"/>
      <name val="Calibri"/>
      <family val="2"/>
      <scheme val="major"/>
    </font>
    <font>
      <sz val="11"/>
      <color theme="1"/>
      <name val="Times New Roman"/>
      <family val="1"/>
    </font>
    <font>
      <sz val="10"/>
      <color theme="1"/>
      <name val="Constantia"/>
      <family val="2"/>
      <charset val="1"/>
      <scheme val="minor"/>
    </font>
    <font>
      <b/>
      <sz val="10"/>
      <color rgb="FFFF0000"/>
      <name val="Calibri"/>
      <family val="2"/>
      <scheme val="major"/>
    </font>
    <font>
      <b/>
      <sz val="10"/>
      <name val="Constantia"/>
      <family val="2"/>
      <charset val="1"/>
      <scheme val="minor"/>
    </font>
    <font>
      <b/>
      <sz val="11"/>
      <color theme="1"/>
      <name val="Constantia"/>
      <family val="1"/>
    </font>
    <font>
      <b/>
      <sz val="10"/>
      <color rgb="FFFA7D00"/>
      <name val="Constantia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3F3F3F"/>
      <name val="Constantia"/>
      <family val="1"/>
      <scheme val="minor"/>
    </font>
    <font>
      <b/>
      <sz val="11"/>
      <color rgb="FFFA7D00"/>
      <name val="Constantia"/>
      <family val="1"/>
      <scheme val="minor"/>
    </font>
    <font>
      <b/>
      <sz val="11"/>
      <color theme="0"/>
      <name val="Constantia"/>
      <family val="1"/>
      <scheme val="minor"/>
    </font>
    <font>
      <sz val="11"/>
      <color rgb="FF3F3F76"/>
      <name val="Constantia"/>
      <family val="1"/>
      <scheme val="minor"/>
    </font>
    <font>
      <sz val="12"/>
      <color theme="1"/>
      <name val="Arial Narrow"/>
      <family val="2"/>
    </font>
    <font>
      <sz val="11"/>
      <color theme="1"/>
      <name val="Constantia"/>
      <family val="1"/>
      <scheme val="minor"/>
    </font>
    <font>
      <sz val="11"/>
      <color theme="0"/>
      <name val="Constantia"/>
      <family val="1"/>
      <scheme val="minor"/>
    </font>
    <font>
      <sz val="11"/>
      <color rgb="FF006100"/>
      <name val="Constantia"/>
      <family val="1"/>
      <scheme val="minor"/>
    </font>
  </fonts>
  <fills count="5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66CC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gradientFill degree="90">
        <stop position="0">
          <color theme="0"/>
        </stop>
        <stop position="1">
          <color rgb="FFB1AE25"/>
        </stop>
      </gradient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63">
    <border>
      <left/>
      <right/>
      <top/>
      <bottom/>
      <diagonal/>
    </border>
    <border>
      <left style="double">
        <color indexed="50"/>
      </left>
      <right style="thin">
        <color indexed="22"/>
      </right>
      <top style="thick">
        <color indexed="5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ck">
        <color indexed="52"/>
      </top>
      <bottom style="thin">
        <color indexed="22"/>
      </bottom>
      <diagonal/>
    </border>
    <border>
      <left style="double">
        <color indexed="50"/>
      </left>
      <right style="thin">
        <color indexed="22"/>
      </right>
      <top style="thin">
        <color indexed="22"/>
      </top>
      <bottom style="double">
        <color indexed="22"/>
      </bottom>
      <diagonal/>
    </border>
    <border>
      <left style="thin">
        <color indexed="22"/>
      </left>
      <right style="thin">
        <color indexed="22"/>
      </right>
      <top style="thick">
        <color indexed="52"/>
      </top>
      <bottom/>
      <diagonal/>
    </border>
    <border>
      <left style="thick">
        <color indexed="52"/>
      </left>
      <right style="thin">
        <color indexed="22"/>
      </right>
      <top style="thick">
        <color indexed="5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indexed="52"/>
      </left>
      <right style="double">
        <color rgb="FF002060"/>
      </right>
      <top style="thick">
        <color indexed="52"/>
      </top>
      <bottom style="thick">
        <color indexed="52"/>
      </bottom>
      <diagonal/>
    </border>
    <border>
      <left style="double">
        <color rgb="FF002060"/>
      </left>
      <right style="double">
        <color rgb="FF002060"/>
      </right>
      <top style="thick">
        <color indexed="52"/>
      </top>
      <bottom style="thick">
        <color indexed="5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thick">
        <color indexed="5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8394C9"/>
      </bottom>
      <diagonal/>
    </border>
    <border>
      <left style="thick">
        <color rgb="FF8394C9"/>
      </left>
      <right style="thin">
        <color rgb="FFEAEAEA"/>
      </right>
      <top style="thick">
        <color rgb="FF8394C9"/>
      </top>
      <bottom/>
      <diagonal/>
    </border>
    <border>
      <left style="thin">
        <color rgb="FFEAEAEA"/>
      </left>
      <right style="thick">
        <color rgb="FF8394C9"/>
      </right>
      <top style="thick">
        <color rgb="FF8394C9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ck">
        <color rgb="FF8394C9"/>
      </left>
      <right style="thick">
        <color rgb="FF8394C9"/>
      </right>
      <top style="thick">
        <color rgb="FF8394C9"/>
      </top>
      <bottom style="thick">
        <color rgb="FF8394C9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ck">
        <color indexed="52"/>
      </left>
      <right/>
      <top/>
      <bottom style="thin">
        <color auto="1"/>
      </bottom>
      <diagonal/>
    </border>
    <border>
      <left style="double">
        <color rgb="FF002060"/>
      </left>
      <right/>
      <top style="thick">
        <color indexed="52"/>
      </top>
      <bottom style="thick">
        <color indexed="5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8">
    <xf numFmtId="0" fontId="0" fillId="0" borderId="0"/>
    <xf numFmtId="0" fontId="8" fillId="8" borderId="6" applyNumberFormat="0" applyAlignment="0" applyProtection="0"/>
    <xf numFmtId="0" fontId="9" fillId="9" borderId="7" applyNumberFormat="0" applyAlignment="0" applyProtection="0"/>
    <xf numFmtId="0" fontId="10" fillId="9" borderId="6" applyNumberFormat="0" applyAlignment="0" applyProtection="0"/>
    <xf numFmtId="0" fontId="11" fillId="10" borderId="8" applyNumberFormat="0" applyAlignment="0" applyProtection="0"/>
    <xf numFmtId="0" fontId="7" fillId="11" borderId="9" applyNumberFormat="0" applyFont="0" applyAlignment="0" applyProtection="0"/>
    <xf numFmtId="0" fontId="18" fillId="16" borderId="0" applyNumberFormat="0" applyBorder="0" applyAlignment="0" applyProtection="0"/>
    <xf numFmtId="0" fontId="2" fillId="17" borderId="0" applyNumberFormat="0" applyBorder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8" fillId="31" borderId="0" applyNumberFormat="0" applyBorder="0" applyAlignment="0" applyProtection="0"/>
    <xf numFmtId="0" fontId="1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6" fillId="0" borderId="0"/>
    <xf numFmtId="0" fontId="63" fillId="49" borderId="8" applyNumberFormat="0" applyAlignment="0" applyProtection="0"/>
    <xf numFmtId="0" fontId="6" fillId="44" borderId="9" applyNumberFormat="0" applyFont="0" applyAlignment="0" applyProtection="0"/>
    <xf numFmtId="0" fontId="66" fillId="47" borderId="0" applyNumberFormat="0" applyBorder="0" applyAlignment="0" applyProtection="0"/>
    <xf numFmtId="0" fontId="64" fillId="48" borderId="6" applyNumberFormat="0" applyAlignment="0" applyProtection="0"/>
    <xf numFmtId="0" fontId="68" fillId="50" borderId="0" applyNumberFormat="0" applyBorder="0" applyAlignment="0" applyProtection="0"/>
    <xf numFmtId="0" fontId="61" fillId="43" borderId="7" applyNumberFormat="0" applyAlignment="0" applyProtection="0"/>
    <xf numFmtId="0" fontId="62" fillId="43" borderId="6" applyNumberFormat="0" applyAlignment="0" applyProtection="0"/>
    <xf numFmtId="0" fontId="67" fillId="46" borderId="0" applyNumberFormat="0" applyBorder="0" applyAlignment="0" applyProtection="0"/>
    <xf numFmtId="0" fontId="66" fillId="52" borderId="0" applyNumberFormat="0" applyBorder="0" applyAlignment="0" applyProtection="0"/>
    <xf numFmtId="0" fontId="66" fillId="51" borderId="0" applyNumberFormat="0" applyBorder="0" applyAlignment="0" applyProtection="0"/>
  </cellStyleXfs>
  <cellXfs count="274"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Alignment="1" applyProtection="1">
      <alignment horizontal="right"/>
      <protection locked="0"/>
    </xf>
    <xf numFmtId="15" fontId="0" fillId="0" borderId="0" xfId="0" applyNumberFormat="1"/>
    <xf numFmtId="0" fontId="13" fillId="6" borderId="9" xfId="5" applyFont="1" applyFill="1" applyAlignment="1">
      <alignment horizontal="center"/>
    </xf>
    <xf numFmtId="0" fontId="0" fillId="11" borderId="9" xfId="5" applyFont="1"/>
    <xf numFmtId="0" fontId="6" fillId="11" borderId="9" xfId="5" applyFont="1"/>
    <xf numFmtId="0" fontId="6" fillId="11" borderId="12" xfId="5" applyFont="1" applyBorder="1"/>
    <xf numFmtId="0" fontId="15" fillId="0" borderId="0" xfId="0" applyFont="1" applyBorder="1" applyProtection="1">
      <protection locked="0"/>
    </xf>
    <xf numFmtId="0" fontId="0" fillId="0" borderId="0" xfId="0" applyAlignment="1">
      <alignment horizontal="center"/>
    </xf>
    <xf numFmtId="165" fontId="4" fillId="2" borderId="1" xfId="0" applyNumberFormat="1" applyFont="1" applyFill="1" applyBorder="1" applyAlignment="1" applyProtection="1">
      <alignment horizontal="center"/>
      <protection hidden="1"/>
    </xf>
    <xf numFmtId="165" fontId="4" fillId="2" borderId="2" xfId="0" applyNumberFormat="1" applyFont="1" applyFill="1" applyBorder="1" applyAlignment="1" applyProtection="1">
      <alignment horizontal="center"/>
      <protection hidden="1"/>
    </xf>
    <xf numFmtId="0" fontId="0" fillId="0" borderId="13" xfId="0" applyBorder="1"/>
    <xf numFmtId="0" fontId="0" fillId="0" borderId="13" xfId="0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0" xfId="0" applyNumberFormat="1"/>
    <xf numFmtId="0" fontId="6" fillId="0" borderId="13" xfId="0" applyFont="1" applyBorder="1"/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Protection="1">
      <protection locked="0"/>
    </xf>
    <xf numFmtId="0" fontId="21" fillId="18" borderId="21" xfId="0" applyFont="1" applyFill="1" applyBorder="1" applyAlignment="1" applyProtection="1">
      <alignment horizontal="center" vertical="center"/>
      <protection locked="0"/>
    </xf>
    <xf numFmtId="0" fontId="21" fillId="18" borderId="21" xfId="0" applyFont="1" applyFill="1" applyBorder="1" applyAlignment="1" applyProtection="1">
      <alignment horizontal="center" vertical="center" wrapText="1"/>
      <protection locked="0"/>
    </xf>
    <xf numFmtId="0" fontId="21" fillId="0" borderId="24" xfId="0" applyFont="1" applyFill="1" applyBorder="1" applyAlignment="1" applyProtection="1">
      <alignment vertical="center"/>
      <protection locked="0"/>
    </xf>
    <xf numFmtId="0" fontId="21" fillId="0" borderId="24" xfId="0" applyFont="1" applyFill="1" applyBorder="1" applyAlignment="1" applyProtection="1">
      <alignment horizontal="center" vertical="center"/>
      <protection locked="0"/>
    </xf>
    <xf numFmtId="0" fontId="25" fillId="20" borderId="21" xfId="0" applyFont="1" applyFill="1" applyBorder="1" applyAlignment="1" applyProtection="1">
      <alignment horizontal="center" vertical="center" wrapText="1"/>
      <protection locked="0"/>
    </xf>
    <xf numFmtId="0" fontId="22" fillId="19" borderId="22" xfId="3" applyFont="1" applyFill="1" applyBorder="1" applyAlignment="1" applyProtection="1">
      <alignment horizontal="center"/>
      <protection locked="0" hidden="1"/>
    </xf>
    <xf numFmtId="0" fontId="23" fillId="19" borderId="23" xfId="2" applyNumberFormat="1" applyFont="1" applyFill="1" applyBorder="1" applyAlignment="1" applyProtection="1">
      <alignment horizontal="center" vertical="center"/>
      <protection locked="0" hidden="1"/>
    </xf>
    <xf numFmtId="0" fontId="14" fillId="13" borderId="16" xfId="4" applyFont="1" applyFill="1" applyBorder="1" applyAlignment="1" applyProtection="1">
      <alignment horizontal="center"/>
      <protection locked="0" hidden="1"/>
    </xf>
    <xf numFmtId="0" fontId="21" fillId="18" borderId="21" xfId="0" applyFont="1" applyFill="1" applyBorder="1" applyAlignment="1" applyProtection="1">
      <alignment horizontal="center" wrapText="1"/>
      <protection locked="0"/>
    </xf>
    <xf numFmtId="0" fontId="21" fillId="23" borderId="21" xfId="0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Protection="1">
      <protection locked="0"/>
    </xf>
    <xf numFmtId="0" fontId="21" fillId="0" borderId="24" xfId="0" applyNumberFormat="1" applyFont="1" applyFill="1" applyBorder="1" applyAlignment="1" applyProtection="1">
      <alignment vertical="center"/>
      <protection locked="0"/>
    </xf>
    <xf numFmtId="0" fontId="21" fillId="24" borderId="20" xfId="0" applyFont="1" applyFill="1" applyBorder="1" applyAlignment="1" applyProtection="1">
      <alignment horizontal="center" vertical="center"/>
      <protection locked="0"/>
    </xf>
    <xf numFmtId="0" fontId="21" fillId="24" borderId="21" xfId="0" applyFont="1" applyFill="1" applyBorder="1" applyAlignment="1" applyProtection="1">
      <alignment horizontal="center" vertical="center"/>
      <protection locked="0"/>
    </xf>
    <xf numFmtId="0" fontId="21" fillId="24" borderId="21" xfId="0" applyFont="1" applyFill="1" applyBorder="1" applyAlignment="1" applyProtection="1">
      <alignment horizontal="center" vertical="center" wrapText="1"/>
      <protection locked="0"/>
    </xf>
    <xf numFmtId="0" fontId="0" fillId="0" borderId="23" xfId="8" applyNumberFormat="1" applyFont="1" applyFill="1" applyBorder="1" applyAlignment="1" applyProtection="1">
      <alignment horizontal="center"/>
      <protection locked="0" hidden="1"/>
    </xf>
    <xf numFmtId="0" fontId="0" fillId="0" borderId="0" xfId="0" applyAlignment="1" applyProtection="1">
      <alignment horizontal="center"/>
      <protection locked="0"/>
    </xf>
    <xf numFmtId="0" fontId="6" fillId="0" borderId="0" xfId="0" applyFont="1"/>
    <xf numFmtId="0" fontId="6" fillId="0" borderId="32" xfId="0" applyFont="1" applyFill="1" applyBorder="1" applyAlignment="1" applyProtection="1">
      <alignment horizontal="center"/>
      <protection locked="0" hidden="1"/>
    </xf>
    <xf numFmtId="0" fontId="31" fillId="0" borderId="33" xfId="0" applyFont="1" applyFill="1" applyBorder="1" applyProtection="1">
      <protection locked="0" hidden="1"/>
    </xf>
    <xf numFmtId="167" fontId="24" fillId="0" borderId="23" xfId="0" applyNumberFormat="1" applyFont="1" applyFill="1" applyBorder="1" applyAlignment="1" applyProtection="1">
      <alignment horizontal="center"/>
      <protection locked="0" hidden="1"/>
    </xf>
    <xf numFmtId="167" fontId="0" fillId="0" borderId="23" xfId="0" applyNumberFormat="1" applyFont="1" applyFill="1" applyBorder="1" applyAlignment="1" applyProtection="1">
      <alignment horizontal="center"/>
      <protection locked="0" hidden="1"/>
    </xf>
    <xf numFmtId="9" fontId="0" fillId="0" borderId="23" xfId="8" applyFont="1" applyFill="1" applyBorder="1" applyAlignment="1" applyProtection="1">
      <alignment horizontal="center"/>
      <protection locked="0" hidden="1"/>
    </xf>
    <xf numFmtId="0" fontId="6" fillId="0" borderId="23" xfId="8" applyNumberFormat="1" applyFont="1" applyFill="1" applyBorder="1" applyAlignment="1" applyProtection="1">
      <alignment horizontal="center" vertical="center"/>
      <protection locked="0" hidden="1"/>
    </xf>
    <xf numFmtId="168" fontId="0" fillId="0" borderId="23" xfId="0" applyNumberFormat="1" applyFont="1" applyFill="1" applyBorder="1" applyAlignment="1" applyProtection="1">
      <alignment horizontal="center"/>
      <protection locked="0" hidden="1"/>
    </xf>
    <xf numFmtId="9" fontId="6" fillId="0" borderId="23" xfId="8" applyFont="1" applyFill="1" applyBorder="1" applyAlignment="1" applyProtection="1">
      <alignment horizontal="center" vertical="center"/>
      <protection locked="0" hidden="1"/>
    </xf>
    <xf numFmtId="0" fontId="33" fillId="29" borderId="21" xfId="0" applyFont="1" applyFill="1" applyBorder="1" applyAlignment="1" applyProtection="1">
      <alignment horizontal="center" vertical="center" wrapText="1"/>
      <protection locked="0"/>
    </xf>
    <xf numFmtId="0" fontId="33" fillId="30" borderId="2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Protection="1">
      <protection locked="0"/>
    </xf>
    <xf numFmtId="3" fontId="6" fillId="0" borderId="0" xfId="0" applyNumberFormat="1" applyFont="1" applyFill="1" applyBorder="1" applyProtection="1"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26" fillId="0" borderId="0" xfId="0" applyFont="1" applyFill="1" applyBorder="1" applyAlignment="1" applyProtection="1">
      <alignment horizontal="center"/>
      <protection locked="0"/>
    </xf>
    <xf numFmtId="0" fontId="27" fillId="0" borderId="0" xfId="0" applyFont="1" applyFill="1" applyBorder="1" applyAlignment="1" applyProtection="1">
      <alignment horizontal="right"/>
      <protection locked="0"/>
    </xf>
    <xf numFmtId="0" fontId="28" fillId="0" borderId="0" xfId="0" applyFont="1" applyFill="1" applyBorder="1" applyProtection="1">
      <protection locked="0"/>
    </xf>
    <xf numFmtId="0" fontId="29" fillId="0" borderId="0" xfId="0" applyFont="1" applyFill="1" applyBorder="1" applyAlignment="1" applyProtection="1">
      <protection locked="0"/>
    </xf>
    <xf numFmtId="0" fontId="29" fillId="0" borderId="0" xfId="0" applyFont="1" applyFill="1" applyBorder="1" applyAlignment="1" applyProtection="1">
      <alignment horizontal="right"/>
      <protection locked="0"/>
    </xf>
    <xf numFmtId="0" fontId="6" fillId="0" borderId="0" xfId="0" applyFont="1" applyFill="1" applyBorder="1" applyAlignment="1" applyProtection="1">
      <alignment horizontal="right"/>
      <protection locked="0"/>
    </xf>
    <xf numFmtId="0" fontId="30" fillId="0" borderId="25" xfId="0" applyFont="1" applyFill="1" applyBorder="1" applyProtection="1">
      <protection locked="0"/>
    </xf>
    <xf numFmtId="0" fontId="6" fillId="0" borderId="26" xfId="0" applyFont="1" applyFill="1" applyBorder="1" applyProtection="1">
      <protection locked="0"/>
    </xf>
    <xf numFmtId="3" fontId="6" fillId="0" borderId="26" xfId="0" applyNumberFormat="1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0" fontId="20" fillId="0" borderId="29" xfId="0" applyFont="1" applyFill="1" applyBorder="1" applyAlignment="1" applyProtection="1">
      <alignment horizontal="center"/>
      <protection locked="0"/>
    </xf>
    <xf numFmtId="3" fontId="31" fillId="0" borderId="33" xfId="0" applyNumberFormat="1" applyFont="1" applyFill="1" applyBorder="1" applyAlignment="1" applyProtection="1">
      <alignment horizontal="center"/>
      <protection locked="0"/>
    </xf>
    <xf numFmtId="17" fontId="31" fillId="0" borderId="37" xfId="0" applyNumberFormat="1" applyFont="1" applyFill="1" applyBorder="1" applyProtection="1">
      <protection locked="0"/>
    </xf>
    <xf numFmtId="0" fontId="32" fillId="27" borderId="34" xfId="11" applyFont="1" applyFill="1" applyBorder="1" applyAlignment="1" applyProtection="1">
      <alignment horizontal="center"/>
      <protection locked="0"/>
    </xf>
    <xf numFmtId="169" fontId="10" fillId="26" borderId="6" xfId="9" applyNumberFormat="1" applyFont="1" applyFill="1" applyBorder="1" applyAlignment="1" applyProtection="1">
      <alignment horizontal="center" vertical="center"/>
      <protection locked="0"/>
    </xf>
    <xf numFmtId="0" fontId="32" fillId="28" borderId="35" xfId="10" applyFont="1" applyFill="1" applyBorder="1" applyAlignment="1" applyProtection="1">
      <alignment horizontal="center"/>
      <protection locked="0"/>
    </xf>
    <xf numFmtId="169" fontId="10" fillId="25" borderId="6" xfId="3" applyNumberFormat="1" applyFill="1" applyAlignment="1" applyProtection="1">
      <alignment horizontal="center"/>
      <protection locked="0"/>
    </xf>
    <xf numFmtId="0" fontId="6" fillId="0" borderId="32" xfId="0" applyFont="1" applyFill="1" applyBorder="1" applyProtection="1">
      <protection locked="0"/>
    </xf>
    <xf numFmtId="0" fontId="6" fillId="0" borderId="33" xfId="0" applyFont="1" applyFill="1" applyBorder="1" applyProtection="1">
      <protection locked="0"/>
    </xf>
    <xf numFmtId="0" fontId="32" fillId="27" borderId="36" xfId="11" applyFont="1" applyFill="1" applyBorder="1" applyAlignment="1" applyProtection="1">
      <alignment horizontal="center"/>
      <protection locked="0"/>
    </xf>
    <xf numFmtId="169" fontId="10" fillId="25" borderId="6" xfId="3" applyNumberFormat="1" applyFill="1" applyBorder="1" applyAlignment="1" applyProtection="1">
      <alignment horizontal="center"/>
      <protection locked="0"/>
    </xf>
    <xf numFmtId="0" fontId="32" fillId="27" borderId="42" xfId="11" applyFont="1" applyFill="1" applyBorder="1" applyAlignment="1" applyProtection="1">
      <alignment horizontal="center"/>
      <protection locked="0"/>
    </xf>
    <xf numFmtId="169" fontId="10" fillId="26" borderId="43" xfId="9" applyNumberFormat="1" applyFont="1" applyFill="1" applyBorder="1" applyAlignment="1" applyProtection="1">
      <alignment horizontal="center" vertical="center"/>
      <protection locked="0"/>
    </xf>
    <xf numFmtId="0" fontId="32" fillId="28" borderId="44" xfId="10" applyFont="1" applyFill="1" applyBorder="1" applyAlignment="1" applyProtection="1">
      <alignment horizontal="center"/>
      <protection locked="0"/>
    </xf>
    <xf numFmtId="169" fontId="10" fillId="25" borderId="43" xfId="3" applyNumberFormat="1" applyFill="1" applyBorder="1" applyAlignment="1" applyProtection="1">
      <alignment horizontal="center"/>
      <protection locked="0"/>
    </xf>
    <xf numFmtId="0" fontId="5" fillId="0" borderId="0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protection locked="0"/>
    </xf>
    <xf numFmtId="9" fontId="6" fillId="0" borderId="0" xfId="0" applyNumberFormat="1" applyFont="1" applyFill="1" applyBorder="1" applyAlignment="1" applyProtection="1">
      <alignment horizontal="center"/>
      <protection locked="0"/>
    </xf>
    <xf numFmtId="10" fontId="6" fillId="0" borderId="0" xfId="0" applyNumberFormat="1" applyFont="1" applyFill="1" applyBorder="1" applyAlignment="1" applyProtection="1">
      <alignment horizontal="center"/>
      <protection locked="0"/>
    </xf>
    <xf numFmtId="0" fontId="34" fillId="20" borderId="21" xfId="0" applyNumberFormat="1" applyFont="1" applyFill="1" applyBorder="1" applyAlignment="1" applyProtection="1">
      <alignment horizontal="center" vertical="center" wrapText="1"/>
      <protection locked="0"/>
    </xf>
    <xf numFmtId="0" fontId="34" fillId="20" borderId="21" xfId="0" applyFont="1" applyFill="1" applyBorder="1" applyAlignment="1" applyProtection="1">
      <alignment horizontal="center" vertical="center" wrapText="1"/>
      <protection locked="0"/>
    </xf>
    <xf numFmtId="0" fontId="35" fillId="20" borderId="21" xfId="0" applyFont="1" applyFill="1" applyBorder="1" applyAlignment="1" applyProtection="1">
      <alignment horizontal="center" vertical="center" wrapText="1"/>
      <protection locked="0"/>
    </xf>
    <xf numFmtId="169" fontId="0" fillId="0" borderId="0" xfId="9" applyNumberFormat="1" applyFont="1" applyFill="1" applyBorder="1" applyAlignment="1" applyProtection="1">
      <alignment horizontal="center" vertical="center"/>
      <protection locked="0"/>
    </xf>
    <xf numFmtId="169" fontId="12" fillId="11" borderId="9" xfId="9" applyNumberFormat="1" applyFont="1" applyFill="1" applyBorder="1" applyAlignment="1" applyProtection="1">
      <alignment horizontal="center" vertical="center" wrapText="1"/>
      <protection locked="0"/>
    </xf>
    <xf numFmtId="169" fontId="21" fillId="0" borderId="24" xfId="9" applyNumberFormat="1" applyFont="1" applyFill="1" applyBorder="1" applyAlignment="1" applyProtection="1">
      <alignment horizontal="center" vertical="center"/>
      <protection locked="0"/>
    </xf>
    <xf numFmtId="169" fontId="12" fillId="11" borderId="9" xfId="9" applyNumberFormat="1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12" fillId="11" borderId="9" xfId="9" applyNumberFormat="1" applyFont="1" applyFill="1" applyBorder="1" applyAlignment="1" applyProtection="1">
      <alignment horizontal="center" vertical="center"/>
      <protection locked="0" hidden="1"/>
    </xf>
    <xf numFmtId="169" fontId="36" fillId="11" borderId="9" xfId="9" applyNumberFormat="1" applyFont="1" applyFill="1" applyBorder="1" applyAlignment="1" applyProtection="1">
      <alignment horizontal="center" vertical="center" wrapText="1"/>
      <protection locked="0"/>
    </xf>
    <xf numFmtId="0" fontId="6" fillId="0" borderId="45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 wrapText="1"/>
      <protection locked="0"/>
    </xf>
    <xf numFmtId="0" fontId="9" fillId="9" borderId="7" xfId="2" applyAlignment="1" applyProtection="1">
      <alignment horizontal="center" vertical="center" wrapText="1"/>
      <protection locked="0"/>
    </xf>
    <xf numFmtId="0" fontId="37" fillId="15" borderId="45" xfId="0" applyFont="1" applyFill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vertical="center"/>
      <protection locked="0"/>
    </xf>
    <xf numFmtId="49" fontId="6" fillId="0" borderId="45" xfId="0" applyNumberFormat="1" applyFon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/>
      <protection locked="0" hidden="1"/>
    </xf>
    <xf numFmtId="0" fontId="9" fillId="9" borderId="7" xfId="2" applyAlignment="1" applyProtection="1">
      <alignment horizontal="center"/>
      <protection locked="0" hidden="1"/>
    </xf>
    <xf numFmtId="0" fontId="5" fillId="0" borderId="24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3" fontId="0" fillId="0" borderId="0" xfId="0" applyNumberFormat="1" applyFont="1" applyProtection="1">
      <protection locked="0"/>
    </xf>
    <xf numFmtId="0" fontId="0" fillId="0" borderId="0" xfId="0" quotePrefix="1" applyFont="1" applyProtection="1">
      <protection locked="0"/>
    </xf>
    <xf numFmtId="0" fontId="6" fillId="0" borderId="0" xfId="0" applyNumberFormat="1" applyFont="1" applyProtection="1">
      <protection locked="0"/>
    </xf>
    <xf numFmtId="0" fontId="0" fillId="0" borderId="10" xfId="0" applyFont="1" applyBorder="1" applyAlignment="1" applyProtection="1">
      <alignment horizontal="center"/>
      <protection locked="0"/>
    </xf>
    <xf numFmtId="0" fontId="0" fillId="0" borderId="11" xfId="0" applyFont="1" applyBorder="1" applyAlignment="1" applyProtection="1">
      <alignment horizontal="center"/>
      <protection locked="0"/>
    </xf>
    <xf numFmtId="0" fontId="0" fillId="0" borderId="17" xfId="0" applyFont="1" applyBorder="1" applyAlignment="1" applyProtection="1">
      <alignment horizontal="center"/>
      <protection locked="0"/>
    </xf>
    <xf numFmtId="165" fontId="3" fillId="2" borderId="1" xfId="0" applyNumberFormat="1" applyFont="1" applyFill="1" applyBorder="1" applyAlignment="1" applyProtection="1">
      <alignment horizontal="center" textRotation="90"/>
      <protection hidden="1"/>
    </xf>
    <xf numFmtId="165" fontId="3" fillId="2" borderId="2" xfId="0" applyNumberFormat="1" applyFont="1" applyFill="1" applyBorder="1" applyAlignment="1" applyProtection="1">
      <alignment horizontal="center" textRotation="90"/>
      <protection hidden="1"/>
    </xf>
    <xf numFmtId="0" fontId="6" fillId="4" borderId="3" xfId="0" applyFont="1" applyFill="1" applyBorder="1" applyAlignment="1" applyProtection="1">
      <alignment horizontal="center" vertical="center"/>
      <protection hidden="1"/>
    </xf>
    <xf numFmtId="0" fontId="45" fillId="8" borderId="6" xfId="1" applyFont="1" applyBorder="1" applyAlignment="1" applyProtection="1">
      <alignment horizontal="center"/>
      <protection hidden="1"/>
    </xf>
    <xf numFmtId="0" fontId="43" fillId="0" borderId="46" xfId="0" applyFont="1" applyFill="1" applyBorder="1" applyAlignment="1" applyProtection="1">
      <alignment horizontal="center"/>
      <protection hidden="1"/>
    </xf>
    <xf numFmtId="0" fontId="43" fillId="0" borderId="49" xfId="0" applyFont="1" applyFill="1" applyBorder="1" applyAlignment="1" applyProtection="1">
      <alignment horizontal="center"/>
      <protection hidden="1"/>
    </xf>
    <xf numFmtId="0" fontId="46" fillId="0" borderId="46" xfId="0" applyFont="1" applyFill="1" applyBorder="1" applyAlignment="1" applyProtection="1">
      <alignment horizontal="center"/>
      <protection hidden="1"/>
    </xf>
    <xf numFmtId="0" fontId="43" fillId="0" borderId="47" xfId="0" applyFont="1" applyFill="1" applyBorder="1" applyAlignment="1" applyProtection="1">
      <alignment horizontal="center"/>
      <protection hidden="1"/>
    </xf>
    <xf numFmtId="0" fontId="6" fillId="0" borderId="0" xfId="0" applyFont="1" applyFill="1" applyProtection="1">
      <protection locked="0"/>
    </xf>
    <xf numFmtId="0" fontId="47" fillId="9" borderId="7" xfId="2" applyFont="1" applyAlignment="1" applyProtection="1">
      <alignment horizontal="center"/>
      <protection locked="0"/>
    </xf>
    <xf numFmtId="166" fontId="48" fillId="8" borderId="6" xfId="1" applyNumberFormat="1" applyFont="1" applyAlignment="1" applyProtection="1">
      <alignment horizontal="center"/>
      <protection hidden="1"/>
    </xf>
    <xf numFmtId="0" fontId="49" fillId="11" borderId="9" xfId="5" applyFont="1" applyAlignment="1" applyProtection="1">
      <alignment horizontal="center"/>
      <protection hidden="1"/>
    </xf>
    <xf numFmtId="0" fontId="0" fillId="0" borderId="0" xfId="0" applyFont="1" applyBorder="1" applyAlignment="1" applyProtection="1">
      <alignment horizontal="center"/>
      <protection locked="0"/>
    </xf>
    <xf numFmtId="0" fontId="43" fillId="5" borderId="47" xfId="0" applyFont="1" applyFill="1" applyBorder="1" applyAlignment="1" applyProtection="1">
      <alignment horizontal="center"/>
      <protection hidden="1"/>
    </xf>
    <xf numFmtId="0" fontId="0" fillId="0" borderId="53" xfId="0" applyFont="1" applyBorder="1" applyAlignment="1" applyProtection="1">
      <alignment horizontal="center"/>
      <protection locked="0"/>
    </xf>
    <xf numFmtId="0" fontId="0" fillId="0" borderId="54" xfId="0" applyFont="1" applyBorder="1" applyAlignment="1" applyProtection="1">
      <alignment horizontal="center"/>
      <protection locked="0"/>
    </xf>
    <xf numFmtId="0" fontId="3" fillId="0" borderId="58" xfId="0" applyFont="1" applyBorder="1" applyAlignment="1" applyProtection="1">
      <alignment horizontal="center"/>
      <protection locked="0"/>
    </xf>
    <xf numFmtId="0" fontId="0" fillId="0" borderId="60" xfId="0" applyFont="1" applyBorder="1" applyAlignment="1" applyProtection="1">
      <alignment horizontal="center"/>
      <protection locked="0"/>
    </xf>
    <xf numFmtId="0" fontId="0" fillId="0" borderId="61" xfId="0" applyFont="1" applyBorder="1" applyAlignment="1" applyProtection="1">
      <alignment horizontal="center"/>
      <protection locked="0"/>
    </xf>
    <xf numFmtId="0" fontId="50" fillId="9" borderId="49" xfId="3" applyFont="1" applyBorder="1" applyAlignment="1" applyProtection="1">
      <alignment horizontal="center"/>
      <protection locked="0"/>
    </xf>
    <xf numFmtId="0" fontId="50" fillId="12" borderId="49" xfId="3" applyNumberFormat="1" applyFont="1" applyFill="1" applyBorder="1" applyAlignment="1">
      <alignment horizontal="center"/>
    </xf>
    <xf numFmtId="0" fontId="50" fillId="9" borderId="49" xfId="3" applyFont="1" applyBorder="1" applyAlignment="1" applyProtection="1">
      <alignment horizontal="center" vertical="top"/>
      <protection locked="0"/>
    </xf>
    <xf numFmtId="0" fontId="47" fillId="9" borderId="62" xfId="2" applyFont="1" applyBorder="1" applyAlignment="1" applyProtection="1">
      <alignment horizontal="center"/>
      <protection locked="0"/>
    </xf>
    <xf numFmtId="0" fontId="47" fillId="12" borderId="7" xfId="2" applyFont="1" applyFill="1" applyAlignment="1" applyProtection="1">
      <alignment horizontal="center"/>
      <protection locked="0"/>
    </xf>
    <xf numFmtId="0" fontId="47" fillId="39" borderId="7" xfId="2" applyFont="1" applyFill="1" applyAlignment="1" applyProtection="1">
      <alignment horizontal="center"/>
      <protection locked="0"/>
    </xf>
    <xf numFmtId="0" fontId="50" fillId="12" borderId="49" xfId="3" applyNumberFormat="1" applyFont="1" applyFill="1" applyBorder="1" applyAlignment="1">
      <alignment horizontal="center" vertical="top"/>
    </xf>
    <xf numFmtId="171" fontId="50" fillId="9" borderId="49" xfId="3" applyNumberFormat="1" applyFont="1" applyBorder="1" applyAlignment="1" applyProtection="1">
      <alignment horizontal="center"/>
      <protection locked="0"/>
    </xf>
    <xf numFmtId="0" fontId="50" fillId="9" borderId="49" xfId="3" applyNumberFormat="1" applyFont="1" applyBorder="1" applyAlignment="1">
      <alignment horizontal="center" vertical="top"/>
    </xf>
    <xf numFmtId="0" fontId="47" fillId="39" borderId="62" xfId="2" applyFont="1" applyFill="1" applyBorder="1" applyAlignment="1" applyProtection="1">
      <alignment horizontal="center"/>
      <protection locked="0"/>
    </xf>
    <xf numFmtId="0" fontId="50" fillId="9" borderId="49" xfId="3" applyNumberFormat="1" applyFont="1" applyBorder="1" applyAlignment="1">
      <alignment horizontal="center" vertical="center"/>
    </xf>
    <xf numFmtId="0" fontId="50" fillId="9" borderId="49" xfId="3" applyNumberFormat="1" applyFont="1" applyBorder="1" applyAlignment="1">
      <alignment horizontal="center"/>
    </xf>
    <xf numFmtId="0" fontId="50" fillId="0" borderId="49" xfId="0" applyFont="1" applyBorder="1" applyAlignment="1">
      <alignment horizontal="left"/>
    </xf>
    <xf numFmtId="0" fontId="50" fillId="40" borderId="49" xfId="0" applyFont="1" applyFill="1" applyBorder="1" applyAlignment="1">
      <alignment horizontal="left"/>
    </xf>
    <xf numFmtId="0" fontId="50" fillId="9" borderId="49" xfId="3" applyNumberFormat="1" applyFont="1" applyBorder="1" applyAlignment="1" applyProtection="1">
      <alignment horizontal="center"/>
      <protection locked="0"/>
    </xf>
    <xf numFmtId="164" fontId="51" fillId="40" borderId="0" xfId="0" applyNumberFormat="1" applyFont="1" applyFill="1" applyAlignment="1">
      <alignment horizontal="center"/>
    </xf>
    <xf numFmtId="0" fontId="50" fillId="9" borderId="49" xfId="3" applyNumberFormat="1" applyFont="1" applyBorder="1" applyAlignment="1" applyProtection="1">
      <alignment horizontal="left"/>
      <protection locked="0"/>
    </xf>
    <xf numFmtId="0" fontId="52" fillId="9" borderId="49" xfId="3" applyFont="1" applyBorder="1" applyAlignment="1" applyProtection="1">
      <alignment horizontal="center"/>
      <protection locked="0"/>
    </xf>
    <xf numFmtId="0" fontId="47" fillId="36" borderId="7" xfId="2" applyFont="1" applyFill="1" applyAlignment="1" applyProtection="1">
      <alignment horizontal="center"/>
      <protection locked="0"/>
    </xf>
    <xf numFmtId="0" fontId="50" fillId="9" borderId="49" xfId="3" applyNumberFormat="1" applyFont="1" applyBorder="1" applyAlignment="1" applyProtection="1">
      <alignment horizontal="left" vertical="top"/>
      <protection locked="0"/>
    </xf>
    <xf numFmtId="0" fontId="50" fillId="9" borderId="49" xfId="3" applyNumberFormat="1" applyFont="1" applyBorder="1" applyAlignment="1" applyProtection="1">
      <alignment horizontal="left" vertical="center"/>
      <protection locked="0"/>
    </xf>
    <xf numFmtId="0" fontId="51" fillId="40" borderId="0" xfId="0" applyFont="1" applyFill="1" applyAlignment="1">
      <alignment horizontal="center"/>
    </xf>
    <xf numFmtId="0" fontId="47" fillId="5" borderId="62" xfId="2" applyFont="1" applyFill="1" applyBorder="1" applyAlignment="1" applyProtection="1">
      <alignment horizontal="center"/>
      <protection locked="0"/>
    </xf>
    <xf numFmtId="0" fontId="47" fillId="5" borderId="7" xfId="2" applyFont="1" applyFill="1" applyAlignment="1" applyProtection="1">
      <alignment horizontal="center"/>
      <protection locked="0"/>
    </xf>
    <xf numFmtId="0" fontId="50" fillId="9" borderId="49" xfId="3" applyNumberFormat="1" applyFont="1" applyBorder="1" applyAlignment="1" applyProtection="1">
      <alignment horizontal="center" vertical="center"/>
      <protection locked="0"/>
    </xf>
    <xf numFmtId="0" fontId="52" fillId="40" borderId="49" xfId="0" applyFont="1" applyFill="1" applyBorder="1" applyAlignment="1">
      <alignment horizontal="left" vertical="top"/>
    </xf>
    <xf numFmtId="0" fontId="47" fillId="41" borderId="62" xfId="2" applyFont="1" applyFill="1" applyBorder="1" applyAlignment="1" applyProtection="1">
      <alignment horizontal="center"/>
      <protection locked="0"/>
    </xf>
    <xf numFmtId="0" fontId="47" fillId="41" borderId="7" xfId="2" applyFont="1" applyFill="1" applyAlignment="1" applyProtection="1">
      <alignment horizontal="center"/>
      <protection locked="0"/>
    </xf>
    <xf numFmtId="0" fontId="47" fillId="0" borderId="7" xfId="2" applyFont="1" applyFill="1" applyAlignment="1" applyProtection="1">
      <alignment horizontal="center"/>
      <protection locked="0"/>
    </xf>
    <xf numFmtId="0" fontId="50" fillId="0" borderId="49" xfId="0" applyFont="1" applyBorder="1" applyAlignment="1">
      <alignment horizontal="center"/>
    </xf>
    <xf numFmtId="0" fontId="47" fillId="40" borderId="7" xfId="2" applyFont="1" applyFill="1" applyAlignment="1" applyProtection="1">
      <alignment horizontal="center"/>
      <protection locked="0"/>
    </xf>
    <xf numFmtId="0" fontId="52" fillId="5" borderId="49" xfId="3" applyFont="1" applyFill="1" applyBorder="1" applyAlignment="1" applyProtection="1">
      <alignment horizontal="center"/>
      <protection locked="0"/>
    </xf>
    <xf numFmtId="0" fontId="53" fillId="40" borderId="49" xfId="0" applyFont="1" applyFill="1" applyBorder="1" applyAlignment="1">
      <alignment horizontal="left" vertical="top"/>
    </xf>
    <xf numFmtId="0" fontId="52" fillId="39" borderId="49" xfId="3" applyFont="1" applyFill="1" applyBorder="1" applyAlignment="1" applyProtection="1">
      <alignment horizontal="center"/>
      <protection locked="0"/>
    </xf>
    <xf numFmtId="0" fontId="54" fillId="9" borderId="49" xfId="3" applyFont="1" applyBorder="1" applyAlignment="1" applyProtection="1">
      <alignment horizontal="center"/>
      <protection locked="0"/>
    </xf>
    <xf numFmtId="0" fontId="50" fillId="9" borderId="6" xfId="3" applyNumberFormat="1" applyFont="1" applyAlignment="1" applyProtection="1">
      <alignment horizontal="center"/>
      <protection locked="0"/>
    </xf>
    <xf numFmtId="0" fontId="50" fillId="9" borderId="6" xfId="3" applyNumberFormat="1" applyFont="1" applyAlignment="1">
      <alignment horizontal="center"/>
    </xf>
    <xf numFmtId="0" fontId="55" fillId="42" borderId="7" xfId="2" applyFont="1" applyFill="1" applyAlignment="1" applyProtection="1">
      <alignment horizontal="center"/>
      <protection locked="0"/>
    </xf>
    <xf numFmtId="0" fontId="50" fillId="9" borderId="6" xfId="3" applyNumberFormat="1" applyFont="1" applyAlignment="1">
      <alignment horizontal="center" vertical="top"/>
    </xf>
    <xf numFmtId="0" fontId="50" fillId="9" borderId="6" xfId="3" applyFont="1" applyAlignment="1">
      <alignment horizontal="center"/>
    </xf>
    <xf numFmtId="0" fontId="53" fillId="0" borderId="49" xfId="0" applyFont="1" applyBorder="1" applyAlignment="1">
      <alignment horizontal="left"/>
    </xf>
    <xf numFmtId="0" fontId="57" fillId="39" borderId="49" xfId="0" applyFont="1" applyFill="1" applyBorder="1" applyAlignment="1">
      <alignment horizontal="center"/>
    </xf>
    <xf numFmtId="0" fontId="47" fillId="40" borderId="49" xfId="2" applyFont="1" applyFill="1" applyBorder="1" applyAlignment="1" applyProtection="1">
      <alignment horizontal="center"/>
      <protection locked="0"/>
    </xf>
    <xf numFmtId="0" fontId="47" fillId="9" borderId="49" xfId="2" applyFont="1" applyBorder="1" applyAlignment="1" applyProtection="1">
      <alignment horizontal="center"/>
      <protection locked="0"/>
    </xf>
    <xf numFmtId="0" fontId="47" fillId="12" borderId="49" xfId="2" applyFont="1" applyFill="1" applyBorder="1" applyAlignment="1" applyProtection="1">
      <alignment horizontal="center"/>
      <protection locked="0"/>
    </xf>
    <xf numFmtId="0" fontId="55" fillId="9" borderId="49" xfId="2" applyFont="1" applyBorder="1" applyAlignment="1" applyProtection="1">
      <alignment horizontal="center"/>
      <protection locked="0"/>
    </xf>
    <xf numFmtId="0" fontId="47" fillId="40" borderId="39" xfId="2" applyFont="1" applyFill="1" applyBorder="1" applyAlignment="1" applyProtection="1">
      <alignment horizontal="center"/>
      <protection locked="0"/>
    </xf>
    <xf numFmtId="0" fontId="51" fillId="40" borderId="0" xfId="0" applyFont="1" applyFill="1" applyAlignment="1" applyProtection="1">
      <alignment horizontal="center"/>
      <protection locked="0"/>
    </xf>
    <xf numFmtId="0" fontId="53" fillId="40" borderId="49" xfId="0" applyFont="1" applyFill="1" applyBorder="1" applyAlignment="1" applyProtection="1">
      <alignment horizontal="left" vertical="center"/>
      <protection locked="0"/>
    </xf>
    <xf numFmtId="0" fontId="53" fillId="0" borderId="49" xfId="0" applyFont="1" applyBorder="1" applyAlignment="1" applyProtection="1">
      <alignment horizontal="left"/>
      <protection locked="0"/>
    </xf>
    <xf numFmtId="0" fontId="53" fillId="38" borderId="49" xfId="0" applyFont="1" applyFill="1" applyBorder="1" applyAlignment="1" applyProtection="1">
      <alignment horizontal="left"/>
      <protection locked="0"/>
    </xf>
    <xf numFmtId="0" fontId="47" fillId="38" borderId="7" xfId="2" applyFont="1" applyFill="1" applyAlignment="1" applyProtection="1">
      <alignment horizontal="center"/>
      <protection locked="0"/>
    </xf>
    <xf numFmtId="0" fontId="53" fillId="40" borderId="49" xfId="0" applyFont="1" applyFill="1" applyBorder="1" applyAlignment="1" applyProtection="1">
      <alignment horizontal="left"/>
      <protection locked="0"/>
    </xf>
    <xf numFmtId="0" fontId="51" fillId="40" borderId="49" xfId="13" applyFont="1" applyFill="1" applyBorder="1" applyAlignment="1" applyProtection="1">
      <alignment horizontal="left"/>
      <protection locked="0"/>
    </xf>
    <xf numFmtId="0" fontId="53" fillId="5" borderId="49" xfId="0" applyFont="1" applyFill="1" applyBorder="1" applyAlignment="1" applyProtection="1">
      <alignment horizontal="left"/>
      <protection locked="0"/>
    </xf>
    <xf numFmtId="0" fontId="53" fillId="0" borderId="49" xfId="0" applyFont="1" applyBorder="1" applyAlignment="1">
      <alignment horizontal="left" vertical="top"/>
    </xf>
    <xf numFmtId="0" fontId="3" fillId="0" borderId="0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6" fillId="0" borderId="0" xfId="14"/>
    <xf numFmtId="0" fontId="64" fillId="14" borderId="6" xfId="21" applyFont="1" applyFill="1" applyAlignment="1" applyProtection="1">
      <alignment horizontal="center"/>
      <protection locked="0"/>
    </xf>
    <xf numFmtId="0" fontId="64" fillId="38" borderId="6" xfId="21" applyFont="1" applyFill="1" applyAlignment="1" applyProtection="1">
      <alignment horizontal="center"/>
      <protection locked="0"/>
    </xf>
    <xf numFmtId="0" fontId="65" fillId="15" borderId="49" xfId="14" applyFont="1" applyFill="1" applyBorder="1" applyAlignment="1" applyProtection="1">
      <alignment horizontal="center"/>
      <protection locked="0"/>
    </xf>
    <xf numFmtId="0" fontId="16" fillId="5" borderId="0" xfId="14" applyFont="1" applyFill="1" applyBorder="1" applyAlignment="1" applyProtection="1">
      <alignment horizontal="center"/>
      <protection locked="0"/>
    </xf>
    <xf numFmtId="0" fontId="6" fillId="32" borderId="0" xfId="14" applyFont="1" applyFill="1" applyAlignment="1">
      <alignment horizontal="center"/>
    </xf>
    <xf numFmtId="0" fontId="6" fillId="33" borderId="0" xfId="14" applyFont="1" applyFill="1" applyAlignment="1">
      <alignment horizontal="center"/>
    </xf>
    <xf numFmtId="0" fontId="39" fillId="35" borderId="0" xfId="14" applyFont="1" applyFill="1" applyAlignment="1">
      <alignment horizontal="center"/>
    </xf>
    <xf numFmtId="0" fontId="17" fillId="0" borderId="0" xfId="14" applyFont="1" applyBorder="1" applyProtection="1">
      <protection locked="0"/>
    </xf>
    <xf numFmtId="0" fontId="16" fillId="7" borderId="0" xfId="14" applyFont="1" applyFill="1" applyBorder="1" applyAlignment="1" applyProtection="1">
      <alignment horizontal="center"/>
      <protection locked="0"/>
    </xf>
    <xf numFmtId="0" fontId="16" fillId="12" borderId="0" xfId="14" applyFont="1" applyFill="1" applyBorder="1" applyAlignment="1" applyProtection="1">
      <alignment horizontal="center"/>
      <protection locked="0"/>
    </xf>
    <xf numFmtId="0" fontId="40" fillId="34" borderId="0" xfId="14" applyFont="1" applyFill="1" applyBorder="1" applyAlignment="1" applyProtection="1">
      <alignment horizontal="center"/>
      <protection locked="0"/>
    </xf>
    <xf numFmtId="0" fontId="16" fillId="45" borderId="0" xfId="14" applyFont="1" applyFill="1" applyBorder="1" applyAlignment="1" applyProtection="1">
      <alignment horizontal="center"/>
      <protection locked="0"/>
    </xf>
    <xf numFmtId="0" fontId="17" fillId="0" borderId="0" xfId="14" applyFont="1" applyFill="1" applyBorder="1" applyProtection="1">
      <protection locked="0"/>
    </xf>
    <xf numFmtId="0" fontId="41" fillId="36" borderId="0" xfId="14" applyFont="1" applyFill="1" applyAlignment="1">
      <alignment horizontal="center"/>
    </xf>
    <xf numFmtId="0" fontId="65" fillId="0" borderId="0" xfId="14" applyFont="1" applyFill="1" applyBorder="1" applyAlignment="1" applyProtection="1">
      <alignment horizontal="center"/>
      <protection locked="0"/>
    </xf>
    <xf numFmtId="0" fontId="65" fillId="0" borderId="0" xfId="14" quotePrefix="1" applyFont="1" applyBorder="1" applyAlignment="1" applyProtection="1">
      <alignment horizontal="center"/>
      <protection locked="0"/>
    </xf>
    <xf numFmtId="0" fontId="6" fillId="0" borderId="0" xfId="14" quotePrefix="1"/>
    <xf numFmtId="0" fontId="0" fillId="0" borderId="0" xfId="0" applyFont="1" applyAlignment="1" applyProtection="1">
      <protection locked="0"/>
    </xf>
    <xf numFmtId="3" fontId="0" fillId="0" borderId="0" xfId="0" applyNumberFormat="1" applyFont="1" applyAlignment="1" applyProtection="1">
      <protection locked="0"/>
    </xf>
    <xf numFmtId="0" fontId="6" fillId="0" borderId="0" xfId="0" applyNumberFormat="1" applyFont="1" applyAlignment="1" applyProtection="1">
      <protection locked="0"/>
    </xf>
    <xf numFmtId="0" fontId="3" fillId="0" borderId="0" xfId="0" applyFont="1" applyAlignment="1" applyProtection="1">
      <protection locked="0"/>
    </xf>
    <xf numFmtId="14" fontId="0" fillId="0" borderId="0" xfId="0" applyNumberFormat="1" applyFont="1" applyAlignment="1" applyProtection="1">
      <protection locked="0"/>
    </xf>
    <xf numFmtId="0" fontId="6" fillId="0" borderId="0" xfId="0" quotePrefix="1" applyFont="1" applyAlignment="1" applyProtection="1">
      <protection locked="0"/>
    </xf>
    <xf numFmtId="0" fontId="6" fillId="0" borderId="0" xfId="0" applyFont="1" applyAlignment="1" applyProtection="1">
      <protection locked="0"/>
    </xf>
    <xf numFmtId="0" fontId="0" fillId="0" borderId="59" xfId="0" applyFont="1" applyBorder="1" applyAlignment="1" applyProtection="1">
      <protection locked="0"/>
    </xf>
    <xf numFmtId="0" fontId="6" fillId="0" borderId="0" xfId="0" applyFont="1" applyFill="1" applyAlignment="1" applyProtection="1">
      <protection locked="0"/>
    </xf>
    <xf numFmtId="0" fontId="50" fillId="9" borderId="49" xfId="3" applyFont="1" applyBorder="1" applyAlignment="1" applyProtection="1">
      <protection locked="0"/>
    </xf>
    <xf numFmtId="0" fontId="0" fillId="0" borderId="0" xfId="0" applyAlignment="1" applyProtection="1">
      <protection locked="0"/>
    </xf>
    <xf numFmtId="9" fontId="0" fillId="0" borderId="0" xfId="8" applyFont="1" applyAlignment="1" applyProtection="1">
      <protection locked="0"/>
    </xf>
    <xf numFmtId="164" fontId="51" fillId="5" borderId="0" xfId="0" applyNumberFormat="1" applyFont="1" applyFill="1" applyAlignment="1"/>
    <xf numFmtId="0" fontId="52" fillId="9" borderId="49" xfId="3" applyFont="1" applyBorder="1" applyAlignment="1" applyProtection="1">
      <protection locked="0"/>
    </xf>
    <xf numFmtId="0" fontId="50" fillId="9" borderId="49" xfId="3" applyNumberFormat="1" applyFont="1" applyBorder="1" applyAlignment="1" applyProtection="1">
      <protection locked="0"/>
    </xf>
    <xf numFmtId="0" fontId="52" fillId="5" borderId="49" xfId="3" applyFont="1" applyFill="1" applyBorder="1" applyAlignment="1" applyProtection="1">
      <protection locked="0"/>
    </xf>
    <xf numFmtId="0" fontId="50" fillId="5" borderId="49" xfId="3" applyNumberFormat="1" applyFont="1" applyFill="1" applyBorder="1" applyAlignment="1" applyProtection="1">
      <protection locked="0"/>
    </xf>
    <xf numFmtId="0" fontId="52" fillId="6" borderId="49" xfId="3" applyFont="1" applyFill="1" applyBorder="1" applyAlignment="1" applyProtection="1">
      <protection locked="0"/>
    </xf>
    <xf numFmtId="0" fontId="52" fillId="39" borderId="49" xfId="3" applyFont="1" applyFill="1" applyBorder="1" applyAlignment="1" applyProtection="1">
      <protection locked="0"/>
    </xf>
    <xf numFmtId="0" fontId="54" fillId="9" borderId="49" xfId="3" applyFont="1" applyBorder="1" applyAlignment="1" applyProtection="1">
      <protection locked="0"/>
    </xf>
    <xf numFmtId="0" fontId="50" fillId="9" borderId="6" xfId="3" applyFont="1" applyAlignment="1" applyProtection="1">
      <protection locked="0"/>
    </xf>
    <xf numFmtId="0" fontId="56" fillId="9" borderId="49" xfId="3" applyFont="1" applyBorder="1" applyAlignment="1" applyProtection="1">
      <protection locked="0"/>
    </xf>
    <xf numFmtId="0" fontId="58" fillId="9" borderId="6" xfId="3" applyFont="1" applyAlignment="1" applyProtection="1">
      <protection locked="0"/>
    </xf>
    <xf numFmtId="0" fontId="58" fillId="9" borderId="6" xfId="3" applyNumberFormat="1" applyFont="1" applyAlignment="1" applyProtection="1">
      <protection locked="0"/>
    </xf>
    <xf numFmtId="0" fontId="58" fillId="40" borderId="6" xfId="3" applyFont="1" applyFill="1" applyAlignment="1" applyProtection="1">
      <protection locked="0"/>
    </xf>
    <xf numFmtId="0" fontId="58" fillId="38" borderId="6" xfId="3" applyFont="1" applyFill="1" applyAlignment="1" applyProtection="1">
      <protection locked="0"/>
    </xf>
    <xf numFmtId="0" fontId="0" fillId="38" borderId="0" xfId="0" applyFill="1" applyAlignment="1" applyProtection="1">
      <protection locked="0"/>
    </xf>
    <xf numFmtId="0" fontId="58" fillId="0" borderId="6" xfId="3" applyFont="1" applyFill="1" applyAlignment="1" applyProtection="1"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4" xfId="0" applyFont="1" applyFill="1" applyBorder="1" applyAlignment="1" applyProtection="1">
      <alignment horizontal="center" vertical="center"/>
      <protection locked="0"/>
    </xf>
    <xf numFmtId="0" fontId="5" fillId="3" borderId="15" xfId="0" applyFont="1" applyFill="1" applyBorder="1" applyAlignment="1" applyProtection="1">
      <alignment horizontal="center" vertical="center"/>
      <protection locked="0"/>
    </xf>
    <xf numFmtId="0" fontId="0" fillId="0" borderId="55" xfId="0" applyFont="1" applyBorder="1" applyAlignment="1" applyProtection="1">
      <alignment horizontal="center"/>
      <protection locked="0"/>
    </xf>
    <xf numFmtId="0" fontId="0" fillId="0" borderId="56" xfId="0" applyFont="1" applyBorder="1" applyAlignment="1" applyProtection="1">
      <alignment horizontal="center"/>
      <protection locked="0"/>
    </xf>
    <xf numFmtId="0" fontId="0" fillId="0" borderId="57" xfId="0" applyFont="1" applyBorder="1" applyAlignment="1" applyProtection="1">
      <alignment horizontal="center"/>
      <protection locked="0"/>
    </xf>
    <xf numFmtId="0" fontId="6" fillId="4" borderId="5" xfId="0" applyFont="1" applyFill="1" applyBorder="1" applyAlignment="1" applyProtection="1">
      <alignment horizontal="center" vertical="center"/>
      <protection locked="0"/>
    </xf>
    <xf numFmtId="0" fontId="6" fillId="4" borderId="50" xfId="0" applyFont="1" applyFill="1" applyBorder="1" applyAlignment="1" applyProtection="1">
      <alignment horizontal="center" vertical="center"/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4" borderId="51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3" fontId="6" fillId="4" borderId="4" xfId="0" applyNumberFormat="1" applyFont="1" applyFill="1" applyBorder="1" applyAlignment="1" applyProtection="1">
      <alignment horizontal="center" vertical="center"/>
      <protection locked="0"/>
    </xf>
    <xf numFmtId="3" fontId="6" fillId="4" borderId="51" xfId="0" applyNumberFormat="1" applyFont="1" applyFill="1" applyBorder="1" applyAlignment="1" applyProtection="1">
      <alignment horizontal="center" vertical="center"/>
      <protection locked="0"/>
    </xf>
    <xf numFmtId="0" fontId="44" fillId="16" borderId="0" xfId="6" applyFont="1" applyAlignment="1" applyProtection="1">
      <alignment horizontal="center"/>
      <protection locked="0"/>
    </xf>
    <xf numFmtId="0" fontId="44" fillId="17" borderId="0" xfId="7" applyFont="1" applyAlignment="1" applyProtection="1">
      <alignment horizontal="center"/>
      <protection locked="0"/>
    </xf>
    <xf numFmtId="0" fontId="5" fillId="3" borderId="0" xfId="0" applyFont="1" applyFill="1" applyBorder="1" applyAlignment="1" applyProtection="1">
      <alignment horizontal="center" vertical="center"/>
      <protection hidden="1"/>
    </xf>
    <xf numFmtId="0" fontId="5" fillId="3" borderId="14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43" fillId="0" borderId="52" xfId="0" applyFont="1" applyBorder="1" applyAlignment="1" applyProtection="1">
      <alignment horizontal="center" vertical="center"/>
      <protection locked="0"/>
    </xf>
    <xf numFmtId="0" fontId="43" fillId="0" borderId="18" xfId="0" applyFont="1" applyBorder="1" applyAlignment="1" applyProtection="1">
      <alignment horizontal="center" vertical="center"/>
      <protection locked="0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0" fontId="20" fillId="0" borderId="29" xfId="0" applyFont="1" applyFill="1" applyBorder="1" applyAlignment="1" applyProtection="1">
      <alignment horizontal="center" vertical="center"/>
      <protection locked="0"/>
    </xf>
    <xf numFmtId="0" fontId="20" fillId="0" borderId="31" xfId="0" applyFont="1" applyFill="1" applyBorder="1" applyAlignment="1" applyProtection="1">
      <alignment horizontal="center" vertical="center"/>
      <protection locked="0"/>
    </xf>
    <xf numFmtId="0" fontId="20" fillId="0" borderId="28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0" fontId="20" fillId="0" borderId="32" xfId="0" applyFont="1" applyFill="1" applyBorder="1" applyAlignment="1" applyProtection="1">
      <alignment horizontal="center" vertical="center"/>
      <protection locked="0"/>
    </xf>
    <xf numFmtId="3" fontId="20" fillId="0" borderId="28" xfId="0" applyNumberFormat="1" applyFont="1" applyFill="1" applyBorder="1" applyAlignment="1" applyProtection="1">
      <alignment horizontal="center" vertical="center"/>
      <protection locked="0"/>
    </xf>
    <xf numFmtId="3" fontId="20" fillId="0" borderId="30" xfId="0" applyNumberFormat="1" applyFont="1" applyFill="1" applyBorder="1" applyAlignment="1" applyProtection="1">
      <alignment horizontal="center" vertical="center"/>
      <protection locked="0"/>
    </xf>
    <xf numFmtId="3" fontId="20" fillId="0" borderId="32" xfId="0" applyNumberFormat="1" applyFont="1" applyFill="1" applyBorder="1" applyAlignment="1" applyProtection="1">
      <alignment horizontal="center" vertical="center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6" fillId="0" borderId="39" xfId="0" applyFont="1" applyFill="1" applyBorder="1" applyAlignment="1" applyProtection="1">
      <alignment horizontal="center"/>
      <protection locked="0"/>
    </xf>
    <xf numFmtId="0" fontId="6" fillId="0" borderId="40" xfId="0" applyFont="1" applyFill="1" applyBorder="1" applyAlignment="1" applyProtection="1">
      <alignment horizontal="center"/>
      <protection locked="0"/>
    </xf>
    <xf numFmtId="0" fontId="6" fillId="0" borderId="41" xfId="0" applyFont="1" applyFill="1" applyBorder="1" applyAlignment="1" applyProtection="1">
      <alignment horizontal="center"/>
      <protection locked="0"/>
    </xf>
    <xf numFmtId="0" fontId="6" fillId="0" borderId="36" xfId="0" applyFont="1" applyFill="1" applyBorder="1" applyAlignment="1" applyProtection="1">
      <alignment horizontal="center"/>
      <protection locked="0"/>
    </xf>
    <xf numFmtId="0" fontId="20" fillId="0" borderId="30" xfId="0" applyFont="1" applyFill="1" applyBorder="1" applyAlignment="1" applyProtection="1">
      <alignment horizontal="right" vertical="center"/>
      <protection locked="0"/>
    </xf>
    <xf numFmtId="0" fontId="20" fillId="0" borderId="32" xfId="0" applyFont="1" applyFill="1" applyBorder="1" applyAlignment="1" applyProtection="1">
      <alignment horizontal="right" vertical="center"/>
      <protection locked="0"/>
    </xf>
    <xf numFmtId="0" fontId="20" fillId="0" borderId="38" xfId="0" applyFont="1" applyFill="1" applyBorder="1" applyAlignment="1" applyProtection="1">
      <alignment horizontal="center" vertical="center"/>
      <protection locked="0"/>
    </xf>
    <xf numFmtId="0" fontId="20" fillId="0" borderId="19" xfId="0" applyFont="1" applyFill="1" applyBorder="1" applyAlignment="1" applyProtection="1">
      <alignment horizontal="center" vertical="center"/>
      <protection locked="0" hidden="1"/>
    </xf>
    <xf numFmtId="170" fontId="42" fillId="37" borderId="48" xfId="12" applyNumberFormat="1" applyFont="1" applyFill="1" applyBorder="1" applyAlignment="1" applyProtection="1">
      <alignment horizontal="center" vertical="center" wrapText="1"/>
      <protection hidden="1"/>
    </xf>
    <xf numFmtId="170" fontId="42" fillId="37" borderId="0" xfId="12" applyNumberFormat="1" applyFont="1" applyFill="1" applyBorder="1" applyAlignment="1" applyProtection="1">
      <alignment horizontal="center" vertical="center" wrapText="1"/>
      <protection hidden="1"/>
    </xf>
    <xf numFmtId="170" fontId="42" fillId="37" borderId="19" xfId="12" applyNumberFormat="1" applyFont="1" applyFill="1" applyBorder="1" applyAlignment="1" applyProtection="1">
      <alignment horizontal="center" vertical="center" wrapText="1"/>
      <protection hidden="1"/>
    </xf>
  </cellXfs>
  <cellStyles count="28">
    <cellStyle name="20% - Accent3" xfId="10" builtinId="38"/>
    <cellStyle name="20% - Accent3 2" xfId="26" xr:uid="{1B11EF3D-9C07-4214-B130-CAF928041227}"/>
    <cellStyle name="20% - Accent4" xfId="11" builtinId="42"/>
    <cellStyle name="20% - Accent4 2" xfId="27" xr:uid="{C97211A2-9EDC-4FE3-91D9-DE8A1D77F6CF}"/>
    <cellStyle name="40% - Accent3" xfId="7" builtinId="39"/>
    <cellStyle name="40% - Accent3 2" xfId="20" xr:uid="{1AA3599B-948D-4F6D-8FBE-4696883067F3}"/>
    <cellStyle name="Accent3" xfId="6" builtinId="37"/>
    <cellStyle name="Accent3 2" xfId="25" xr:uid="{B3C8DA4B-97B7-41EF-ABD9-49BE4D23AB35}"/>
    <cellStyle name="Calculation" xfId="3" builtinId="22"/>
    <cellStyle name="Calculation 2" xfId="24" xr:uid="{86909C04-E3D9-4B23-86FD-4B026EFC9B86}"/>
    <cellStyle name="Check Cell" xfId="4" builtinId="23"/>
    <cellStyle name="Check Cell 2" xfId="18" xr:uid="{2074915E-20F2-4630-9743-1B3E83C0C40F}"/>
    <cellStyle name="Comma [0]" xfId="9" builtinId="6"/>
    <cellStyle name="Comma [0] 2" xfId="15" xr:uid="{DD9F54C2-D417-4D13-929B-D8DE71B03815}"/>
    <cellStyle name="Good" xfId="12" builtinId="26"/>
    <cellStyle name="Good 2" xfId="22" xr:uid="{7FE90BC3-968C-4FEB-B712-59EB447B9897}"/>
    <cellStyle name="Input" xfId="1" builtinId="20"/>
    <cellStyle name="Input 2" xfId="21" xr:uid="{02A75E51-EFA1-4C99-8ACF-67F8EE2A108C}"/>
    <cellStyle name="Normal" xfId="0" builtinId="0"/>
    <cellStyle name="Normal 2" xfId="14" xr:uid="{85DCE1EA-D68E-4D15-B900-A38E217ABFBA}"/>
    <cellStyle name="Normal 5" xfId="13" xr:uid="{0A1E75AF-CFA1-45FE-8E6C-0BA038D30A7C}"/>
    <cellStyle name="Normal 5 2" xfId="17" xr:uid="{C378E8EC-25FE-45FC-AD94-E53C97F9AC2A}"/>
    <cellStyle name="Note" xfId="5" builtinId="10"/>
    <cellStyle name="Note 2" xfId="19" xr:uid="{62398C19-3120-4A1B-9ED3-0455456C83A8}"/>
    <cellStyle name="Output" xfId="2" builtinId="21"/>
    <cellStyle name="Output 2" xfId="23" xr:uid="{09C13F83-0404-4BC6-80D7-A94A9B35E262}"/>
    <cellStyle name="Percent" xfId="8" builtinId="5"/>
    <cellStyle name="Percent 2" xfId="16" xr:uid="{A011EFC6-D14F-4327-AD69-B18FC95F7206}"/>
  </cellStyles>
  <dxfs count="1469">
    <dxf>
      <fill>
        <patternFill>
          <bgColor rgb="FF10CF9B"/>
        </patternFill>
      </fill>
    </dxf>
    <dxf>
      <fill>
        <patternFill>
          <bgColor rgb="FF10CF9B"/>
        </patternFill>
      </fill>
    </dxf>
    <dxf>
      <fill>
        <patternFill>
          <bgColor rgb="FF10CF9B"/>
        </patternFill>
      </fill>
    </dxf>
    <dxf>
      <fill>
        <patternFill>
          <bgColor rgb="FF10CF9B"/>
        </patternFill>
      </fill>
    </dxf>
    <dxf>
      <fill>
        <patternFill>
          <bgColor rgb="FF10CF9B"/>
        </patternFill>
      </fill>
    </dxf>
    <dxf>
      <fill>
        <patternFill>
          <bgColor rgb="FF10CF9B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/>
        <color theme="0"/>
      </font>
      <fill>
        <patternFill>
          <bgColor theme="1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 patternType="lightTrellis">
          <bgColor rgb="FFFF3300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/>
        <color theme="0"/>
      </font>
      <fill>
        <patternFill>
          <bgColor theme="1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 patternType="solid">
          <fgColor auto="1"/>
          <bgColor theme="1"/>
        </patternFill>
      </fill>
    </dxf>
    <dxf>
      <fill>
        <patternFill>
          <bgColor rgb="FFFFC000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theme="1"/>
        </patternFill>
      </fill>
    </dxf>
    <dxf>
      <fill>
        <patternFill>
          <bgColor indexed="51"/>
        </patternFill>
      </fill>
      <border>
        <left style="thin">
          <color indexed="51"/>
        </left>
        <right style="thin">
          <color indexed="51"/>
        </right>
        <top style="thin">
          <color indexed="51"/>
        </top>
        <bottom style="thin">
          <color indexed="51"/>
        </bottom>
      </border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 patternType="lightTrellis">
          <bgColor rgb="FFFF33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ont>
        <color rgb="FFFFFFFF"/>
      </font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FFFFFF"/>
      </font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FFFFFF"/>
      </font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  <dxf>
      <fill>
        <patternFill>
          <bgColor rgb="FFFF0000"/>
        </patternFill>
      </fill>
      <border>
        <left style="thin">
          <color indexed="45"/>
        </left>
        <right style="thin">
          <color indexed="45"/>
        </right>
        <top style="thin">
          <color indexed="45"/>
        </top>
        <bottom style="thin">
          <color indexed="45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B1AE25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$H$2" max="2028" min="2021" page="10" val="2021"/>
</file>

<file path=xl/ctrlProps/ctrlProp2.xml><?xml version="1.0" encoding="utf-8"?>
<formControlPr xmlns="http://schemas.microsoft.com/office/spreadsheetml/2009/9/main" objectType="Scroll" dx="16" fmlaLink="$H$3" horiz="1" max="12" min="1" page="12" val="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png"/><Relationship Id="rId1" Type="http://schemas.openxmlformats.org/officeDocument/2006/relationships/image" Target="../media/image5.emf"/><Relationship Id="rId5" Type="http://schemas.openxmlformats.org/officeDocument/2006/relationships/image" Target="../media/image9.emf"/><Relationship Id="rId4" Type="http://schemas.openxmlformats.org/officeDocument/2006/relationships/image" Target="../media/image8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</xdr:colOff>
          <xdr:row>0</xdr:row>
          <xdr:rowOff>127000</xdr:rowOff>
        </xdr:from>
        <xdr:to>
          <xdr:col>11</xdr:col>
          <xdr:colOff>0</xdr:colOff>
          <xdr:row>2</xdr:row>
          <xdr:rowOff>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</xdr:row>
          <xdr:rowOff>0</xdr:rowOff>
        </xdr:from>
        <xdr:to>
          <xdr:col>12</xdr:col>
          <xdr:colOff>127000</xdr:colOff>
          <xdr:row>3</xdr:row>
          <xdr:rowOff>69850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14</xdr:col>
      <xdr:colOff>31074</xdr:colOff>
      <xdr:row>0</xdr:row>
      <xdr:rowOff>72198</xdr:rowOff>
    </xdr:from>
    <xdr:to>
      <xdr:col>35</xdr:col>
      <xdr:colOff>819196</xdr:colOff>
      <xdr:row>4</xdr:row>
      <xdr:rowOff>113030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1774" y="72198"/>
          <a:ext cx="5276302" cy="804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711200</xdr:colOff>
      <xdr:row>18</xdr:row>
      <xdr:rowOff>114300</xdr:rowOff>
    </xdr:from>
    <xdr:to>
      <xdr:col>20</xdr:col>
      <xdr:colOff>189731</xdr:colOff>
      <xdr:row>21</xdr:row>
      <xdr:rowOff>127000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0" y="3263900"/>
          <a:ext cx="3923531" cy="533400"/>
        </a:xfrm>
        <a:prstGeom prst="rect">
          <a:avLst/>
        </a:prstGeom>
      </xdr:spPr>
    </xdr:pic>
    <xdr:clientData/>
  </xdr:twoCellAnchor>
  <xdr:twoCellAnchor editAs="oneCell">
    <xdr:from>
      <xdr:col>14</xdr:col>
      <xdr:colOff>755638</xdr:colOff>
      <xdr:row>22</xdr:row>
      <xdr:rowOff>31750</xdr:rowOff>
    </xdr:from>
    <xdr:to>
      <xdr:col>20</xdr:col>
      <xdr:colOff>132774</xdr:colOff>
      <xdr:row>25</xdr:row>
      <xdr:rowOff>69850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2088" y="3873500"/>
          <a:ext cx="3822136" cy="55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76200</xdr:rowOff>
    </xdr:from>
    <xdr:to>
      <xdr:col>11</xdr:col>
      <xdr:colOff>76200</xdr:colOff>
      <xdr:row>4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549275" y="76200"/>
          <a:ext cx="9242425" cy="806450"/>
          <a:chOff x="257175" y="76200"/>
          <a:chExt cx="8162925" cy="81915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40741"/>
          <a:stretch/>
        </xdr:blipFill>
        <xdr:spPr bwMode="auto">
          <a:xfrm>
            <a:off x="257175" y="76200"/>
            <a:ext cx="3200400" cy="8191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3685" t="23114" r="33325" b="68107"/>
          <a:stretch/>
        </xdr:blipFill>
        <xdr:spPr>
          <a:xfrm>
            <a:off x="5267325" y="95250"/>
            <a:ext cx="3152775" cy="752474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</xdr:grpSp>
    <xdr:clientData/>
  </xdr:twoCellAnchor>
  <xdr:twoCellAnchor editAs="oneCell">
    <xdr:from>
      <xdr:col>1</xdr:col>
      <xdr:colOff>9525</xdr:colOff>
      <xdr:row>100</xdr:row>
      <xdr:rowOff>57150</xdr:rowOff>
    </xdr:from>
    <xdr:to>
      <xdr:col>12</xdr:col>
      <xdr:colOff>47625</xdr:colOff>
      <xdr:row>123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5257800"/>
          <a:ext cx="9744075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371475</xdr:colOff>
      <xdr:row>125</xdr:row>
      <xdr:rowOff>19050</xdr:rowOff>
    </xdr:from>
    <xdr:to>
      <xdr:col>12</xdr:col>
      <xdr:colOff>371475</xdr:colOff>
      <xdr:row>139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22783800"/>
          <a:ext cx="82105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118</xdr:row>
      <xdr:rowOff>95250</xdr:rowOff>
    </xdr:from>
    <xdr:to>
      <xdr:col>14</xdr:col>
      <xdr:colOff>676275</xdr:colOff>
      <xdr:row>124</xdr:row>
      <xdr:rowOff>104775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21726525"/>
          <a:ext cx="452437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533399</xdr:colOff>
      <xdr:row>0</xdr:row>
      <xdr:rowOff>66675</xdr:rowOff>
    </xdr:from>
    <xdr:to>
      <xdr:col>30</xdr:col>
      <xdr:colOff>37299</xdr:colOff>
      <xdr:row>2</xdr:row>
      <xdr:rowOff>209550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28" r="40741"/>
        <a:stretch/>
      </xdr:blipFill>
      <xdr:spPr bwMode="auto">
        <a:xfrm>
          <a:off x="13306424" y="66675"/>
          <a:ext cx="21423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895350</xdr:colOff>
      <xdr:row>0</xdr:row>
      <xdr:rowOff>0</xdr:rowOff>
    </xdr:from>
    <xdr:to>
      <xdr:col>19</xdr:col>
      <xdr:colOff>799331</xdr:colOff>
      <xdr:row>2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7350" y="0"/>
          <a:ext cx="3923531" cy="5334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46"/>
  <sheetViews>
    <sheetView showGridLines="0" tabSelected="1" zoomScaleNormal="100" workbookViewId="0">
      <pane xSplit="4" ySplit="9" topLeftCell="E244" activePane="bottomRight" state="frozen"/>
      <selection pane="topRight" activeCell="H1" sqref="H1"/>
      <selection pane="bottomLeft" activeCell="A9" sqref="A9"/>
      <selection pane="bottomRight" activeCell="A16" sqref="A16:XFD16"/>
    </sheetView>
  </sheetViews>
  <sheetFormatPr defaultColWidth="9.1796875" defaultRowHeight="12.5" outlineLevelRow="1" outlineLevelCol="1" x14ac:dyDescent="0.25"/>
  <cols>
    <col min="1" max="1" width="4.453125" style="100" bestFit="1" customWidth="1"/>
    <col min="2" max="2" width="18.81640625" style="101" bestFit="1" customWidth="1"/>
    <col min="3" max="3" width="13.453125" style="102" bestFit="1" customWidth="1"/>
    <col min="4" max="4" width="17.7265625" style="101" customWidth="1" outlineLevel="1"/>
    <col min="5" max="7" width="3.1796875" style="101" customWidth="1"/>
    <col min="8" max="8" width="5.453125" style="101" customWidth="1"/>
    <col min="9" max="9" width="2.81640625" style="101" bestFit="1" customWidth="1"/>
    <col min="10" max="15" width="3.1796875" style="101" customWidth="1"/>
    <col min="16" max="17" width="2.54296875" style="101" bestFit="1" customWidth="1"/>
    <col min="18" max="21" width="3.1796875" style="101" customWidth="1"/>
    <col min="22" max="22" width="3.26953125" style="101" customWidth="1"/>
    <col min="23" max="23" width="3.1796875" style="101" customWidth="1"/>
    <col min="24" max="24" width="2.54296875" style="101" bestFit="1" customWidth="1"/>
    <col min="25" max="30" width="3.1796875" style="101" customWidth="1"/>
    <col min="31" max="31" width="2.81640625" style="101" bestFit="1" customWidth="1"/>
    <col min="32" max="35" width="3.1796875" style="101" customWidth="1"/>
    <col min="36" max="36" width="17.453125" style="101" customWidth="1"/>
    <col min="37" max="44" width="3.1796875" style="101" customWidth="1"/>
    <col min="45" max="46" width="4.6328125" style="101" bestFit="1" customWidth="1"/>
    <col min="47" max="50" width="4.54296875" style="101" bestFit="1" customWidth="1"/>
    <col min="51" max="51" width="4.6328125" style="101" bestFit="1" customWidth="1"/>
    <col min="52" max="52" width="4.54296875" style="101" bestFit="1" customWidth="1"/>
    <col min="53" max="53" width="9.1796875" style="101"/>
    <col min="54" max="54" width="11.1796875" style="101" bestFit="1" customWidth="1"/>
    <col min="55" max="16384" width="9.1796875" style="101"/>
  </cols>
  <sheetData>
    <row r="1" spans="1:54" x14ac:dyDescent="0.25">
      <c r="E1" s="103"/>
      <c r="H1" s="104"/>
      <c r="I1" s="104"/>
      <c r="J1" s="104"/>
      <c r="K1" s="104"/>
      <c r="L1" s="104"/>
      <c r="M1" s="104"/>
      <c r="N1" s="104"/>
      <c r="O1" s="104"/>
    </row>
    <row r="2" spans="1:54" ht="18.75" customHeight="1" x14ac:dyDescent="0.3">
      <c r="A2" s="184"/>
      <c r="B2" s="203"/>
      <c r="C2" s="204"/>
      <c r="D2" s="203"/>
      <c r="E2" s="203"/>
      <c r="F2" s="203"/>
      <c r="G2" s="2" t="s">
        <v>1</v>
      </c>
      <c r="H2" s="233">
        <v>2021</v>
      </c>
      <c r="I2" s="231"/>
      <c r="J2" s="205"/>
      <c r="K2" s="205"/>
      <c r="L2" s="205"/>
      <c r="M2" s="205"/>
      <c r="N2" s="205"/>
      <c r="O2" s="205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6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  <c r="AZ2" s="203"/>
      <c r="BA2" s="203"/>
      <c r="BB2" s="203"/>
    </row>
    <row r="3" spans="1:54" ht="14" customHeight="1" x14ac:dyDescent="0.35">
      <c r="A3" s="184"/>
      <c r="B3" s="244" t="s">
        <v>203</v>
      </c>
      <c r="C3" s="244"/>
      <c r="D3" s="203"/>
      <c r="E3" s="207"/>
      <c r="F3" s="248" t="s">
        <v>2</v>
      </c>
      <c r="G3" s="248"/>
      <c r="H3" s="231">
        <v>4</v>
      </c>
      <c r="I3" s="232"/>
      <c r="J3" s="208">
        <v>9</v>
      </c>
      <c r="K3" s="205"/>
      <c r="L3" s="205"/>
      <c r="M3" s="205"/>
      <c r="N3" s="205"/>
      <c r="O3" s="205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/>
      <c r="BA3" s="203"/>
      <c r="BB3" s="203"/>
    </row>
    <row r="4" spans="1:54" ht="14.5" x14ac:dyDescent="0.35">
      <c r="A4" s="184"/>
      <c r="B4" s="245" t="s">
        <v>293</v>
      </c>
      <c r="C4" s="245"/>
      <c r="D4" s="203"/>
      <c r="E4" s="207"/>
      <c r="F4" s="248"/>
      <c r="G4" s="248"/>
      <c r="H4" s="246">
        <f>IF(H3="","",H3+1)</f>
        <v>5</v>
      </c>
      <c r="I4" s="247"/>
      <c r="J4" s="205"/>
      <c r="K4" s="205"/>
      <c r="L4" s="205"/>
      <c r="M4" s="205"/>
      <c r="N4" s="205"/>
      <c r="O4" s="205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  <c r="AW4" s="203"/>
      <c r="AX4" s="203"/>
      <c r="AY4" s="203"/>
      <c r="AZ4" s="203"/>
      <c r="BA4" s="203"/>
      <c r="BB4" s="203"/>
    </row>
    <row r="5" spans="1:54" ht="13" thickBot="1" x14ac:dyDescent="0.3">
      <c r="A5" s="184"/>
      <c r="B5" s="249" t="str">
        <f>"Periode, "&amp;MAX(E9:E9)&amp;"/"&amp;H3  &amp;"/"&amp;  H2</f>
        <v>Periode, 21/4/2021</v>
      </c>
      <c r="C5" s="249"/>
      <c r="D5" s="203"/>
      <c r="E5" s="203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9"/>
      <c r="AJ5" s="203"/>
      <c r="AK5" s="241" t="s">
        <v>42</v>
      </c>
      <c r="AL5" s="241"/>
      <c r="AM5" s="241"/>
      <c r="AN5" s="241"/>
      <c r="AO5" s="241"/>
      <c r="AP5" s="241"/>
      <c r="AQ5" s="241"/>
      <c r="AR5" s="241"/>
      <c r="AS5" s="183"/>
      <c r="AT5" s="183"/>
      <c r="AU5" s="183"/>
      <c r="AV5" s="183"/>
      <c r="AW5" s="183"/>
      <c r="AX5" s="183"/>
      <c r="AY5" s="183"/>
      <c r="AZ5" s="183"/>
      <c r="BA5" s="203"/>
      <c r="BB5" s="203"/>
    </row>
    <row r="6" spans="1:54" ht="13.5" thickTop="1" thickBot="1" x14ac:dyDescent="0.3">
      <c r="A6" s="184"/>
      <c r="B6" s="249" t="str">
        <f>"Periode, "&amp;MAX(P9:AI9)&amp;"/"&amp;H4  &amp;"/"&amp;  H2</f>
        <v>Periode, 20/5/2021</v>
      </c>
      <c r="C6" s="249"/>
      <c r="D6" s="203"/>
      <c r="E6" s="105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22"/>
      <c r="AJ6" s="123">
        <f>IFERROR(SUM(E6:AI6),"")</f>
        <v>0</v>
      </c>
      <c r="AK6" s="234">
        <f>IFERROR(SUM(AJ7-AJ6),"")</f>
        <v>23</v>
      </c>
      <c r="AL6" s="235"/>
      <c r="AM6" s="235"/>
      <c r="AN6" s="235"/>
      <c r="AO6" s="235"/>
      <c r="AP6" s="235"/>
      <c r="AQ6" s="235"/>
      <c r="AR6" s="236"/>
      <c r="AS6" s="120"/>
      <c r="AT6" s="120"/>
      <c r="AU6" s="120"/>
      <c r="AV6" s="120"/>
      <c r="AW6" s="120"/>
      <c r="AX6" s="120"/>
      <c r="AY6" s="120"/>
      <c r="AZ6" s="120"/>
      <c r="BA6" s="203"/>
      <c r="BB6" s="203"/>
    </row>
    <row r="7" spans="1:54" ht="13.5" outlineLevel="1" thickTop="1" thickBot="1" x14ac:dyDescent="0.3">
      <c r="A7" s="184"/>
      <c r="B7" s="203" t="str">
        <f>H4&amp;"/"&amp;H2</f>
        <v>5/2021</v>
      </c>
      <c r="C7" s="204"/>
      <c r="D7" s="203"/>
      <c r="E7" s="107">
        <f t="shared" ref="E7:AI7" si="0">IFERROR(VLOOKUP(E8,VLOOKTGL,2,0),"")</f>
        <v>1</v>
      </c>
      <c r="F7" s="107">
        <f t="shared" si="0"/>
        <v>1</v>
      </c>
      <c r="G7" s="107">
        <f t="shared" si="0"/>
        <v>1</v>
      </c>
      <c r="H7" s="107">
        <f t="shared" si="0"/>
        <v>1</v>
      </c>
      <c r="I7" s="107">
        <f t="shared" si="0"/>
        <v>0</v>
      </c>
      <c r="J7" s="107">
        <f t="shared" si="0"/>
        <v>1</v>
      </c>
      <c r="K7" s="107">
        <f t="shared" si="0"/>
        <v>1</v>
      </c>
      <c r="L7" s="107">
        <f t="shared" si="0"/>
        <v>1</v>
      </c>
      <c r="M7" s="107">
        <f t="shared" si="0"/>
        <v>1</v>
      </c>
      <c r="N7" s="107">
        <f t="shared" si="0"/>
        <v>1</v>
      </c>
      <c r="O7" s="107" t="str">
        <f t="shared" si="0"/>
        <v/>
      </c>
      <c r="P7" s="107">
        <v>0</v>
      </c>
      <c r="Q7" s="107">
        <f t="shared" si="0"/>
        <v>0</v>
      </c>
      <c r="R7" s="107">
        <f t="shared" si="0"/>
        <v>1</v>
      </c>
      <c r="S7" s="107">
        <f t="shared" si="0"/>
        <v>1</v>
      </c>
      <c r="T7" s="107">
        <f t="shared" si="0"/>
        <v>1</v>
      </c>
      <c r="U7" s="107">
        <f t="shared" si="0"/>
        <v>1</v>
      </c>
      <c r="V7" s="107">
        <f t="shared" si="0"/>
        <v>1</v>
      </c>
      <c r="W7" s="107">
        <f t="shared" si="0"/>
        <v>1</v>
      </c>
      <c r="X7" s="107">
        <f t="shared" si="0"/>
        <v>0</v>
      </c>
      <c r="Y7" s="107">
        <f t="shared" si="0"/>
        <v>1</v>
      </c>
      <c r="Z7" s="107">
        <f t="shared" si="0"/>
        <v>1</v>
      </c>
      <c r="AA7" s="107">
        <f t="shared" si="0"/>
        <v>1</v>
      </c>
      <c r="AB7" s="107">
        <v>0</v>
      </c>
      <c r="AC7" s="107">
        <v>0</v>
      </c>
      <c r="AD7" s="107">
        <f t="shared" si="0"/>
        <v>1</v>
      </c>
      <c r="AE7" s="107">
        <f t="shared" si="0"/>
        <v>0</v>
      </c>
      <c r="AF7" s="107">
        <f t="shared" si="0"/>
        <v>1</v>
      </c>
      <c r="AG7" s="107">
        <f t="shared" si="0"/>
        <v>1</v>
      </c>
      <c r="AH7" s="107">
        <f t="shared" si="0"/>
        <v>1</v>
      </c>
      <c r="AI7" s="107">
        <f t="shared" si="0"/>
        <v>1</v>
      </c>
      <c r="AJ7" s="124">
        <f>SUM(E7:AI7)</f>
        <v>23</v>
      </c>
      <c r="AK7" s="210"/>
      <c r="AL7" s="210"/>
      <c r="AM7" s="125"/>
      <c r="AN7" s="125"/>
      <c r="AO7" s="125"/>
      <c r="AP7" s="125"/>
      <c r="AQ7" s="125"/>
      <c r="AR7" s="126"/>
      <c r="AS7" s="120"/>
      <c r="AT7" s="120"/>
      <c r="AU7" s="120"/>
      <c r="AV7" s="120"/>
      <c r="AW7" s="120"/>
      <c r="AX7" s="120"/>
      <c r="AY7" s="120"/>
      <c r="AZ7" s="120"/>
      <c r="BA7" s="203"/>
      <c r="BB7" s="203"/>
    </row>
    <row r="8" spans="1:54" ht="21.5" thickTop="1" x14ac:dyDescent="0.25">
      <c r="A8" s="237" t="s">
        <v>0</v>
      </c>
      <c r="B8" s="239" t="s">
        <v>20</v>
      </c>
      <c r="C8" s="242" t="s">
        <v>291</v>
      </c>
      <c r="D8" s="239" t="s">
        <v>21</v>
      </c>
      <c r="E8" s="108">
        <f t="shared" ref="E8:O8" si="1">IF(ISERROR(WEEKDAY(DATE($H$2,$H$3,E$9))),"",WEEKDAY(DATE($H$2,$H$3,E$9)))</f>
        <v>4</v>
      </c>
      <c r="F8" s="109">
        <f t="shared" si="1"/>
        <v>5</v>
      </c>
      <c r="G8" s="109">
        <f t="shared" si="1"/>
        <v>6</v>
      </c>
      <c r="H8" s="109">
        <f t="shared" si="1"/>
        <v>7</v>
      </c>
      <c r="I8" s="109">
        <f t="shared" si="1"/>
        <v>1</v>
      </c>
      <c r="J8" s="109">
        <f t="shared" si="1"/>
        <v>2</v>
      </c>
      <c r="K8" s="109">
        <f t="shared" si="1"/>
        <v>3</v>
      </c>
      <c r="L8" s="109">
        <f t="shared" si="1"/>
        <v>4</v>
      </c>
      <c r="M8" s="109">
        <f t="shared" si="1"/>
        <v>5</v>
      </c>
      <c r="N8" s="109">
        <f t="shared" si="1"/>
        <v>6</v>
      </c>
      <c r="O8" s="109" t="str">
        <f t="shared" si="1"/>
        <v/>
      </c>
      <c r="P8" s="109">
        <f t="shared" ref="P8:AI8" si="2">IF(ISERROR(WEEKDAY(DATE($H$2,$H$4,P$9))),"",WEEKDAY(DATE($H$2,$H$4,P$9)))</f>
        <v>7</v>
      </c>
      <c r="Q8" s="109">
        <f t="shared" si="2"/>
        <v>1</v>
      </c>
      <c r="R8" s="109">
        <f t="shared" si="2"/>
        <v>2</v>
      </c>
      <c r="S8" s="109">
        <f t="shared" si="2"/>
        <v>3</v>
      </c>
      <c r="T8" s="109">
        <f t="shared" si="2"/>
        <v>4</v>
      </c>
      <c r="U8" s="109">
        <f t="shared" si="2"/>
        <v>5</v>
      </c>
      <c r="V8" s="109">
        <f t="shared" si="2"/>
        <v>6</v>
      </c>
      <c r="W8" s="109">
        <f t="shared" si="2"/>
        <v>7</v>
      </c>
      <c r="X8" s="109">
        <f t="shared" si="2"/>
        <v>1</v>
      </c>
      <c r="Y8" s="109">
        <f t="shared" si="2"/>
        <v>2</v>
      </c>
      <c r="Z8" s="109">
        <f t="shared" si="2"/>
        <v>3</v>
      </c>
      <c r="AA8" s="109">
        <f t="shared" si="2"/>
        <v>4</v>
      </c>
      <c r="AB8" s="109">
        <f t="shared" si="2"/>
        <v>5</v>
      </c>
      <c r="AC8" s="109">
        <f t="shared" si="2"/>
        <v>6</v>
      </c>
      <c r="AD8" s="109">
        <f t="shared" si="2"/>
        <v>7</v>
      </c>
      <c r="AE8" s="109">
        <f t="shared" si="2"/>
        <v>1</v>
      </c>
      <c r="AF8" s="109">
        <f t="shared" si="2"/>
        <v>2</v>
      </c>
      <c r="AG8" s="109">
        <f t="shared" si="2"/>
        <v>3</v>
      </c>
      <c r="AH8" s="109">
        <f t="shared" si="2"/>
        <v>4</v>
      </c>
      <c r="AI8" s="109">
        <f t="shared" si="2"/>
        <v>5</v>
      </c>
      <c r="AJ8" s="250" t="s">
        <v>35</v>
      </c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03" t="s">
        <v>292</v>
      </c>
      <c r="BB8" s="203"/>
    </row>
    <row r="9" spans="1:54" s="116" customFormat="1" ht="19.5" customHeight="1" thickBot="1" x14ac:dyDescent="0.4">
      <c r="A9" s="238"/>
      <c r="B9" s="240"/>
      <c r="C9" s="243"/>
      <c r="D9" s="240"/>
      <c r="E9" s="110">
        <f t="array" ref="E9">IFERROR(IF(MONTH(DATE($H$2,$H$3,21)-IF(WEEKDAY(DATE($H$2,$H$3,21))&lt;=0,7,0)+(COLUMN(E8)-COLUMN($E$8)))&lt;&gt;MONTH(DATE($H$2,$H$3,21)),"",DAY(DATE($H$2,$H$3,21)-IF(WEEKDAY(DATE($H$2,$H$3,21))&lt;=0,7,0)+(COLUMN(E8)-COLUMN($E$8)))),"")</f>
        <v>21</v>
      </c>
      <c r="F9" s="110">
        <f t="array" ref="F9">IFERROR(IF(MONTH(DATE($H$2,$H$3,21)-IF(WEEKDAY(DATE($H$2,$H$3,21))&lt;=0,7,0)+(COLUMN(F8)-COLUMN($E$8)))&lt;&gt;MONTH(DATE($H$2,$H$3,21)),"",DAY(DATE($H$2,$H$3,21)-IF(WEEKDAY(DATE($H$2,$H$3,21))&lt;=0,7,0)+(COLUMN(F8)-COLUMN($E$8)))),"")</f>
        <v>22</v>
      </c>
      <c r="G9" s="110">
        <f t="array" ref="G9">IFERROR(IF(MONTH(DATE($H$2,$H$3,21)-IF(WEEKDAY(DATE($H$2,$H$3,21))&lt;=0,7,0)+(COLUMN(G8)-COLUMN($E$8)))&lt;&gt;MONTH(DATE($H$2,$H$3,21)),"",DAY(DATE($H$2,$H$3,21)-IF(WEEKDAY(DATE($H$2,$H$3,21))&lt;=0,7,0)+(COLUMN(G8)-COLUMN($E$8)))),"")</f>
        <v>23</v>
      </c>
      <c r="H9" s="110">
        <f t="array" ref="H9">IFERROR(IF(MONTH(DATE($H$2,$H$3,21)-IF(WEEKDAY(DATE($H$2,$H$3,21))&lt;=0,7,0)+(COLUMN(H8)-COLUMN($E$8)))&lt;&gt;MONTH(DATE($H$2,$H$3,21)),"",DAY(DATE($H$2,$H$3,21)-IF(WEEKDAY(DATE($H$2,$H$3,21))&lt;=0,7,0)+(COLUMN(H8)-COLUMN($E$8)))),"")</f>
        <v>24</v>
      </c>
      <c r="I9" s="110">
        <f t="array" ref="I9">IFERROR(IF(MONTH(DATE($H$2,$H$3,21)-IF(WEEKDAY(DATE($H$2,$H$3,21))&lt;=0,7,0)+(COLUMN(I8)-COLUMN($E$8)))&lt;&gt;MONTH(DATE($H$2,$H$3,21)),"",DAY(DATE($H$2,$H$3,21)-IF(WEEKDAY(DATE($H$2,$H$3,21))&lt;=0,7,0)+(COLUMN(I8)-COLUMN($E$8)))),"")</f>
        <v>25</v>
      </c>
      <c r="J9" s="110">
        <f t="array" ref="J9">IFERROR(IF(MONTH(DATE($H$2,$H$3,21)-IF(WEEKDAY(DATE($H$2,$H$3,21))&lt;=0,7,0)+(COLUMN(J8)-COLUMN($E$8)))&lt;&gt;MONTH(DATE($H$2,$H$3,21)),"",DAY(DATE($H$2,$H$3,21)-IF(WEEKDAY(DATE($H$2,$H$3,21))&lt;=0,7,0)+(COLUMN(J8)-COLUMN($E$8)))),"")</f>
        <v>26</v>
      </c>
      <c r="K9" s="110">
        <f t="array" ref="K9">IFERROR(IF(MONTH(DATE($H$2,$H$3,21)-IF(WEEKDAY(DATE($H$2,$H$3,21))&lt;=0,7,0)+(COLUMN(K8)-COLUMN($E$8)))&lt;&gt;MONTH(DATE($H$2,$H$3,21)),"",DAY(DATE($H$2,$H$3,21)-IF(WEEKDAY(DATE($H$2,$H$3,21))&lt;=0,7,0)+(COLUMN(K8)-COLUMN($E$8)))),"")</f>
        <v>27</v>
      </c>
      <c r="L9" s="110">
        <f t="array" ref="L9">IFERROR(IF(MONTH(DATE($H$2,$H$3,21)-IF(WEEKDAY(DATE($H$2,$H$3,21))&lt;=0,7,0)+(COLUMN(L8)-COLUMN($E$8)))&lt;&gt;MONTH(DATE($H$2,$H$3,21)),"",DAY(DATE($H$2,$H$3,21)-IF(WEEKDAY(DATE($H$2,$H$3,21))&lt;=0,7,0)+(COLUMN(L8)-COLUMN($E$8)))),"")</f>
        <v>28</v>
      </c>
      <c r="M9" s="110">
        <f t="array" ref="M9">IFERROR(IF(MONTH(DATE($H$2,$H$3,21)-IF(WEEKDAY(DATE($H$2,$H$3,21))&lt;=0,7,0)+(COLUMN(M8)-COLUMN($E$8)))&lt;&gt;MONTH(DATE($H$2,$H$3,21)),"",DAY(DATE($H$2,$H$3,21)-IF(WEEKDAY(DATE($H$2,$H$3,21))&lt;=0,7,0)+(COLUMN(M8)-COLUMN($E$8)))),"")</f>
        <v>29</v>
      </c>
      <c r="N9" s="110">
        <f t="array" ref="N9">IFERROR(IF(MONTH(DATE($H$2,$H$3,21)-IF(WEEKDAY(DATE($H$2,$H$3,21))&lt;=0,7,0)+(COLUMN(N8)-COLUMN($E$8)))&lt;&gt;MONTH(DATE($H$2,$H$3,21)),"",DAY(DATE($H$2,$H$3,21)-IF(WEEKDAY(DATE($H$2,$H$3,21))&lt;=0,7,0)+(COLUMN(N8)-COLUMN($E$8)))),"")</f>
        <v>30</v>
      </c>
      <c r="O9" s="110" t="str">
        <f t="array" ref="O9">IFERROR(IF(MONTH(DATE($H$2,$H$3,21)-IF(WEEKDAY(DATE($H$2,$H$3,21))&lt;=0,7,0)+(COLUMN(O8)-COLUMN($E$8)))&lt;&gt;MONTH(DATE($H$2,$H$3,21)),"",DAY(DATE($H$2,$H$3,21)-IF(WEEKDAY(DATE($H$2,$H$3,21))&lt;=0,7,0)+(COLUMN(O8)-COLUMN($E$8)))),"")</f>
        <v/>
      </c>
      <c r="P9" s="110">
        <f t="array" ref="P9">IFERROR(IF(MONTH(DATE($H$2,$H$4,1)-IF(WEEKDAY(DATE($H$2,$H$4,1))&lt;=0,7,0)+(COLUMN(P8)-COLUMN($P$8)))&lt;&gt;MONTH(DATE($H$2,$H$4,1)),"",DAY(DATE($H$2,$H$4,1)-IF(WEEKDAY(DATE($H$2,$H$4,1))&lt;=0,7,0)+(COLUMN(P8)-COLUMN($P$8)))),"")</f>
        <v>1</v>
      </c>
      <c r="Q9" s="110">
        <f t="array" ref="Q9">IFERROR(IF(MONTH(DATE($H$2,$H$4,1)-IF(WEEKDAY(DATE($H$2,$H$4,1))&lt;=0,7,0)+(COLUMN(Q8)-COLUMN($P$8)))&lt;&gt;MONTH(DATE($H$2,$H$4,1)),"",DAY(DATE($H$2,$H$4,1)-IF(WEEKDAY(DATE($H$2,$H$4,1))&lt;=0,7,0)+(COLUMN(Q8)-COLUMN($P$8)))),"")</f>
        <v>2</v>
      </c>
      <c r="R9" s="110">
        <f t="array" ref="R9">IFERROR(IF(MONTH(DATE($H$2,$H$4,1)-IF(WEEKDAY(DATE($H$2,$H$4,1))&lt;=0,7,0)+(COLUMN(R8)-COLUMN($P$8)))&lt;&gt;MONTH(DATE($H$2,$H$4,1)),"",DAY(DATE($H$2,$H$4,1)-IF(WEEKDAY(DATE($H$2,$H$4,1))&lt;=0,7,0)+(COLUMN(R8)-COLUMN($P$8)))),"")</f>
        <v>3</v>
      </c>
      <c r="S9" s="110">
        <f t="array" ref="S9">IFERROR(IF(MONTH(DATE($H$2,$H$4,1)-IF(WEEKDAY(DATE($H$2,$H$4,1))&lt;=0,7,0)+(COLUMN(S8)-COLUMN($P$8)))&lt;&gt;MONTH(DATE($H$2,$H$4,1)),"",DAY(DATE($H$2,$H$4,1)-IF(WEEKDAY(DATE($H$2,$H$4,1))&lt;=0,7,0)+(COLUMN(S8)-COLUMN($P$8)))),"")</f>
        <v>4</v>
      </c>
      <c r="T9" s="110">
        <f t="array" ref="T9">IFERROR(IF(MONTH(DATE($H$2,$H$4,1)-IF(WEEKDAY(DATE($H$2,$H$4,1))&lt;=0,7,0)+(COLUMN(T8)-COLUMN($P$8)))&lt;&gt;MONTH(DATE($H$2,$H$4,1)),"",DAY(DATE($H$2,$H$4,1)-IF(WEEKDAY(DATE($H$2,$H$4,1))&lt;=0,7,0)+(COLUMN(T8)-COLUMN($P$8)))),"")</f>
        <v>5</v>
      </c>
      <c r="U9" s="110">
        <f t="array" ref="U9">IFERROR(IF(MONTH(DATE($H$2,$H$4,1)-IF(WEEKDAY(DATE($H$2,$H$4,1))&lt;=0,7,0)+(COLUMN(U8)-COLUMN($P$8)))&lt;&gt;MONTH(DATE($H$2,$H$4,1)),"",DAY(DATE($H$2,$H$4,1)-IF(WEEKDAY(DATE($H$2,$H$4,1))&lt;=0,7,0)+(COLUMN(U8)-COLUMN($P$8)))),"")</f>
        <v>6</v>
      </c>
      <c r="V9" s="110">
        <f t="array" ref="V9">IFERROR(IF(MONTH(DATE($H$2,$H$4,1)-IF(WEEKDAY(DATE($H$2,$H$4,1))&lt;=0,7,0)+(COLUMN(V8)-COLUMN($P$8)))&lt;&gt;MONTH(DATE($H$2,$H$4,1)),"",DAY(DATE($H$2,$H$4,1)-IF(WEEKDAY(DATE($H$2,$H$4,1))&lt;=0,7,0)+(COLUMN(V8)-COLUMN($P$8)))),"")</f>
        <v>7</v>
      </c>
      <c r="W9" s="110">
        <f t="array" ref="W9">IFERROR(IF(MONTH(DATE($H$2,$H$4,1)-IF(WEEKDAY(DATE($H$2,$H$4,1))&lt;=0,7,0)+(COLUMN(W8)-COLUMN($P$8)))&lt;&gt;MONTH(DATE($H$2,$H$4,1)),"",DAY(DATE($H$2,$H$4,1)-IF(WEEKDAY(DATE($H$2,$H$4,1))&lt;=0,7,0)+(COLUMN(W8)-COLUMN($P$8)))),"")</f>
        <v>8</v>
      </c>
      <c r="X9" s="110">
        <f t="array" ref="X9">IFERROR(IF(MONTH(DATE($H$2,$H$4,1)-IF(WEEKDAY(DATE($H$2,$H$4,1))&lt;=0,7,0)+(COLUMN(X8)-COLUMN($P$8)))&lt;&gt;MONTH(DATE($H$2,$H$4,1)),"",DAY(DATE($H$2,$H$4,1)-IF(WEEKDAY(DATE($H$2,$H$4,1))&lt;=0,7,0)+(COLUMN(X8)-COLUMN($P$8)))),"")</f>
        <v>9</v>
      </c>
      <c r="Y9" s="110">
        <f t="array" ref="Y9">IFERROR(IF(MONTH(DATE($H$2,$H$4,1)-IF(WEEKDAY(DATE($H$2,$H$4,1))&lt;=0,7,0)+(COLUMN(Y8)-COLUMN($P$8)))&lt;&gt;MONTH(DATE($H$2,$H$4,1)),"",DAY(DATE($H$2,$H$4,1)-IF(WEEKDAY(DATE($H$2,$H$4,1))&lt;=0,7,0)+(COLUMN(Y8)-COLUMN($P$8)))),"")</f>
        <v>10</v>
      </c>
      <c r="Z9" s="110">
        <f t="array" ref="Z9">IFERROR(IF(MONTH(DATE($H$2,$H$4,1)-IF(WEEKDAY(DATE($H$2,$H$4,1))&lt;=0,7,0)+(COLUMN(Z8)-COLUMN($P$8)))&lt;&gt;MONTH(DATE($H$2,$H$4,1)),"",DAY(DATE($H$2,$H$4,1)-IF(WEEKDAY(DATE($H$2,$H$4,1))&lt;=0,7,0)+(COLUMN(Z8)-COLUMN($P$8)))),"")</f>
        <v>11</v>
      </c>
      <c r="AA9" s="110">
        <f t="array" ref="AA9">IFERROR(IF(MONTH(DATE($H$2,$H$4,1)-IF(WEEKDAY(DATE($H$2,$H$4,1))&lt;=0,7,0)+(COLUMN(AA8)-COLUMN($P$8)))&lt;&gt;MONTH(DATE($H$2,$H$4,1)),"",DAY(DATE($H$2,$H$4,1)-IF(WEEKDAY(DATE($H$2,$H$4,1))&lt;=0,7,0)+(COLUMN(AA8)-COLUMN($P$8)))),"")</f>
        <v>12</v>
      </c>
      <c r="AB9" s="110">
        <f t="array" ref="AB9">IFERROR(IF(MONTH(DATE($H$2,$H$4,1)-IF(WEEKDAY(DATE($H$2,$H$4,1))&lt;=0,7,0)+(COLUMN(AB8)-COLUMN($P$8)))&lt;&gt;MONTH(DATE($H$2,$H$4,1)),"",DAY(DATE($H$2,$H$4,1)-IF(WEEKDAY(DATE($H$2,$H$4,1))&lt;=0,7,0)+(COLUMN(AB8)-COLUMN($P$8)))),"")</f>
        <v>13</v>
      </c>
      <c r="AC9" s="110">
        <f t="array" ref="AC9">IFERROR(IF(MONTH(DATE($H$2,$H$4,1)-IF(WEEKDAY(DATE($H$2,$H$4,1))&lt;=0,7,0)+(COLUMN(AC8)-COLUMN($P$8)))&lt;&gt;MONTH(DATE($H$2,$H$4,1)),"",DAY(DATE($H$2,$H$4,1)-IF(WEEKDAY(DATE($H$2,$H$4,1))&lt;=0,7,0)+(COLUMN(AC8)-COLUMN($P$8)))),"")</f>
        <v>14</v>
      </c>
      <c r="AD9" s="110">
        <f t="array" ref="AD9">IFERROR(IF(MONTH(DATE($H$2,$H$4,1)-IF(WEEKDAY(DATE($H$2,$H$4,1))&lt;=0,7,0)+(COLUMN(AD8)-COLUMN($P$8)))&lt;&gt;MONTH(DATE($H$2,$H$4,1)),"",DAY(DATE($H$2,$H$4,1)-IF(WEEKDAY(DATE($H$2,$H$4,1))&lt;=0,7,0)+(COLUMN(AD8)-COLUMN($P$8)))),"")</f>
        <v>15</v>
      </c>
      <c r="AE9" s="110">
        <f t="array" ref="AE9">IFERROR(IF(MONTH(DATE($H$2,$H$4,1)-IF(WEEKDAY(DATE($H$2,$H$4,1))&lt;=0,7,0)+(COLUMN(AE8)-COLUMN($P$8)))&lt;&gt;MONTH(DATE($H$2,$H$4,1)),"",DAY(DATE($H$2,$H$4,1)-IF(WEEKDAY(DATE($H$2,$H$4,1))&lt;=0,7,0)+(COLUMN(AE8)-COLUMN($P$8)))),"")</f>
        <v>16</v>
      </c>
      <c r="AF9" s="110">
        <f t="array" ref="AF9">IFERROR(IF(MONTH(DATE($H$2,$H$4,1)-IF(WEEKDAY(DATE($H$2,$H$4,1))&lt;=0,7,0)+(COLUMN(AF8)-COLUMN($P$8)))&lt;&gt;MONTH(DATE($H$2,$H$4,1)),"",DAY(DATE($H$2,$H$4,1)-IF(WEEKDAY(DATE($H$2,$H$4,1))&lt;=0,7,0)+(COLUMN(AF8)-COLUMN($P$8)))),"")</f>
        <v>17</v>
      </c>
      <c r="AG9" s="110">
        <f t="array" ref="AG9">IFERROR(IF(MONTH(DATE($H$2,$H$4,1)-IF(WEEKDAY(DATE($H$2,$H$4,1))&lt;=0,7,0)+(COLUMN(AG8)-COLUMN($P$8)))&lt;&gt;MONTH(DATE($H$2,$H$4,1)),"",DAY(DATE($H$2,$H$4,1)-IF(WEEKDAY(DATE($H$2,$H$4,1))&lt;=0,7,0)+(COLUMN(AG8)-COLUMN($P$8)))),"")</f>
        <v>18</v>
      </c>
      <c r="AH9" s="110">
        <f t="array" ref="AH9">IFERROR(IF(MONTH(DATE($H$2,$H$4,1)-IF(WEEKDAY(DATE($H$2,$H$4,1))&lt;=0,7,0)+(COLUMN(AH8)-COLUMN($P$8)))&lt;&gt;MONTH(DATE($H$2,$H$4,1)),"",DAY(DATE($H$2,$H$4,1)-IF(WEEKDAY(DATE($H$2,$H$4,1))&lt;=0,7,0)+(COLUMN(AH8)-COLUMN($P$8)))),"")</f>
        <v>19</v>
      </c>
      <c r="AI9" s="110">
        <f t="array" ref="AI9">IFERROR(IF(MONTH(DATE($H$2,$H$4,1)-IF(WEEKDAY(DATE($H$2,$H$4,1))&lt;=0,7,0)+(COLUMN(AI8)-COLUMN($P$8)))&lt;&gt;MONTH(DATE($H$2,$H$4,1)),"",DAY(DATE($H$2,$H$4,1)-IF(WEEKDAY(DATE($H$2,$H$4,1))&lt;=0,7,0)+(COLUMN(AI8)-COLUMN($P$8)))),"")</f>
        <v>20</v>
      </c>
      <c r="AJ9" s="111" t="s">
        <v>31</v>
      </c>
      <c r="AK9" s="112" t="s">
        <v>32</v>
      </c>
      <c r="AL9" s="113" t="s">
        <v>288</v>
      </c>
      <c r="AM9" s="112" t="s">
        <v>265</v>
      </c>
      <c r="AN9" s="112" t="s">
        <v>19</v>
      </c>
      <c r="AO9" s="114" t="s">
        <v>264</v>
      </c>
      <c r="AP9" s="115" t="s">
        <v>230</v>
      </c>
      <c r="AQ9" s="115" t="s">
        <v>219</v>
      </c>
      <c r="AR9" s="115" t="s">
        <v>37</v>
      </c>
      <c r="AS9" s="121" t="s">
        <v>294</v>
      </c>
      <c r="AT9" s="121" t="s">
        <v>295</v>
      </c>
      <c r="AU9" s="121" t="s">
        <v>296</v>
      </c>
      <c r="AV9" s="121" t="s">
        <v>297</v>
      </c>
      <c r="AW9" s="121" t="s">
        <v>298</v>
      </c>
      <c r="AX9" s="121" t="s">
        <v>299</v>
      </c>
      <c r="AY9" s="121" t="s">
        <v>809</v>
      </c>
      <c r="AZ9" s="121" t="s">
        <v>807</v>
      </c>
      <c r="BA9" s="211"/>
      <c r="BB9" s="211"/>
    </row>
    <row r="10" spans="1:54" s="1" customFormat="1" ht="16" thickTop="1" x14ac:dyDescent="0.35">
      <c r="A10" s="127">
        <f>IF(B10="","",IFERROR(SUBTOTAL(3,B$10:B10),""))</f>
        <v>1</v>
      </c>
      <c r="B10" s="212" t="s">
        <v>105</v>
      </c>
      <c r="C10" s="128" t="s">
        <v>302</v>
      </c>
      <c r="D10" s="129" t="s">
        <v>303</v>
      </c>
      <c r="E10" s="130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31"/>
      <c r="Q10" s="117"/>
      <c r="R10" s="117"/>
      <c r="S10" s="117"/>
      <c r="T10" s="117"/>
      <c r="U10" s="117"/>
      <c r="V10" s="117"/>
      <c r="W10" s="117"/>
      <c r="X10" s="117"/>
      <c r="Y10" s="117"/>
      <c r="Z10" s="132"/>
      <c r="AA10" s="132" t="s">
        <v>807</v>
      </c>
      <c r="AB10" s="131"/>
      <c r="AC10" s="131"/>
      <c r="AD10" s="132" t="s">
        <v>807</v>
      </c>
      <c r="AE10" s="117"/>
      <c r="AF10" s="117"/>
      <c r="AG10" s="117"/>
      <c r="AH10" s="117"/>
      <c r="AI10" s="117"/>
      <c r="AJ10" s="118">
        <f t="shared" ref="AJ10:AJ73" si="3">IF($AK$6="","",IFERROR(SUM($AK$6-($AK10+$AL10+$AM10+$AN10+$AO10+$AR10+$AS10+$AT10+$AU10+$AV10+$AW10+$AX10+$AZ10)),""))</f>
        <v>21</v>
      </c>
      <c r="AK10" s="119">
        <f t="shared" ref="AK10:AK73" si="4">COUNTIF($E10:$AI10,AA)</f>
        <v>0</v>
      </c>
      <c r="AL10" s="119">
        <f>COUNTIF($E10:$AI10,HH)</f>
        <v>0</v>
      </c>
      <c r="AM10" s="119">
        <f t="shared" ref="AM10:AM73" si="5">COUNTIF($E10:$AI10,BB)</f>
        <v>0</v>
      </c>
      <c r="AN10" s="119">
        <f t="shared" ref="AN10:AN73" si="6">COUNTIF($E10:$AI10,CC)</f>
        <v>0</v>
      </c>
      <c r="AO10" s="119">
        <f t="shared" ref="AO10:AO73" si="7">COUNTIF($E10:$AI10,DD)</f>
        <v>0</v>
      </c>
      <c r="AP10" s="119">
        <f t="shared" ref="AP10:AP73" si="8">COUNTIF($E10:$AI10,EE)</f>
        <v>0</v>
      </c>
      <c r="AQ10" s="119">
        <f t="shared" ref="AQ10:AQ73" si="9">COUNTIF($E10:$AI10,FF)</f>
        <v>0</v>
      </c>
      <c r="AR10" s="119">
        <f t="shared" ref="AR10:AR73" si="10">COUNTIF($E10:$AI10,GG)</f>
        <v>0</v>
      </c>
      <c r="AS10" s="119">
        <f t="shared" ref="AS10:AY10" si="11">COUNTIF($E10:$AI10,AS$9)</f>
        <v>0</v>
      </c>
      <c r="AT10" s="119">
        <f t="shared" si="11"/>
        <v>0</v>
      </c>
      <c r="AU10" s="119">
        <f t="shared" si="11"/>
        <v>0</v>
      </c>
      <c r="AV10" s="119">
        <f t="shared" si="11"/>
        <v>0</v>
      </c>
      <c r="AW10" s="119">
        <f t="shared" si="11"/>
        <v>0</v>
      </c>
      <c r="AX10" s="119">
        <f t="shared" si="11"/>
        <v>0</v>
      </c>
      <c r="AY10" s="119">
        <f t="shared" si="11"/>
        <v>0</v>
      </c>
      <c r="AZ10" s="119">
        <f t="shared" ref="AZ10:AZ25" si="12">COUNTIF($E10:$AI10,AZ$9)</f>
        <v>2</v>
      </c>
      <c r="BA10" s="213">
        <f t="shared" ref="BA10:BA42" si="13">AK$6-(AK10+AL10+AN10+AO10)</f>
        <v>23</v>
      </c>
      <c r="BB10" s="214">
        <f t="shared" ref="BB10:BB42" si="14">BA10/AK$6</f>
        <v>1</v>
      </c>
    </row>
    <row r="11" spans="1:54" s="1" customFormat="1" ht="15.5" x14ac:dyDescent="0.35">
      <c r="A11" s="127">
        <f>IF(B11="","",IFERROR(SUBTOTAL(3,B$10:B11),""))</f>
        <v>2</v>
      </c>
      <c r="B11" s="212" t="s">
        <v>304</v>
      </c>
      <c r="C11" s="133" t="s">
        <v>305</v>
      </c>
      <c r="D11" s="134" t="s">
        <v>306</v>
      </c>
      <c r="E11" s="130"/>
      <c r="F11" s="117"/>
      <c r="G11" s="117"/>
      <c r="H11" s="117"/>
      <c r="I11" s="117"/>
      <c r="J11" s="117"/>
      <c r="K11" s="117"/>
      <c r="L11" s="117"/>
      <c r="M11" s="117"/>
      <c r="N11" s="117" t="s">
        <v>307</v>
      </c>
      <c r="O11" s="117"/>
      <c r="P11" s="131"/>
      <c r="Q11" s="117"/>
      <c r="R11" s="117"/>
      <c r="S11" s="117"/>
      <c r="T11" s="117"/>
      <c r="U11" s="117"/>
      <c r="V11" s="117"/>
      <c r="W11" s="117"/>
      <c r="X11" s="117"/>
      <c r="Y11" s="117"/>
      <c r="Z11" s="132"/>
      <c r="AA11" s="132" t="s">
        <v>807</v>
      </c>
      <c r="AB11" s="131"/>
      <c r="AC11" s="131"/>
      <c r="AD11" s="132" t="s">
        <v>807</v>
      </c>
      <c r="AE11" s="117"/>
      <c r="AF11" s="117"/>
      <c r="AG11" s="117"/>
      <c r="AH11" s="117"/>
      <c r="AI11" s="117"/>
      <c r="AJ11" s="118">
        <f t="shared" si="3"/>
        <v>20</v>
      </c>
      <c r="AK11" s="119">
        <f t="shared" si="4"/>
        <v>1</v>
      </c>
      <c r="AL11" s="119">
        <f t="shared" ref="AL11:AL74" si="15">COUNTIF($E11:$AI11,HH)</f>
        <v>0</v>
      </c>
      <c r="AM11" s="119">
        <f t="shared" si="5"/>
        <v>0</v>
      </c>
      <c r="AN11" s="119">
        <f t="shared" si="6"/>
        <v>0</v>
      </c>
      <c r="AO11" s="119">
        <f t="shared" si="7"/>
        <v>0</v>
      </c>
      <c r="AP11" s="119">
        <f t="shared" si="8"/>
        <v>0</v>
      </c>
      <c r="AQ11" s="119">
        <f t="shared" si="9"/>
        <v>0</v>
      </c>
      <c r="AR11" s="119">
        <f t="shared" si="10"/>
        <v>0</v>
      </c>
      <c r="AS11" s="119">
        <f t="shared" ref="AS11:AX20" si="16">COUNTIF($E11:$AI11,AS$9)</f>
        <v>0</v>
      </c>
      <c r="AT11" s="119">
        <f t="shared" si="16"/>
        <v>0</v>
      </c>
      <c r="AU11" s="119">
        <f t="shared" si="16"/>
        <v>0</v>
      </c>
      <c r="AV11" s="119">
        <f t="shared" si="16"/>
        <v>0</v>
      </c>
      <c r="AW11" s="119">
        <f t="shared" si="16"/>
        <v>0</v>
      </c>
      <c r="AX11" s="119">
        <f t="shared" si="16"/>
        <v>0</v>
      </c>
      <c r="AY11" s="119">
        <f t="shared" ref="AY11:AY74" si="17">COUNTIF($E11:$AI11,AY$9)</f>
        <v>0</v>
      </c>
      <c r="AZ11" s="119">
        <f t="shared" si="12"/>
        <v>2</v>
      </c>
      <c r="BA11" s="213">
        <f t="shared" si="13"/>
        <v>22</v>
      </c>
      <c r="BB11" s="214">
        <f t="shared" si="14"/>
        <v>0.95652173913043481</v>
      </c>
    </row>
    <row r="12" spans="1:54" s="1" customFormat="1" ht="15.5" x14ac:dyDescent="0.35">
      <c r="A12" s="127">
        <f>IF(B12="","",IFERROR(SUBTOTAL(3,B$10:B12),""))</f>
        <v>3</v>
      </c>
      <c r="B12" s="215" t="s">
        <v>96</v>
      </c>
      <c r="C12" s="135" t="s">
        <v>308</v>
      </c>
      <c r="D12" s="134" t="s">
        <v>63</v>
      </c>
      <c r="E12" s="130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31"/>
      <c r="Q12" s="117"/>
      <c r="R12" s="117"/>
      <c r="S12" s="117"/>
      <c r="T12" s="117"/>
      <c r="U12" s="117"/>
      <c r="V12" s="117"/>
      <c r="W12" s="117"/>
      <c r="X12" s="117"/>
      <c r="Y12" s="117"/>
      <c r="Z12" s="132"/>
      <c r="AA12" s="132" t="s">
        <v>807</v>
      </c>
      <c r="AB12" s="131"/>
      <c r="AC12" s="131"/>
      <c r="AD12" s="132" t="s">
        <v>807</v>
      </c>
      <c r="AE12" s="117"/>
      <c r="AF12" s="117" t="s">
        <v>264</v>
      </c>
      <c r="AG12" s="117" t="s">
        <v>264</v>
      </c>
      <c r="AH12" s="117" t="s">
        <v>309</v>
      </c>
      <c r="AI12" s="117"/>
      <c r="AJ12" s="118">
        <f t="shared" si="3"/>
        <v>18</v>
      </c>
      <c r="AK12" s="119">
        <f t="shared" si="4"/>
        <v>0</v>
      </c>
      <c r="AL12" s="119">
        <f t="shared" si="15"/>
        <v>0</v>
      </c>
      <c r="AM12" s="119">
        <f t="shared" si="5"/>
        <v>0</v>
      </c>
      <c r="AN12" s="119">
        <f t="shared" si="6"/>
        <v>0</v>
      </c>
      <c r="AO12" s="119">
        <f t="shared" si="7"/>
        <v>3</v>
      </c>
      <c r="AP12" s="119">
        <f t="shared" si="8"/>
        <v>0</v>
      </c>
      <c r="AQ12" s="119">
        <f t="shared" si="9"/>
        <v>0</v>
      </c>
      <c r="AR12" s="119">
        <f t="shared" si="10"/>
        <v>0</v>
      </c>
      <c r="AS12" s="119">
        <f t="shared" si="16"/>
        <v>0</v>
      </c>
      <c r="AT12" s="119">
        <f t="shared" si="16"/>
        <v>0</v>
      </c>
      <c r="AU12" s="119">
        <f t="shared" si="16"/>
        <v>0</v>
      </c>
      <c r="AV12" s="119">
        <f t="shared" si="16"/>
        <v>0</v>
      </c>
      <c r="AW12" s="119">
        <f t="shared" si="16"/>
        <v>0</v>
      </c>
      <c r="AX12" s="119">
        <f t="shared" si="16"/>
        <v>0</v>
      </c>
      <c r="AY12" s="119">
        <f t="shared" si="17"/>
        <v>0</v>
      </c>
      <c r="AZ12" s="119">
        <f t="shared" si="12"/>
        <v>2</v>
      </c>
      <c r="BA12" s="213">
        <f t="shared" si="13"/>
        <v>20</v>
      </c>
      <c r="BB12" s="214">
        <f t="shared" si="14"/>
        <v>0.86956521739130432</v>
      </c>
    </row>
    <row r="13" spans="1:54" s="1" customFormat="1" ht="15.5" x14ac:dyDescent="0.35">
      <c r="A13" s="127">
        <f>IF(B13="","",IFERROR(SUBTOTAL(3,B$10:B13),""))</f>
        <v>4</v>
      </c>
      <c r="B13" s="212" t="s">
        <v>310</v>
      </c>
      <c r="C13" s="135" t="s">
        <v>311</v>
      </c>
      <c r="D13" s="134" t="s">
        <v>45</v>
      </c>
      <c r="E13" s="130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31"/>
      <c r="Q13" s="117"/>
      <c r="R13" s="117"/>
      <c r="S13" s="117"/>
      <c r="T13" s="117"/>
      <c r="U13" s="117"/>
      <c r="V13" s="117"/>
      <c r="W13" s="117"/>
      <c r="X13" s="117"/>
      <c r="Y13" s="117"/>
      <c r="Z13" s="132"/>
      <c r="AA13" s="132" t="s">
        <v>807</v>
      </c>
      <c r="AB13" s="131"/>
      <c r="AC13" s="131"/>
      <c r="AD13" s="132" t="s">
        <v>807</v>
      </c>
      <c r="AE13" s="117"/>
      <c r="AF13" s="117"/>
      <c r="AG13" s="117"/>
      <c r="AH13" s="117"/>
      <c r="AI13" s="117"/>
      <c r="AJ13" s="118">
        <f t="shared" si="3"/>
        <v>21</v>
      </c>
      <c r="AK13" s="119">
        <f t="shared" si="4"/>
        <v>0</v>
      </c>
      <c r="AL13" s="119">
        <f t="shared" si="15"/>
        <v>0</v>
      </c>
      <c r="AM13" s="119">
        <f t="shared" si="5"/>
        <v>0</v>
      </c>
      <c r="AN13" s="119">
        <f t="shared" si="6"/>
        <v>0</v>
      </c>
      <c r="AO13" s="119">
        <f t="shared" si="7"/>
        <v>0</v>
      </c>
      <c r="AP13" s="119">
        <f t="shared" si="8"/>
        <v>0</v>
      </c>
      <c r="AQ13" s="119">
        <f t="shared" si="9"/>
        <v>0</v>
      </c>
      <c r="AR13" s="119">
        <f t="shared" si="10"/>
        <v>0</v>
      </c>
      <c r="AS13" s="119">
        <f t="shared" si="16"/>
        <v>0</v>
      </c>
      <c r="AT13" s="119">
        <f t="shared" si="16"/>
        <v>0</v>
      </c>
      <c r="AU13" s="119">
        <f t="shared" si="16"/>
        <v>0</v>
      </c>
      <c r="AV13" s="119">
        <f t="shared" si="16"/>
        <v>0</v>
      </c>
      <c r="AW13" s="119">
        <f t="shared" si="16"/>
        <v>0</v>
      </c>
      <c r="AX13" s="119">
        <f t="shared" si="16"/>
        <v>0</v>
      </c>
      <c r="AY13" s="119">
        <f t="shared" si="17"/>
        <v>0</v>
      </c>
      <c r="AZ13" s="119">
        <f t="shared" si="12"/>
        <v>2</v>
      </c>
      <c r="BA13" s="213">
        <f t="shared" si="13"/>
        <v>23</v>
      </c>
      <c r="BB13" s="214">
        <f t="shared" si="14"/>
        <v>1</v>
      </c>
    </row>
    <row r="14" spans="1:54" s="1" customFormat="1" ht="15.5" x14ac:dyDescent="0.35">
      <c r="A14" s="127">
        <f>IF(B14="","",IFERROR(SUBTOTAL(3,B$10:B14),""))</f>
        <v>5</v>
      </c>
      <c r="B14" s="212" t="s">
        <v>312</v>
      </c>
      <c r="C14" s="135" t="s">
        <v>313</v>
      </c>
      <c r="D14" s="134" t="s">
        <v>314</v>
      </c>
      <c r="E14" s="136"/>
      <c r="F14" s="132"/>
      <c r="G14" s="132"/>
      <c r="H14" s="132"/>
      <c r="I14" s="117"/>
      <c r="J14" s="132"/>
      <c r="K14" s="132"/>
      <c r="L14" s="132"/>
      <c r="M14" s="132"/>
      <c r="N14" s="132"/>
      <c r="O14" s="132"/>
      <c r="P14" s="131"/>
      <c r="Q14" s="117"/>
      <c r="R14" s="117"/>
      <c r="S14" s="117"/>
      <c r="T14" s="117"/>
      <c r="U14" s="117"/>
      <c r="V14" s="117"/>
      <c r="W14" s="117"/>
      <c r="X14" s="117"/>
      <c r="Y14" s="117"/>
      <c r="Z14" s="132"/>
      <c r="AA14" s="132" t="s">
        <v>807</v>
      </c>
      <c r="AB14" s="131"/>
      <c r="AC14" s="131"/>
      <c r="AD14" s="132" t="s">
        <v>807</v>
      </c>
      <c r="AE14" s="117"/>
      <c r="AF14" s="117"/>
      <c r="AG14" s="117" t="s">
        <v>264</v>
      </c>
      <c r="AH14" s="117"/>
      <c r="AI14" s="117"/>
      <c r="AJ14" s="118">
        <f t="shared" si="3"/>
        <v>20</v>
      </c>
      <c r="AK14" s="119">
        <f t="shared" si="4"/>
        <v>0</v>
      </c>
      <c r="AL14" s="119">
        <f t="shared" si="15"/>
        <v>0</v>
      </c>
      <c r="AM14" s="119">
        <f t="shared" si="5"/>
        <v>0</v>
      </c>
      <c r="AN14" s="119">
        <f t="shared" si="6"/>
        <v>0</v>
      </c>
      <c r="AO14" s="119">
        <f t="shared" si="7"/>
        <v>1</v>
      </c>
      <c r="AP14" s="119">
        <f t="shared" si="8"/>
        <v>0</v>
      </c>
      <c r="AQ14" s="119">
        <f t="shared" si="9"/>
        <v>0</v>
      </c>
      <c r="AR14" s="119">
        <f t="shared" si="10"/>
        <v>0</v>
      </c>
      <c r="AS14" s="119">
        <f t="shared" si="16"/>
        <v>0</v>
      </c>
      <c r="AT14" s="119">
        <f t="shared" si="16"/>
        <v>0</v>
      </c>
      <c r="AU14" s="119">
        <f t="shared" si="16"/>
        <v>0</v>
      </c>
      <c r="AV14" s="119">
        <f t="shared" si="16"/>
        <v>0</v>
      </c>
      <c r="AW14" s="119">
        <f t="shared" si="16"/>
        <v>0</v>
      </c>
      <c r="AX14" s="119">
        <f t="shared" si="16"/>
        <v>0</v>
      </c>
      <c r="AY14" s="119">
        <f t="shared" si="17"/>
        <v>0</v>
      </c>
      <c r="AZ14" s="119">
        <f t="shared" si="12"/>
        <v>2</v>
      </c>
      <c r="BA14" s="213">
        <f t="shared" si="13"/>
        <v>22</v>
      </c>
      <c r="BB14" s="214">
        <f t="shared" si="14"/>
        <v>0.95652173913043481</v>
      </c>
    </row>
    <row r="15" spans="1:54" s="1" customFormat="1" ht="15.5" x14ac:dyDescent="0.35">
      <c r="A15" s="127">
        <f>IF(B15="","",IFERROR(SUBTOTAL(3,B$10:B15),""))</f>
        <v>6</v>
      </c>
      <c r="B15" s="212" t="s">
        <v>315</v>
      </c>
      <c r="C15" s="135" t="s">
        <v>316</v>
      </c>
      <c r="D15" s="134" t="s">
        <v>317</v>
      </c>
      <c r="E15" s="130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31"/>
      <c r="Q15" s="117"/>
      <c r="R15" s="117"/>
      <c r="S15" s="117"/>
      <c r="T15" s="117"/>
      <c r="U15" s="117"/>
      <c r="V15" s="117"/>
      <c r="W15" s="117"/>
      <c r="X15" s="117"/>
      <c r="Y15" s="117"/>
      <c r="Z15" s="132"/>
      <c r="AA15" s="132" t="s">
        <v>807</v>
      </c>
      <c r="AB15" s="131"/>
      <c r="AC15" s="131"/>
      <c r="AD15" s="132" t="s">
        <v>807</v>
      </c>
      <c r="AE15" s="117"/>
      <c r="AF15" s="117"/>
      <c r="AG15" s="117"/>
      <c r="AH15" s="117"/>
      <c r="AI15" s="117"/>
      <c r="AJ15" s="118">
        <f t="shared" si="3"/>
        <v>21</v>
      </c>
      <c r="AK15" s="119">
        <f t="shared" si="4"/>
        <v>0</v>
      </c>
      <c r="AL15" s="119">
        <f t="shared" si="15"/>
        <v>0</v>
      </c>
      <c r="AM15" s="119">
        <f t="shared" si="5"/>
        <v>0</v>
      </c>
      <c r="AN15" s="119">
        <f t="shared" si="6"/>
        <v>0</v>
      </c>
      <c r="AO15" s="119">
        <f t="shared" si="7"/>
        <v>0</v>
      </c>
      <c r="AP15" s="119">
        <f t="shared" si="8"/>
        <v>0</v>
      </c>
      <c r="AQ15" s="119">
        <f t="shared" si="9"/>
        <v>0</v>
      </c>
      <c r="AR15" s="119">
        <f t="shared" si="10"/>
        <v>0</v>
      </c>
      <c r="AS15" s="119">
        <f t="shared" si="16"/>
        <v>0</v>
      </c>
      <c r="AT15" s="119">
        <f t="shared" si="16"/>
        <v>0</v>
      </c>
      <c r="AU15" s="119">
        <f t="shared" si="16"/>
        <v>0</v>
      </c>
      <c r="AV15" s="119">
        <f t="shared" si="16"/>
        <v>0</v>
      </c>
      <c r="AW15" s="119">
        <f t="shared" si="16"/>
        <v>0</v>
      </c>
      <c r="AX15" s="119">
        <f t="shared" si="16"/>
        <v>0</v>
      </c>
      <c r="AY15" s="119">
        <f t="shared" si="17"/>
        <v>0</v>
      </c>
      <c r="AZ15" s="119">
        <f t="shared" si="12"/>
        <v>2</v>
      </c>
      <c r="BA15" s="213">
        <f t="shared" si="13"/>
        <v>23</v>
      </c>
      <c r="BB15" s="214">
        <f t="shared" si="14"/>
        <v>1</v>
      </c>
    </row>
    <row r="16" spans="1:54" s="1" customFormat="1" ht="15.5" x14ac:dyDescent="0.35">
      <c r="A16" s="127">
        <f>IF(B16="","",IFERROR(SUBTOTAL(3,B$10:B16),""))</f>
        <v>7</v>
      </c>
      <c r="B16" s="212" t="s">
        <v>318</v>
      </c>
      <c r="C16" s="135" t="s">
        <v>319</v>
      </c>
      <c r="D16" s="134" t="s">
        <v>320</v>
      </c>
      <c r="E16" s="130" t="s">
        <v>265</v>
      </c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31"/>
      <c r="Q16" s="117"/>
      <c r="R16" s="117"/>
      <c r="S16" s="117"/>
      <c r="T16" s="117"/>
      <c r="U16" s="117"/>
      <c r="V16" s="117" t="s">
        <v>307</v>
      </c>
      <c r="W16" s="117"/>
      <c r="X16" s="117"/>
      <c r="Y16" s="117"/>
      <c r="Z16" s="132"/>
      <c r="AA16" s="132" t="s">
        <v>807</v>
      </c>
      <c r="AB16" s="131"/>
      <c r="AC16" s="131"/>
      <c r="AD16" s="132" t="s">
        <v>807</v>
      </c>
      <c r="AE16" s="117"/>
      <c r="AF16" s="117" t="s">
        <v>307</v>
      </c>
      <c r="AG16" s="117"/>
      <c r="AH16" s="117" t="s">
        <v>307</v>
      </c>
      <c r="AI16" s="117" t="s">
        <v>307</v>
      </c>
      <c r="AJ16" s="118">
        <f t="shared" si="3"/>
        <v>16</v>
      </c>
      <c r="AK16" s="119">
        <f t="shared" si="4"/>
        <v>4</v>
      </c>
      <c r="AL16" s="119">
        <f t="shared" si="15"/>
        <v>0</v>
      </c>
      <c r="AM16" s="119">
        <f t="shared" si="5"/>
        <v>1</v>
      </c>
      <c r="AN16" s="119">
        <f t="shared" si="6"/>
        <v>0</v>
      </c>
      <c r="AO16" s="119">
        <f t="shared" si="7"/>
        <v>0</v>
      </c>
      <c r="AP16" s="119">
        <f t="shared" si="8"/>
        <v>0</v>
      </c>
      <c r="AQ16" s="119">
        <f t="shared" si="9"/>
        <v>0</v>
      </c>
      <c r="AR16" s="119">
        <f t="shared" si="10"/>
        <v>0</v>
      </c>
      <c r="AS16" s="119">
        <f t="shared" si="16"/>
        <v>0</v>
      </c>
      <c r="AT16" s="119">
        <f t="shared" si="16"/>
        <v>0</v>
      </c>
      <c r="AU16" s="119">
        <f t="shared" si="16"/>
        <v>0</v>
      </c>
      <c r="AV16" s="119">
        <f t="shared" si="16"/>
        <v>0</v>
      </c>
      <c r="AW16" s="119">
        <f t="shared" si="16"/>
        <v>0</v>
      </c>
      <c r="AX16" s="119">
        <f t="shared" si="16"/>
        <v>0</v>
      </c>
      <c r="AY16" s="119">
        <f t="shared" si="17"/>
        <v>0</v>
      </c>
      <c r="AZ16" s="119">
        <f t="shared" si="12"/>
        <v>2</v>
      </c>
      <c r="BA16" s="213">
        <f t="shared" si="13"/>
        <v>19</v>
      </c>
      <c r="BB16" s="214">
        <f t="shared" si="14"/>
        <v>0.82608695652173914</v>
      </c>
    </row>
    <row r="17" spans="1:54" s="1" customFormat="1" ht="15.5" x14ac:dyDescent="0.35">
      <c r="A17" s="127">
        <f>IF(B17="","",IFERROR(SUBTOTAL(3,B$10:B17),""))</f>
        <v>8</v>
      </c>
      <c r="B17" s="212" t="s">
        <v>321</v>
      </c>
      <c r="C17" s="137" t="s">
        <v>322</v>
      </c>
      <c r="D17" s="134" t="s">
        <v>323</v>
      </c>
      <c r="E17" s="130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31"/>
      <c r="Q17" s="117"/>
      <c r="R17" s="117"/>
      <c r="S17" s="117"/>
      <c r="T17" s="117"/>
      <c r="U17" s="117"/>
      <c r="V17" s="117"/>
      <c r="W17" s="117"/>
      <c r="X17" s="117"/>
      <c r="Y17" s="117"/>
      <c r="Z17" s="132"/>
      <c r="AA17" s="132" t="s">
        <v>807</v>
      </c>
      <c r="AB17" s="131"/>
      <c r="AC17" s="131"/>
      <c r="AD17" s="132" t="s">
        <v>807</v>
      </c>
      <c r="AE17" s="117"/>
      <c r="AF17" s="117"/>
      <c r="AG17" s="117"/>
      <c r="AH17" s="117"/>
      <c r="AI17" s="117"/>
      <c r="AJ17" s="118">
        <f t="shared" si="3"/>
        <v>21</v>
      </c>
      <c r="AK17" s="119">
        <f t="shared" si="4"/>
        <v>0</v>
      </c>
      <c r="AL17" s="119">
        <f t="shared" si="15"/>
        <v>0</v>
      </c>
      <c r="AM17" s="119">
        <f t="shared" si="5"/>
        <v>0</v>
      </c>
      <c r="AN17" s="119">
        <f t="shared" si="6"/>
        <v>0</v>
      </c>
      <c r="AO17" s="119">
        <f t="shared" si="7"/>
        <v>0</v>
      </c>
      <c r="AP17" s="119">
        <f t="shared" si="8"/>
        <v>0</v>
      </c>
      <c r="AQ17" s="119">
        <f t="shared" si="9"/>
        <v>0</v>
      </c>
      <c r="AR17" s="119">
        <f t="shared" si="10"/>
        <v>0</v>
      </c>
      <c r="AS17" s="119">
        <f t="shared" si="16"/>
        <v>0</v>
      </c>
      <c r="AT17" s="119">
        <f t="shared" si="16"/>
        <v>0</v>
      </c>
      <c r="AU17" s="119">
        <f t="shared" si="16"/>
        <v>0</v>
      </c>
      <c r="AV17" s="119">
        <f t="shared" si="16"/>
        <v>0</v>
      </c>
      <c r="AW17" s="119">
        <f t="shared" si="16"/>
        <v>0</v>
      </c>
      <c r="AX17" s="119">
        <f t="shared" si="16"/>
        <v>0</v>
      </c>
      <c r="AY17" s="119">
        <f t="shared" si="17"/>
        <v>0</v>
      </c>
      <c r="AZ17" s="119">
        <f t="shared" si="12"/>
        <v>2</v>
      </c>
      <c r="BA17" s="213">
        <f t="shared" si="13"/>
        <v>23</v>
      </c>
      <c r="BB17" s="214">
        <f t="shared" si="14"/>
        <v>1</v>
      </c>
    </row>
    <row r="18" spans="1:54" s="1" customFormat="1" ht="15.5" x14ac:dyDescent="0.35">
      <c r="A18" s="127">
        <f>IF(B18="","",IFERROR(SUBTOTAL(3,B$10:B18),""))</f>
        <v>9</v>
      </c>
      <c r="B18" s="212" t="s">
        <v>324</v>
      </c>
      <c r="C18" s="137" t="s">
        <v>325</v>
      </c>
      <c r="D18" s="134" t="s">
        <v>314</v>
      </c>
      <c r="E18" s="130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31"/>
      <c r="Q18" s="117"/>
      <c r="R18" s="117"/>
      <c r="S18" s="117"/>
      <c r="T18" s="117"/>
      <c r="U18" s="117"/>
      <c r="V18" s="117"/>
      <c r="W18" s="117"/>
      <c r="X18" s="117"/>
      <c r="Y18" s="117"/>
      <c r="Z18" s="132"/>
      <c r="AA18" s="132" t="s">
        <v>807</v>
      </c>
      <c r="AB18" s="131"/>
      <c r="AC18" s="131"/>
      <c r="AD18" s="132" t="s">
        <v>807</v>
      </c>
      <c r="AE18" s="117"/>
      <c r="AF18" s="117"/>
      <c r="AG18" s="117"/>
      <c r="AH18" s="117"/>
      <c r="AI18" s="117"/>
      <c r="AJ18" s="118">
        <f t="shared" si="3"/>
        <v>21</v>
      </c>
      <c r="AK18" s="119">
        <f t="shared" si="4"/>
        <v>0</v>
      </c>
      <c r="AL18" s="119">
        <f t="shared" si="15"/>
        <v>0</v>
      </c>
      <c r="AM18" s="119">
        <f t="shared" si="5"/>
        <v>0</v>
      </c>
      <c r="AN18" s="119">
        <f t="shared" si="6"/>
        <v>0</v>
      </c>
      <c r="AO18" s="119">
        <f t="shared" si="7"/>
        <v>0</v>
      </c>
      <c r="AP18" s="119">
        <f t="shared" si="8"/>
        <v>0</v>
      </c>
      <c r="AQ18" s="119">
        <f t="shared" si="9"/>
        <v>0</v>
      </c>
      <c r="AR18" s="119">
        <f t="shared" si="10"/>
        <v>0</v>
      </c>
      <c r="AS18" s="119">
        <f t="shared" si="16"/>
        <v>0</v>
      </c>
      <c r="AT18" s="119">
        <f t="shared" si="16"/>
        <v>0</v>
      </c>
      <c r="AU18" s="119">
        <f t="shared" si="16"/>
        <v>0</v>
      </c>
      <c r="AV18" s="119">
        <f t="shared" si="16"/>
        <v>0</v>
      </c>
      <c r="AW18" s="119">
        <f t="shared" si="16"/>
        <v>0</v>
      </c>
      <c r="AX18" s="119">
        <f t="shared" si="16"/>
        <v>0</v>
      </c>
      <c r="AY18" s="119">
        <f t="shared" si="17"/>
        <v>0</v>
      </c>
      <c r="AZ18" s="119">
        <f t="shared" si="12"/>
        <v>2</v>
      </c>
      <c r="BA18" s="213">
        <f t="shared" si="13"/>
        <v>23</v>
      </c>
      <c r="BB18" s="214">
        <f t="shared" si="14"/>
        <v>1</v>
      </c>
    </row>
    <row r="19" spans="1:54" s="1" customFormat="1" ht="15.5" x14ac:dyDescent="0.35">
      <c r="A19" s="127">
        <f>IF(B19="","",IFERROR(SUBTOTAL(3,B$10:B19),""))</f>
        <v>10</v>
      </c>
      <c r="B19" s="212" t="s">
        <v>326</v>
      </c>
      <c r="C19" s="138" t="s">
        <v>327</v>
      </c>
      <c r="D19" s="134" t="s">
        <v>317</v>
      </c>
      <c r="E19" s="130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31"/>
      <c r="Q19" s="117"/>
      <c r="R19" s="117"/>
      <c r="S19" s="117"/>
      <c r="T19" s="117"/>
      <c r="U19" s="117"/>
      <c r="V19" s="117"/>
      <c r="W19" s="117"/>
      <c r="X19" s="117"/>
      <c r="Y19" s="117"/>
      <c r="Z19" s="132"/>
      <c r="AA19" s="132" t="s">
        <v>807</v>
      </c>
      <c r="AB19" s="131"/>
      <c r="AC19" s="131"/>
      <c r="AD19" s="132" t="s">
        <v>807</v>
      </c>
      <c r="AE19" s="117"/>
      <c r="AF19" s="117"/>
      <c r="AG19" s="117"/>
      <c r="AH19" s="117"/>
      <c r="AI19" s="117"/>
      <c r="AJ19" s="118">
        <f t="shared" si="3"/>
        <v>21</v>
      </c>
      <c r="AK19" s="119">
        <f t="shared" si="4"/>
        <v>0</v>
      </c>
      <c r="AL19" s="119">
        <f t="shared" si="15"/>
        <v>0</v>
      </c>
      <c r="AM19" s="119">
        <f t="shared" si="5"/>
        <v>0</v>
      </c>
      <c r="AN19" s="119">
        <f t="shared" si="6"/>
        <v>0</v>
      </c>
      <c r="AO19" s="119">
        <f t="shared" si="7"/>
        <v>0</v>
      </c>
      <c r="AP19" s="119">
        <f t="shared" si="8"/>
        <v>0</v>
      </c>
      <c r="AQ19" s="119">
        <f t="shared" si="9"/>
        <v>0</v>
      </c>
      <c r="AR19" s="119">
        <f t="shared" si="10"/>
        <v>0</v>
      </c>
      <c r="AS19" s="119">
        <f t="shared" si="16"/>
        <v>0</v>
      </c>
      <c r="AT19" s="119">
        <f t="shared" si="16"/>
        <v>0</v>
      </c>
      <c r="AU19" s="119">
        <f t="shared" si="16"/>
        <v>0</v>
      </c>
      <c r="AV19" s="119">
        <f t="shared" si="16"/>
        <v>0</v>
      </c>
      <c r="AW19" s="119">
        <f t="shared" si="16"/>
        <v>0</v>
      </c>
      <c r="AX19" s="119">
        <f t="shared" si="16"/>
        <v>0</v>
      </c>
      <c r="AY19" s="119">
        <f t="shared" si="17"/>
        <v>0</v>
      </c>
      <c r="AZ19" s="119">
        <f t="shared" si="12"/>
        <v>2</v>
      </c>
      <c r="BA19" s="213">
        <f t="shared" si="13"/>
        <v>23</v>
      </c>
      <c r="BB19" s="214">
        <f t="shared" si="14"/>
        <v>1</v>
      </c>
    </row>
    <row r="20" spans="1:54" s="1" customFormat="1" ht="15.5" x14ac:dyDescent="0.35">
      <c r="A20" s="127">
        <f>IF(B20="","",IFERROR(SUBTOTAL(3,B$10:B20),""))</f>
        <v>11</v>
      </c>
      <c r="B20" s="212" t="s">
        <v>328</v>
      </c>
      <c r="C20" s="137" t="s">
        <v>329</v>
      </c>
      <c r="D20" s="134" t="s">
        <v>330</v>
      </c>
      <c r="E20" s="130" t="s">
        <v>288</v>
      </c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31"/>
      <c r="Q20" s="117"/>
      <c r="R20" s="117"/>
      <c r="S20" s="117"/>
      <c r="T20" s="117"/>
      <c r="U20" s="117"/>
      <c r="V20" s="117"/>
      <c r="W20" s="117"/>
      <c r="X20" s="117"/>
      <c r="Y20" s="117"/>
      <c r="Z20" s="132"/>
      <c r="AA20" s="132" t="s">
        <v>807</v>
      </c>
      <c r="AB20" s="131"/>
      <c r="AC20" s="131"/>
      <c r="AD20" s="132" t="s">
        <v>807</v>
      </c>
      <c r="AE20" s="117"/>
      <c r="AF20" s="117"/>
      <c r="AG20" s="117"/>
      <c r="AH20" s="117"/>
      <c r="AI20" s="117"/>
      <c r="AJ20" s="118">
        <f t="shared" si="3"/>
        <v>20</v>
      </c>
      <c r="AK20" s="119">
        <f t="shared" si="4"/>
        <v>0</v>
      </c>
      <c r="AL20" s="119">
        <f t="shared" si="15"/>
        <v>1</v>
      </c>
      <c r="AM20" s="119">
        <f t="shared" si="5"/>
        <v>0</v>
      </c>
      <c r="AN20" s="119">
        <f t="shared" si="6"/>
        <v>0</v>
      </c>
      <c r="AO20" s="119">
        <f t="shared" si="7"/>
        <v>0</v>
      </c>
      <c r="AP20" s="119">
        <f t="shared" si="8"/>
        <v>0</v>
      </c>
      <c r="AQ20" s="119">
        <f t="shared" si="9"/>
        <v>0</v>
      </c>
      <c r="AR20" s="119">
        <f t="shared" si="10"/>
        <v>0</v>
      </c>
      <c r="AS20" s="119">
        <f t="shared" si="16"/>
        <v>0</v>
      </c>
      <c r="AT20" s="119">
        <f t="shared" si="16"/>
        <v>0</v>
      </c>
      <c r="AU20" s="119">
        <f t="shared" si="16"/>
        <v>0</v>
      </c>
      <c r="AV20" s="119">
        <f t="shared" si="16"/>
        <v>0</v>
      </c>
      <c r="AW20" s="119">
        <f t="shared" si="16"/>
        <v>0</v>
      </c>
      <c r="AX20" s="119">
        <f t="shared" si="16"/>
        <v>0</v>
      </c>
      <c r="AY20" s="119">
        <f t="shared" si="17"/>
        <v>0</v>
      </c>
      <c r="AZ20" s="119">
        <f t="shared" si="12"/>
        <v>2</v>
      </c>
      <c r="BA20" s="213">
        <f t="shared" si="13"/>
        <v>22</v>
      </c>
      <c r="BB20" s="214">
        <f t="shared" si="14"/>
        <v>0.95652173913043481</v>
      </c>
    </row>
    <row r="21" spans="1:54" s="1" customFormat="1" ht="15.5" x14ac:dyDescent="0.35">
      <c r="A21" s="127">
        <f>IF(B21="","",IFERROR(SUBTOTAL(3,B$10:B21),""))</f>
        <v>12</v>
      </c>
      <c r="B21" s="212" t="s">
        <v>331</v>
      </c>
      <c r="C21" s="138" t="s">
        <v>332</v>
      </c>
      <c r="D21" s="134" t="s">
        <v>320</v>
      </c>
      <c r="E21" s="130"/>
      <c r="F21" s="117"/>
      <c r="G21" s="117"/>
      <c r="H21" s="117" t="s">
        <v>32</v>
      </c>
      <c r="I21" s="117"/>
      <c r="J21" s="117"/>
      <c r="K21" s="117"/>
      <c r="L21" s="117"/>
      <c r="M21" s="117"/>
      <c r="N21" s="117"/>
      <c r="O21" s="117"/>
      <c r="P21" s="131"/>
      <c r="Q21" s="117"/>
      <c r="R21" s="117"/>
      <c r="S21" s="117"/>
      <c r="T21" s="117"/>
      <c r="U21" s="117"/>
      <c r="V21" s="117"/>
      <c r="W21" s="117" t="s">
        <v>264</v>
      </c>
      <c r="X21" s="117"/>
      <c r="Y21" s="117" t="s">
        <v>307</v>
      </c>
      <c r="Z21" s="132"/>
      <c r="AA21" s="132" t="s">
        <v>807</v>
      </c>
      <c r="AB21" s="131"/>
      <c r="AC21" s="131"/>
      <c r="AD21" s="132" t="s">
        <v>807</v>
      </c>
      <c r="AE21" s="117"/>
      <c r="AF21" s="117"/>
      <c r="AG21" s="117"/>
      <c r="AH21" s="117"/>
      <c r="AI21" s="117"/>
      <c r="AJ21" s="118">
        <f t="shared" si="3"/>
        <v>18</v>
      </c>
      <c r="AK21" s="119">
        <f t="shared" si="4"/>
        <v>2</v>
      </c>
      <c r="AL21" s="119">
        <f t="shared" si="15"/>
        <v>0</v>
      </c>
      <c r="AM21" s="119">
        <f t="shared" si="5"/>
        <v>0</v>
      </c>
      <c r="AN21" s="119">
        <f t="shared" si="6"/>
        <v>0</v>
      </c>
      <c r="AO21" s="119">
        <f t="shared" si="7"/>
        <v>1</v>
      </c>
      <c r="AP21" s="119">
        <f t="shared" si="8"/>
        <v>0</v>
      </c>
      <c r="AQ21" s="119">
        <f t="shared" si="9"/>
        <v>0</v>
      </c>
      <c r="AR21" s="119">
        <f t="shared" si="10"/>
        <v>0</v>
      </c>
      <c r="AS21" s="119">
        <f t="shared" ref="AS21:AX30" si="18">COUNTIF($E21:$AI21,AS$9)</f>
        <v>0</v>
      </c>
      <c r="AT21" s="119">
        <f t="shared" si="18"/>
        <v>0</v>
      </c>
      <c r="AU21" s="119">
        <f t="shared" si="18"/>
        <v>0</v>
      </c>
      <c r="AV21" s="119">
        <f t="shared" si="18"/>
        <v>0</v>
      </c>
      <c r="AW21" s="119">
        <f t="shared" si="18"/>
        <v>0</v>
      </c>
      <c r="AX21" s="119">
        <f t="shared" si="18"/>
        <v>0</v>
      </c>
      <c r="AY21" s="119">
        <f t="shared" si="17"/>
        <v>0</v>
      </c>
      <c r="AZ21" s="119">
        <f t="shared" si="12"/>
        <v>2</v>
      </c>
      <c r="BA21" s="213">
        <f t="shared" si="13"/>
        <v>20</v>
      </c>
      <c r="BB21" s="214">
        <f t="shared" si="14"/>
        <v>0.86956521739130432</v>
      </c>
    </row>
    <row r="22" spans="1:54" s="1" customFormat="1" ht="15.5" x14ac:dyDescent="0.35">
      <c r="A22" s="127">
        <f>IF(B22="","",IFERROR(SUBTOTAL(3,B$10:B22),""))</f>
        <v>13</v>
      </c>
      <c r="B22" s="212" t="s">
        <v>333</v>
      </c>
      <c r="C22" s="138" t="s">
        <v>334</v>
      </c>
      <c r="D22" s="134" t="s">
        <v>323</v>
      </c>
      <c r="E22" s="130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31"/>
      <c r="Q22" s="117"/>
      <c r="R22" s="117"/>
      <c r="S22" s="117"/>
      <c r="T22" s="117"/>
      <c r="U22" s="117"/>
      <c r="V22" s="117"/>
      <c r="W22" s="117"/>
      <c r="X22" s="117"/>
      <c r="Y22" s="117"/>
      <c r="Z22" s="132"/>
      <c r="AA22" s="132" t="s">
        <v>807</v>
      </c>
      <c r="AB22" s="131"/>
      <c r="AC22" s="131"/>
      <c r="AD22" s="132" t="s">
        <v>807</v>
      </c>
      <c r="AE22" s="117"/>
      <c r="AF22" s="117"/>
      <c r="AG22" s="117"/>
      <c r="AH22" s="117"/>
      <c r="AI22" s="117"/>
      <c r="AJ22" s="118">
        <f t="shared" si="3"/>
        <v>21</v>
      </c>
      <c r="AK22" s="119">
        <f t="shared" si="4"/>
        <v>0</v>
      </c>
      <c r="AL22" s="119">
        <f t="shared" si="15"/>
        <v>0</v>
      </c>
      <c r="AM22" s="119">
        <f t="shared" si="5"/>
        <v>0</v>
      </c>
      <c r="AN22" s="119">
        <f t="shared" si="6"/>
        <v>0</v>
      </c>
      <c r="AO22" s="119">
        <f t="shared" si="7"/>
        <v>0</v>
      </c>
      <c r="AP22" s="119">
        <f t="shared" si="8"/>
        <v>0</v>
      </c>
      <c r="AQ22" s="119">
        <f t="shared" si="9"/>
        <v>0</v>
      </c>
      <c r="AR22" s="119">
        <f t="shared" si="10"/>
        <v>0</v>
      </c>
      <c r="AS22" s="119">
        <f t="shared" si="18"/>
        <v>0</v>
      </c>
      <c r="AT22" s="119">
        <f t="shared" si="18"/>
        <v>0</v>
      </c>
      <c r="AU22" s="119">
        <f t="shared" si="18"/>
        <v>0</v>
      </c>
      <c r="AV22" s="119">
        <f t="shared" si="18"/>
        <v>0</v>
      </c>
      <c r="AW22" s="119">
        <f t="shared" si="18"/>
        <v>0</v>
      </c>
      <c r="AX22" s="119">
        <f t="shared" si="18"/>
        <v>0</v>
      </c>
      <c r="AY22" s="119">
        <f t="shared" si="17"/>
        <v>0</v>
      </c>
      <c r="AZ22" s="119">
        <f t="shared" si="12"/>
        <v>2</v>
      </c>
      <c r="BA22" s="213">
        <f t="shared" si="13"/>
        <v>23</v>
      </c>
      <c r="BB22" s="214">
        <f t="shared" si="14"/>
        <v>1</v>
      </c>
    </row>
    <row r="23" spans="1:54" s="1" customFormat="1" ht="15.5" x14ac:dyDescent="0.35">
      <c r="A23" s="127">
        <f>IF(B23="","",IFERROR(SUBTOTAL(3,B$10:B23),""))</f>
        <v>14</v>
      </c>
      <c r="B23" s="212" t="s">
        <v>335</v>
      </c>
      <c r="C23" s="138" t="s">
        <v>336</v>
      </c>
      <c r="D23" s="134" t="s">
        <v>320</v>
      </c>
      <c r="E23" s="130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31"/>
      <c r="Q23" s="117"/>
      <c r="R23" s="117"/>
      <c r="S23" s="117"/>
      <c r="T23" s="117"/>
      <c r="U23" s="117"/>
      <c r="V23" s="117"/>
      <c r="W23" s="117"/>
      <c r="X23" s="117"/>
      <c r="Y23" s="117"/>
      <c r="Z23" s="132"/>
      <c r="AA23" s="132" t="s">
        <v>807</v>
      </c>
      <c r="AB23" s="131"/>
      <c r="AC23" s="131"/>
      <c r="AD23" s="132" t="s">
        <v>807</v>
      </c>
      <c r="AE23" s="117"/>
      <c r="AF23" s="117"/>
      <c r="AG23" s="117"/>
      <c r="AH23" s="117"/>
      <c r="AI23" s="117"/>
      <c r="AJ23" s="118">
        <f t="shared" si="3"/>
        <v>21</v>
      </c>
      <c r="AK23" s="119">
        <f t="shared" si="4"/>
        <v>0</v>
      </c>
      <c r="AL23" s="119">
        <f t="shared" si="15"/>
        <v>0</v>
      </c>
      <c r="AM23" s="119">
        <f t="shared" si="5"/>
        <v>0</v>
      </c>
      <c r="AN23" s="119">
        <f t="shared" si="6"/>
        <v>0</v>
      </c>
      <c r="AO23" s="119">
        <f t="shared" si="7"/>
        <v>0</v>
      </c>
      <c r="AP23" s="119">
        <f t="shared" si="8"/>
        <v>0</v>
      </c>
      <c r="AQ23" s="119">
        <f t="shared" si="9"/>
        <v>0</v>
      </c>
      <c r="AR23" s="119">
        <f t="shared" si="10"/>
        <v>0</v>
      </c>
      <c r="AS23" s="119">
        <f t="shared" si="18"/>
        <v>0</v>
      </c>
      <c r="AT23" s="119">
        <f t="shared" si="18"/>
        <v>0</v>
      </c>
      <c r="AU23" s="119">
        <f t="shared" si="18"/>
        <v>0</v>
      </c>
      <c r="AV23" s="119">
        <f t="shared" si="18"/>
        <v>0</v>
      </c>
      <c r="AW23" s="119">
        <f t="shared" si="18"/>
        <v>0</v>
      </c>
      <c r="AX23" s="119">
        <f t="shared" si="18"/>
        <v>0</v>
      </c>
      <c r="AY23" s="119">
        <f t="shared" si="17"/>
        <v>0</v>
      </c>
      <c r="AZ23" s="119">
        <f t="shared" si="12"/>
        <v>2</v>
      </c>
      <c r="BA23" s="213">
        <f t="shared" si="13"/>
        <v>23</v>
      </c>
      <c r="BB23" s="214">
        <f t="shared" si="14"/>
        <v>1</v>
      </c>
    </row>
    <row r="24" spans="1:54" s="1" customFormat="1" ht="15.5" x14ac:dyDescent="0.35">
      <c r="A24" s="127">
        <f>IF(B24="","",IFERROR(SUBTOTAL(3,B$10:B24),""))</f>
        <v>15</v>
      </c>
      <c r="B24" s="212" t="s">
        <v>337</v>
      </c>
      <c r="C24" s="138" t="s">
        <v>338</v>
      </c>
      <c r="D24" s="134" t="s">
        <v>43</v>
      </c>
      <c r="E24" s="130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31"/>
      <c r="Q24" s="117"/>
      <c r="R24" s="117"/>
      <c r="S24" s="117"/>
      <c r="T24" s="117"/>
      <c r="U24" s="117"/>
      <c r="V24" s="117"/>
      <c r="W24" s="117"/>
      <c r="X24" s="117"/>
      <c r="Y24" s="117"/>
      <c r="Z24" s="132"/>
      <c r="AA24" s="132" t="s">
        <v>807</v>
      </c>
      <c r="AB24" s="131"/>
      <c r="AC24" s="131"/>
      <c r="AD24" s="132" t="s">
        <v>807</v>
      </c>
      <c r="AE24" s="117"/>
      <c r="AF24" s="117"/>
      <c r="AG24" s="117"/>
      <c r="AH24" s="117"/>
      <c r="AI24" s="117"/>
      <c r="AJ24" s="118">
        <f t="shared" si="3"/>
        <v>21</v>
      </c>
      <c r="AK24" s="119">
        <f t="shared" si="4"/>
        <v>0</v>
      </c>
      <c r="AL24" s="119">
        <f t="shared" si="15"/>
        <v>0</v>
      </c>
      <c r="AM24" s="119">
        <f t="shared" si="5"/>
        <v>0</v>
      </c>
      <c r="AN24" s="119">
        <f t="shared" si="6"/>
        <v>0</v>
      </c>
      <c r="AO24" s="119">
        <f t="shared" si="7"/>
        <v>0</v>
      </c>
      <c r="AP24" s="119">
        <f t="shared" si="8"/>
        <v>0</v>
      </c>
      <c r="AQ24" s="119">
        <f t="shared" si="9"/>
        <v>0</v>
      </c>
      <c r="AR24" s="119">
        <f t="shared" si="10"/>
        <v>0</v>
      </c>
      <c r="AS24" s="119">
        <f t="shared" si="18"/>
        <v>0</v>
      </c>
      <c r="AT24" s="119">
        <f t="shared" si="18"/>
        <v>0</v>
      </c>
      <c r="AU24" s="119">
        <f t="shared" si="18"/>
        <v>0</v>
      </c>
      <c r="AV24" s="119">
        <f t="shared" si="18"/>
        <v>0</v>
      </c>
      <c r="AW24" s="119">
        <f t="shared" si="18"/>
        <v>0</v>
      </c>
      <c r="AX24" s="119">
        <f t="shared" si="18"/>
        <v>0</v>
      </c>
      <c r="AY24" s="119">
        <f t="shared" si="17"/>
        <v>0</v>
      </c>
      <c r="AZ24" s="119">
        <f t="shared" si="12"/>
        <v>2</v>
      </c>
      <c r="BA24" s="213">
        <f t="shared" si="13"/>
        <v>23</v>
      </c>
      <c r="BB24" s="214">
        <f t="shared" si="14"/>
        <v>1</v>
      </c>
    </row>
    <row r="25" spans="1:54" s="1" customFormat="1" ht="15.5" x14ac:dyDescent="0.35">
      <c r="A25" s="127">
        <f>IF(B25="","",IFERROR(SUBTOTAL(3,B$10:B25),""))</f>
        <v>16</v>
      </c>
      <c r="B25" s="212" t="s">
        <v>339</v>
      </c>
      <c r="C25" s="138" t="s">
        <v>815</v>
      </c>
      <c r="D25" s="134" t="s">
        <v>340</v>
      </c>
      <c r="E25" s="130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31"/>
      <c r="Q25" s="117"/>
      <c r="R25" s="117"/>
      <c r="S25" s="117"/>
      <c r="T25" s="117"/>
      <c r="U25" s="117"/>
      <c r="V25" s="117"/>
      <c r="W25" s="117"/>
      <c r="X25" s="117"/>
      <c r="Y25" s="117"/>
      <c r="Z25" s="132"/>
      <c r="AA25" s="132" t="s">
        <v>807</v>
      </c>
      <c r="AB25" s="131"/>
      <c r="AC25" s="131"/>
      <c r="AD25" s="132" t="s">
        <v>807</v>
      </c>
      <c r="AE25" s="117"/>
      <c r="AF25" s="117"/>
      <c r="AG25" s="117"/>
      <c r="AH25" s="117"/>
      <c r="AI25" s="117"/>
      <c r="AJ25" s="118">
        <f t="shared" si="3"/>
        <v>21</v>
      </c>
      <c r="AK25" s="119">
        <f t="shared" si="4"/>
        <v>0</v>
      </c>
      <c r="AL25" s="119">
        <f t="shared" si="15"/>
        <v>0</v>
      </c>
      <c r="AM25" s="119">
        <f t="shared" si="5"/>
        <v>0</v>
      </c>
      <c r="AN25" s="119">
        <f t="shared" si="6"/>
        <v>0</v>
      </c>
      <c r="AO25" s="119">
        <f t="shared" si="7"/>
        <v>0</v>
      </c>
      <c r="AP25" s="119">
        <f t="shared" si="8"/>
        <v>0</v>
      </c>
      <c r="AQ25" s="119">
        <f t="shared" si="9"/>
        <v>0</v>
      </c>
      <c r="AR25" s="119">
        <f t="shared" si="10"/>
        <v>0</v>
      </c>
      <c r="AS25" s="119">
        <f t="shared" si="18"/>
        <v>0</v>
      </c>
      <c r="AT25" s="119">
        <f t="shared" si="18"/>
        <v>0</v>
      </c>
      <c r="AU25" s="119">
        <f t="shared" si="18"/>
        <v>0</v>
      </c>
      <c r="AV25" s="119">
        <f t="shared" si="18"/>
        <v>0</v>
      </c>
      <c r="AW25" s="119">
        <f t="shared" si="18"/>
        <v>0</v>
      </c>
      <c r="AX25" s="119">
        <f t="shared" si="18"/>
        <v>0</v>
      </c>
      <c r="AY25" s="119">
        <f t="shared" si="17"/>
        <v>0</v>
      </c>
      <c r="AZ25" s="119">
        <f t="shared" si="12"/>
        <v>2</v>
      </c>
      <c r="BA25" s="213">
        <f t="shared" si="13"/>
        <v>23</v>
      </c>
      <c r="BB25" s="214">
        <f t="shared" si="14"/>
        <v>1</v>
      </c>
    </row>
    <row r="26" spans="1:54" s="1" customFormat="1" ht="15.5" x14ac:dyDescent="0.35">
      <c r="A26" s="127">
        <f>IF(B26="","",IFERROR(SUBTOTAL(3,B$10:B26),""))</f>
        <v>17</v>
      </c>
      <c r="B26" s="139" t="s">
        <v>341</v>
      </c>
      <c r="C26" s="138" t="s">
        <v>342</v>
      </c>
      <c r="D26" s="134" t="s">
        <v>320</v>
      </c>
      <c r="E26" s="136"/>
      <c r="F26" s="132"/>
      <c r="G26" s="132"/>
      <c r="H26" s="132"/>
      <c r="I26" s="117"/>
      <c r="J26" s="132"/>
      <c r="K26" s="132"/>
      <c r="L26" s="132"/>
      <c r="M26" s="132"/>
      <c r="N26" s="132"/>
      <c r="O26" s="132"/>
      <c r="P26" s="131"/>
      <c r="Q26" s="117"/>
      <c r="R26" s="132"/>
      <c r="S26" s="132"/>
      <c r="T26" s="132"/>
      <c r="U26" s="132"/>
      <c r="V26" s="132"/>
      <c r="W26" s="132"/>
      <c r="X26" s="117"/>
      <c r="Y26" s="132"/>
      <c r="Z26" s="132"/>
      <c r="AA26" s="132" t="s">
        <v>807</v>
      </c>
      <c r="AB26" s="131"/>
      <c r="AC26" s="131"/>
      <c r="AD26" s="132" t="s">
        <v>807</v>
      </c>
      <c r="AE26" s="117"/>
      <c r="AF26" s="117"/>
      <c r="AG26" s="117"/>
      <c r="AH26" s="117"/>
      <c r="AI26" s="117"/>
      <c r="AJ26" s="118">
        <f t="shared" si="3"/>
        <v>21</v>
      </c>
      <c r="AK26" s="119">
        <f t="shared" si="4"/>
        <v>0</v>
      </c>
      <c r="AL26" s="119">
        <f t="shared" si="15"/>
        <v>0</v>
      </c>
      <c r="AM26" s="119">
        <f t="shared" si="5"/>
        <v>0</v>
      </c>
      <c r="AN26" s="119">
        <f t="shared" si="6"/>
        <v>0</v>
      </c>
      <c r="AO26" s="119">
        <f t="shared" si="7"/>
        <v>0</v>
      </c>
      <c r="AP26" s="119">
        <f t="shared" si="8"/>
        <v>0</v>
      </c>
      <c r="AQ26" s="119">
        <f t="shared" si="9"/>
        <v>0</v>
      </c>
      <c r="AR26" s="119">
        <f t="shared" si="10"/>
        <v>0</v>
      </c>
      <c r="AS26" s="119">
        <f t="shared" si="18"/>
        <v>0</v>
      </c>
      <c r="AT26" s="119">
        <f t="shared" si="18"/>
        <v>0</v>
      </c>
      <c r="AU26" s="119">
        <f t="shared" si="18"/>
        <v>0</v>
      </c>
      <c r="AV26" s="119">
        <f t="shared" si="18"/>
        <v>0</v>
      </c>
      <c r="AW26" s="119">
        <f t="shared" si="18"/>
        <v>0</v>
      </c>
      <c r="AX26" s="119">
        <f t="shared" si="18"/>
        <v>0</v>
      </c>
      <c r="AY26" s="119">
        <f t="shared" si="17"/>
        <v>0</v>
      </c>
      <c r="AZ26" s="119">
        <f t="shared" ref="AZ26:AZ43" si="19">COUNTIF($E26:$AI26,AZ$9)</f>
        <v>2</v>
      </c>
      <c r="BA26" s="213">
        <f t="shared" si="13"/>
        <v>23</v>
      </c>
      <c r="BB26" s="214">
        <f t="shared" si="14"/>
        <v>1</v>
      </c>
    </row>
    <row r="27" spans="1:54" s="1" customFormat="1" ht="15.5" x14ac:dyDescent="0.35">
      <c r="A27" s="127">
        <f>IF(B27="","",IFERROR(SUBTOTAL(3,B$10:B27),""))</f>
        <v>18</v>
      </c>
      <c r="B27" s="140" t="s">
        <v>343</v>
      </c>
      <c r="C27" s="138" t="s">
        <v>344</v>
      </c>
      <c r="D27" s="134" t="s">
        <v>320</v>
      </c>
      <c r="E27" s="136"/>
      <c r="F27" s="132"/>
      <c r="G27" s="132"/>
      <c r="H27" s="132"/>
      <c r="I27" s="117"/>
      <c r="J27" s="132"/>
      <c r="K27" s="132"/>
      <c r="L27" s="132"/>
      <c r="M27" s="132"/>
      <c r="N27" s="132"/>
      <c r="O27" s="132"/>
      <c r="P27" s="131"/>
      <c r="Q27" s="117"/>
      <c r="R27" s="132"/>
      <c r="S27" s="132"/>
      <c r="T27" s="132"/>
      <c r="U27" s="132"/>
      <c r="V27" s="132"/>
      <c r="W27" s="132"/>
      <c r="X27" s="117"/>
      <c r="Y27" s="132"/>
      <c r="Z27" s="132"/>
      <c r="AA27" s="132" t="s">
        <v>807</v>
      </c>
      <c r="AB27" s="131"/>
      <c r="AC27" s="131"/>
      <c r="AD27" s="132" t="s">
        <v>807</v>
      </c>
      <c r="AE27" s="117"/>
      <c r="AF27" s="117"/>
      <c r="AG27" s="117"/>
      <c r="AH27" s="117"/>
      <c r="AI27" s="117" t="s">
        <v>307</v>
      </c>
      <c r="AJ27" s="118">
        <f t="shared" si="3"/>
        <v>20</v>
      </c>
      <c r="AK27" s="119">
        <f t="shared" si="4"/>
        <v>1</v>
      </c>
      <c r="AL27" s="119">
        <f t="shared" si="15"/>
        <v>0</v>
      </c>
      <c r="AM27" s="119">
        <f t="shared" si="5"/>
        <v>0</v>
      </c>
      <c r="AN27" s="119">
        <f t="shared" si="6"/>
        <v>0</v>
      </c>
      <c r="AO27" s="119">
        <f t="shared" si="7"/>
        <v>0</v>
      </c>
      <c r="AP27" s="119">
        <f t="shared" si="8"/>
        <v>0</v>
      </c>
      <c r="AQ27" s="119">
        <f t="shared" si="9"/>
        <v>0</v>
      </c>
      <c r="AR27" s="119">
        <f t="shared" si="10"/>
        <v>0</v>
      </c>
      <c r="AS27" s="119">
        <f t="shared" si="18"/>
        <v>0</v>
      </c>
      <c r="AT27" s="119">
        <f t="shared" si="18"/>
        <v>0</v>
      </c>
      <c r="AU27" s="119">
        <f t="shared" si="18"/>
        <v>0</v>
      </c>
      <c r="AV27" s="119">
        <f t="shared" si="18"/>
        <v>0</v>
      </c>
      <c r="AW27" s="119">
        <f t="shared" si="18"/>
        <v>0</v>
      </c>
      <c r="AX27" s="119">
        <f t="shared" si="18"/>
        <v>0</v>
      </c>
      <c r="AY27" s="119">
        <f t="shared" si="17"/>
        <v>0</v>
      </c>
      <c r="AZ27" s="119">
        <f t="shared" si="19"/>
        <v>2</v>
      </c>
      <c r="BA27" s="213">
        <f t="shared" si="13"/>
        <v>22</v>
      </c>
      <c r="BB27" s="214">
        <f t="shared" si="14"/>
        <v>0.95652173913043481</v>
      </c>
    </row>
    <row r="28" spans="1:54" s="1" customFormat="1" ht="15.5" x14ac:dyDescent="0.35">
      <c r="A28" s="127">
        <f>IF(B28="","",IFERROR(SUBTOTAL(3,B$10:B28),""))</f>
        <v>19</v>
      </c>
      <c r="B28" s="212" t="s">
        <v>345</v>
      </c>
      <c r="C28" s="138" t="s">
        <v>346</v>
      </c>
      <c r="D28" s="134" t="s">
        <v>320</v>
      </c>
      <c r="E28" s="136"/>
      <c r="F28" s="132"/>
      <c r="G28" s="132"/>
      <c r="H28" s="132"/>
      <c r="I28" s="117"/>
      <c r="J28" s="132"/>
      <c r="K28" s="132"/>
      <c r="L28" s="132"/>
      <c r="M28" s="132"/>
      <c r="N28" s="132"/>
      <c r="O28" s="132"/>
      <c r="P28" s="131"/>
      <c r="Q28" s="117"/>
      <c r="R28" s="132"/>
      <c r="S28" s="132"/>
      <c r="T28" s="132"/>
      <c r="U28" s="132"/>
      <c r="V28" s="132"/>
      <c r="W28" s="132"/>
      <c r="X28" s="117"/>
      <c r="Y28" s="132"/>
      <c r="Z28" s="132"/>
      <c r="AA28" s="132" t="s">
        <v>807</v>
      </c>
      <c r="AB28" s="131"/>
      <c r="AC28" s="131"/>
      <c r="AD28" s="132" t="s">
        <v>807</v>
      </c>
      <c r="AE28" s="117"/>
      <c r="AF28" s="117"/>
      <c r="AG28" s="117"/>
      <c r="AH28" s="117"/>
      <c r="AI28" s="117"/>
      <c r="AJ28" s="118">
        <f t="shared" si="3"/>
        <v>21</v>
      </c>
      <c r="AK28" s="119">
        <f t="shared" si="4"/>
        <v>0</v>
      </c>
      <c r="AL28" s="119">
        <f t="shared" si="15"/>
        <v>0</v>
      </c>
      <c r="AM28" s="119">
        <f t="shared" si="5"/>
        <v>0</v>
      </c>
      <c r="AN28" s="119">
        <f t="shared" si="6"/>
        <v>0</v>
      </c>
      <c r="AO28" s="119">
        <f t="shared" si="7"/>
        <v>0</v>
      </c>
      <c r="AP28" s="119">
        <f t="shared" si="8"/>
        <v>0</v>
      </c>
      <c r="AQ28" s="119">
        <f t="shared" si="9"/>
        <v>0</v>
      </c>
      <c r="AR28" s="119">
        <f t="shared" si="10"/>
        <v>0</v>
      </c>
      <c r="AS28" s="119">
        <f t="shared" si="18"/>
        <v>0</v>
      </c>
      <c r="AT28" s="119">
        <f t="shared" si="18"/>
        <v>0</v>
      </c>
      <c r="AU28" s="119">
        <f t="shared" si="18"/>
        <v>0</v>
      </c>
      <c r="AV28" s="119">
        <f t="shared" si="18"/>
        <v>0</v>
      </c>
      <c r="AW28" s="119">
        <f t="shared" si="18"/>
        <v>0</v>
      </c>
      <c r="AX28" s="119">
        <f t="shared" si="18"/>
        <v>0</v>
      </c>
      <c r="AY28" s="119">
        <f t="shared" si="17"/>
        <v>0</v>
      </c>
      <c r="AZ28" s="119">
        <f t="shared" si="19"/>
        <v>2</v>
      </c>
      <c r="BA28" s="213">
        <f t="shared" si="13"/>
        <v>23</v>
      </c>
      <c r="BB28" s="214">
        <f t="shared" si="14"/>
        <v>1</v>
      </c>
    </row>
    <row r="29" spans="1:54" s="1" customFormat="1" ht="15.5" x14ac:dyDescent="0.35">
      <c r="A29" s="127">
        <f>IF(B29="","",IFERROR(SUBTOTAL(3,B$10:B29),""))</f>
        <v>20</v>
      </c>
      <c r="B29" s="212" t="s">
        <v>347</v>
      </c>
      <c r="C29" s="138" t="s">
        <v>348</v>
      </c>
      <c r="D29" s="127" t="s">
        <v>349</v>
      </c>
      <c r="E29" s="136"/>
      <c r="F29" s="132"/>
      <c r="G29" s="132"/>
      <c r="H29" s="132"/>
      <c r="I29" s="117"/>
      <c r="J29" s="132"/>
      <c r="K29" s="132"/>
      <c r="L29" s="132"/>
      <c r="M29" s="132"/>
      <c r="N29" s="132"/>
      <c r="O29" s="132"/>
      <c r="P29" s="131"/>
      <c r="Q29" s="117"/>
      <c r="R29" s="132"/>
      <c r="S29" s="132"/>
      <c r="T29" s="132"/>
      <c r="U29" s="132"/>
      <c r="V29" s="132"/>
      <c r="W29" s="132"/>
      <c r="X29" s="117"/>
      <c r="Y29" s="117"/>
      <c r="Z29" s="132"/>
      <c r="AA29" s="132" t="s">
        <v>807</v>
      </c>
      <c r="AB29" s="131"/>
      <c r="AC29" s="131"/>
      <c r="AD29" s="132" t="s">
        <v>807</v>
      </c>
      <c r="AE29" s="117"/>
      <c r="AF29" s="117"/>
      <c r="AG29" s="117"/>
      <c r="AH29" s="117"/>
      <c r="AI29" s="117"/>
      <c r="AJ29" s="118">
        <f t="shared" si="3"/>
        <v>21</v>
      </c>
      <c r="AK29" s="119">
        <f t="shared" si="4"/>
        <v>0</v>
      </c>
      <c r="AL29" s="119">
        <f t="shared" si="15"/>
        <v>0</v>
      </c>
      <c r="AM29" s="119">
        <f t="shared" si="5"/>
        <v>0</v>
      </c>
      <c r="AN29" s="119">
        <f t="shared" si="6"/>
        <v>0</v>
      </c>
      <c r="AO29" s="119">
        <f t="shared" si="7"/>
        <v>0</v>
      </c>
      <c r="AP29" s="119">
        <f t="shared" si="8"/>
        <v>0</v>
      </c>
      <c r="AQ29" s="119">
        <f t="shared" si="9"/>
        <v>0</v>
      </c>
      <c r="AR29" s="119">
        <f t="shared" si="10"/>
        <v>0</v>
      </c>
      <c r="AS29" s="119">
        <f t="shared" si="18"/>
        <v>0</v>
      </c>
      <c r="AT29" s="119">
        <f t="shared" si="18"/>
        <v>0</v>
      </c>
      <c r="AU29" s="119">
        <f t="shared" si="18"/>
        <v>0</v>
      </c>
      <c r="AV29" s="119">
        <f t="shared" si="18"/>
        <v>0</v>
      </c>
      <c r="AW29" s="119">
        <f t="shared" si="18"/>
        <v>0</v>
      </c>
      <c r="AX29" s="119">
        <f t="shared" si="18"/>
        <v>0</v>
      </c>
      <c r="AY29" s="119">
        <f t="shared" si="17"/>
        <v>0</v>
      </c>
      <c r="AZ29" s="119">
        <f t="shared" si="19"/>
        <v>2</v>
      </c>
      <c r="BA29" s="213">
        <f t="shared" si="13"/>
        <v>23</v>
      </c>
      <c r="BB29" s="214">
        <f t="shared" si="14"/>
        <v>1</v>
      </c>
    </row>
    <row r="30" spans="1:54" s="1" customFormat="1" ht="15.5" x14ac:dyDescent="0.35">
      <c r="A30" s="127">
        <f>IF(B30="","",IFERROR(SUBTOTAL(3,B$10:B30),""))</f>
        <v>21</v>
      </c>
      <c r="B30" s="212" t="s">
        <v>350</v>
      </c>
      <c r="C30" s="141" t="s">
        <v>351</v>
      </c>
      <c r="D30" s="127" t="s">
        <v>323</v>
      </c>
      <c r="E30" s="136"/>
      <c r="F30" s="132"/>
      <c r="G30" s="132"/>
      <c r="H30" s="132"/>
      <c r="I30" s="117"/>
      <c r="J30" s="132"/>
      <c r="K30" s="132"/>
      <c r="L30" s="132"/>
      <c r="M30" s="132"/>
      <c r="N30" s="132"/>
      <c r="O30" s="132"/>
      <c r="P30" s="131"/>
      <c r="Q30" s="117"/>
      <c r="R30" s="132"/>
      <c r="S30" s="132"/>
      <c r="T30" s="132"/>
      <c r="U30" s="132"/>
      <c r="V30" s="132"/>
      <c r="W30" s="132"/>
      <c r="X30" s="117"/>
      <c r="Y30" s="117"/>
      <c r="Z30" s="132"/>
      <c r="AA30" s="132" t="s">
        <v>807</v>
      </c>
      <c r="AB30" s="131"/>
      <c r="AC30" s="131"/>
      <c r="AD30" s="132" t="s">
        <v>807</v>
      </c>
      <c r="AE30" s="117"/>
      <c r="AF30" s="117"/>
      <c r="AG30" s="117"/>
      <c r="AH30" s="117"/>
      <c r="AI30" s="117"/>
      <c r="AJ30" s="118">
        <f t="shared" si="3"/>
        <v>21</v>
      </c>
      <c r="AK30" s="119">
        <f t="shared" si="4"/>
        <v>0</v>
      </c>
      <c r="AL30" s="119">
        <f t="shared" si="15"/>
        <v>0</v>
      </c>
      <c r="AM30" s="119">
        <f t="shared" si="5"/>
        <v>0</v>
      </c>
      <c r="AN30" s="119">
        <f t="shared" si="6"/>
        <v>0</v>
      </c>
      <c r="AO30" s="119">
        <f t="shared" si="7"/>
        <v>0</v>
      </c>
      <c r="AP30" s="119">
        <f t="shared" si="8"/>
        <v>0</v>
      </c>
      <c r="AQ30" s="119">
        <f t="shared" si="9"/>
        <v>0</v>
      </c>
      <c r="AR30" s="119">
        <f t="shared" si="10"/>
        <v>0</v>
      </c>
      <c r="AS30" s="119">
        <f t="shared" si="18"/>
        <v>0</v>
      </c>
      <c r="AT30" s="119">
        <f t="shared" si="18"/>
        <v>0</v>
      </c>
      <c r="AU30" s="119">
        <f t="shared" si="18"/>
        <v>0</v>
      </c>
      <c r="AV30" s="119">
        <f t="shared" si="18"/>
        <v>0</v>
      </c>
      <c r="AW30" s="119">
        <f t="shared" si="18"/>
        <v>0</v>
      </c>
      <c r="AX30" s="119">
        <f t="shared" si="18"/>
        <v>0</v>
      </c>
      <c r="AY30" s="119">
        <f t="shared" si="17"/>
        <v>0</v>
      </c>
      <c r="AZ30" s="119">
        <f t="shared" si="19"/>
        <v>2</v>
      </c>
      <c r="BA30" s="213">
        <f t="shared" si="13"/>
        <v>23</v>
      </c>
      <c r="BB30" s="214">
        <f t="shared" si="14"/>
        <v>1</v>
      </c>
    </row>
    <row r="31" spans="1:54" s="1" customFormat="1" ht="15.5" x14ac:dyDescent="0.35">
      <c r="A31" s="127">
        <f>IF(B31="","",IFERROR(SUBTOTAL(3,B$10:B31),""))</f>
        <v>22</v>
      </c>
      <c r="B31" s="212" t="s">
        <v>352</v>
      </c>
      <c r="C31" s="142" t="s">
        <v>353</v>
      </c>
      <c r="D31" s="127" t="s">
        <v>323</v>
      </c>
      <c r="E31" s="136"/>
      <c r="F31" s="132"/>
      <c r="G31" s="132"/>
      <c r="H31" s="132"/>
      <c r="I31" s="117"/>
      <c r="J31" s="132"/>
      <c r="K31" s="132"/>
      <c r="L31" s="132"/>
      <c r="M31" s="132"/>
      <c r="N31" s="132"/>
      <c r="O31" s="132"/>
      <c r="P31" s="131"/>
      <c r="Q31" s="117"/>
      <c r="R31" s="132"/>
      <c r="S31" s="132"/>
      <c r="T31" s="132"/>
      <c r="U31" s="132"/>
      <c r="V31" s="132"/>
      <c r="W31" s="132"/>
      <c r="X31" s="117"/>
      <c r="Y31" s="117"/>
      <c r="Z31" s="132" t="s">
        <v>264</v>
      </c>
      <c r="AA31" s="132" t="s">
        <v>807</v>
      </c>
      <c r="AB31" s="131"/>
      <c r="AC31" s="131"/>
      <c r="AD31" s="132" t="s">
        <v>807</v>
      </c>
      <c r="AE31" s="117"/>
      <c r="AF31" s="117"/>
      <c r="AG31" s="117"/>
      <c r="AH31" s="117"/>
      <c r="AI31" s="117"/>
      <c r="AJ31" s="118">
        <f t="shared" si="3"/>
        <v>20</v>
      </c>
      <c r="AK31" s="119">
        <f t="shared" si="4"/>
        <v>0</v>
      </c>
      <c r="AL31" s="119">
        <f t="shared" si="15"/>
        <v>0</v>
      </c>
      <c r="AM31" s="119">
        <f t="shared" si="5"/>
        <v>0</v>
      </c>
      <c r="AN31" s="119">
        <f t="shared" si="6"/>
        <v>0</v>
      </c>
      <c r="AO31" s="119">
        <f t="shared" si="7"/>
        <v>1</v>
      </c>
      <c r="AP31" s="119">
        <f t="shared" si="8"/>
        <v>0</v>
      </c>
      <c r="AQ31" s="119">
        <f t="shared" si="9"/>
        <v>0</v>
      </c>
      <c r="AR31" s="119">
        <f t="shared" si="10"/>
        <v>0</v>
      </c>
      <c r="AS31" s="119">
        <f t="shared" ref="AS31:AX40" si="20">COUNTIF($E31:$AI31,AS$9)</f>
        <v>0</v>
      </c>
      <c r="AT31" s="119">
        <f t="shared" si="20"/>
        <v>0</v>
      </c>
      <c r="AU31" s="119">
        <f t="shared" si="20"/>
        <v>0</v>
      </c>
      <c r="AV31" s="119">
        <f t="shared" si="20"/>
        <v>0</v>
      </c>
      <c r="AW31" s="119">
        <f t="shared" si="20"/>
        <v>0</v>
      </c>
      <c r="AX31" s="119">
        <f t="shared" si="20"/>
        <v>0</v>
      </c>
      <c r="AY31" s="119">
        <f t="shared" si="17"/>
        <v>0</v>
      </c>
      <c r="AZ31" s="119">
        <f t="shared" si="19"/>
        <v>2</v>
      </c>
      <c r="BA31" s="213">
        <f t="shared" si="13"/>
        <v>22</v>
      </c>
      <c r="BB31" s="214">
        <f t="shared" si="14"/>
        <v>0.95652173913043481</v>
      </c>
    </row>
    <row r="32" spans="1:54" s="1" customFormat="1" ht="15.5" x14ac:dyDescent="0.35">
      <c r="A32" s="127">
        <f>IF(B32="","",IFERROR(SUBTOTAL(3,B$10:B32),""))</f>
        <v>23</v>
      </c>
      <c r="B32" s="212" t="s">
        <v>165</v>
      </c>
      <c r="C32" s="141" t="s">
        <v>354</v>
      </c>
      <c r="D32" s="127" t="s">
        <v>323</v>
      </c>
      <c r="E32" s="136"/>
      <c r="F32" s="132"/>
      <c r="G32" s="132"/>
      <c r="H32" s="132"/>
      <c r="I32" s="117"/>
      <c r="J32" s="132"/>
      <c r="K32" s="132"/>
      <c r="L32" s="132"/>
      <c r="M32" s="132"/>
      <c r="N32" s="132"/>
      <c r="O32" s="132"/>
      <c r="P32" s="131"/>
      <c r="Q32" s="117"/>
      <c r="R32" s="132"/>
      <c r="S32" s="132"/>
      <c r="T32" s="132"/>
      <c r="U32" s="132"/>
      <c r="V32" s="132"/>
      <c r="W32" s="132"/>
      <c r="X32" s="117"/>
      <c r="Y32" s="117"/>
      <c r="Z32" s="117"/>
      <c r="AA32" s="132" t="s">
        <v>807</v>
      </c>
      <c r="AB32" s="131"/>
      <c r="AC32" s="131"/>
      <c r="AD32" s="132" t="s">
        <v>807</v>
      </c>
      <c r="AE32" s="117"/>
      <c r="AF32" s="117"/>
      <c r="AG32" s="117"/>
      <c r="AH32" s="117"/>
      <c r="AI32" s="117"/>
      <c r="AJ32" s="118">
        <f t="shared" si="3"/>
        <v>21</v>
      </c>
      <c r="AK32" s="119">
        <f t="shared" si="4"/>
        <v>0</v>
      </c>
      <c r="AL32" s="119">
        <f t="shared" si="15"/>
        <v>0</v>
      </c>
      <c r="AM32" s="119">
        <f t="shared" si="5"/>
        <v>0</v>
      </c>
      <c r="AN32" s="119">
        <f t="shared" si="6"/>
        <v>0</v>
      </c>
      <c r="AO32" s="119">
        <f t="shared" si="7"/>
        <v>0</v>
      </c>
      <c r="AP32" s="119">
        <f t="shared" si="8"/>
        <v>0</v>
      </c>
      <c r="AQ32" s="119">
        <f t="shared" si="9"/>
        <v>0</v>
      </c>
      <c r="AR32" s="119">
        <f t="shared" si="10"/>
        <v>0</v>
      </c>
      <c r="AS32" s="119">
        <f t="shared" si="20"/>
        <v>0</v>
      </c>
      <c r="AT32" s="119">
        <f t="shared" si="20"/>
        <v>0</v>
      </c>
      <c r="AU32" s="119">
        <f t="shared" si="20"/>
        <v>0</v>
      </c>
      <c r="AV32" s="119">
        <f t="shared" si="20"/>
        <v>0</v>
      </c>
      <c r="AW32" s="119">
        <f t="shared" si="20"/>
        <v>0</v>
      </c>
      <c r="AX32" s="119">
        <f t="shared" si="20"/>
        <v>0</v>
      </c>
      <c r="AY32" s="119">
        <f t="shared" si="17"/>
        <v>0</v>
      </c>
      <c r="AZ32" s="119">
        <f t="shared" si="19"/>
        <v>2</v>
      </c>
      <c r="BA32" s="213">
        <f t="shared" si="13"/>
        <v>23</v>
      </c>
      <c r="BB32" s="214">
        <f t="shared" si="14"/>
        <v>1</v>
      </c>
    </row>
    <row r="33" spans="1:54" s="1" customFormat="1" ht="15.5" x14ac:dyDescent="0.35">
      <c r="A33" s="127">
        <f>IF(B33="","",IFERROR(SUBTOTAL(3,B$10:B33),""))</f>
        <v>24</v>
      </c>
      <c r="B33" s="216" t="s">
        <v>153</v>
      </c>
      <c r="C33" s="143" t="s">
        <v>355</v>
      </c>
      <c r="D33" s="144" t="s">
        <v>356</v>
      </c>
      <c r="E33" s="130" t="s">
        <v>269</v>
      </c>
      <c r="F33" s="117" t="s">
        <v>269</v>
      </c>
      <c r="G33" s="117" t="s">
        <v>269</v>
      </c>
      <c r="H33" s="117" t="s">
        <v>269</v>
      </c>
      <c r="I33" s="117"/>
      <c r="J33" s="117" t="s">
        <v>268</v>
      </c>
      <c r="K33" s="117" t="s">
        <v>268</v>
      </c>
      <c r="L33" s="117" t="s">
        <v>268</v>
      </c>
      <c r="M33" s="117" t="s">
        <v>268</v>
      </c>
      <c r="N33" s="117" t="s">
        <v>268</v>
      </c>
      <c r="O33" s="117"/>
      <c r="P33" s="145"/>
      <c r="Q33" s="117"/>
      <c r="R33" s="117" t="s">
        <v>269</v>
      </c>
      <c r="S33" s="117" t="s">
        <v>269</v>
      </c>
      <c r="T33" s="117" t="s">
        <v>269</v>
      </c>
      <c r="U33" s="117" t="s">
        <v>269</v>
      </c>
      <c r="V33" s="117" t="s">
        <v>288</v>
      </c>
      <c r="W33" s="117" t="s">
        <v>269</v>
      </c>
      <c r="X33" s="117"/>
      <c r="Y33" s="117" t="s">
        <v>268</v>
      </c>
      <c r="Z33" s="117" t="s">
        <v>268</v>
      </c>
      <c r="AA33" s="132" t="s">
        <v>807</v>
      </c>
      <c r="AB33" s="145"/>
      <c r="AC33" s="145"/>
      <c r="AD33" s="132" t="s">
        <v>807</v>
      </c>
      <c r="AE33" s="117"/>
      <c r="AF33" s="117" t="s">
        <v>269</v>
      </c>
      <c r="AG33" s="117" t="s">
        <v>269</v>
      </c>
      <c r="AH33" s="117" t="s">
        <v>269</v>
      </c>
      <c r="AI33" s="117" t="s">
        <v>269</v>
      </c>
      <c r="AJ33" s="118">
        <f t="shared" si="3"/>
        <v>20</v>
      </c>
      <c r="AK33" s="119">
        <f t="shared" si="4"/>
        <v>0</v>
      </c>
      <c r="AL33" s="119">
        <f t="shared" si="15"/>
        <v>1</v>
      </c>
      <c r="AM33" s="119">
        <f t="shared" si="5"/>
        <v>0</v>
      </c>
      <c r="AN33" s="119">
        <f t="shared" si="6"/>
        <v>0</v>
      </c>
      <c r="AO33" s="119">
        <f t="shared" si="7"/>
        <v>0</v>
      </c>
      <c r="AP33" s="119">
        <f t="shared" si="8"/>
        <v>0</v>
      </c>
      <c r="AQ33" s="119">
        <f t="shared" si="9"/>
        <v>0</v>
      </c>
      <c r="AR33" s="119">
        <f t="shared" si="10"/>
        <v>0</v>
      </c>
      <c r="AS33" s="119">
        <f t="shared" si="20"/>
        <v>0</v>
      </c>
      <c r="AT33" s="119">
        <f t="shared" si="20"/>
        <v>0</v>
      </c>
      <c r="AU33" s="119">
        <f t="shared" si="20"/>
        <v>0</v>
      </c>
      <c r="AV33" s="119">
        <f t="shared" si="20"/>
        <v>0</v>
      </c>
      <c r="AW33" s="119">
        <f t="shared" si="20"/>
        <v>0</v>
      </c>
      <c r="AX33" s="119">
        <f t="shared" si="20"/>
        <v>0</v>
      </c>
      <c r="AY33" s="119">
        <f t="shared" si="17"/>
        <v>0</v>
      </c>
      <c r="AZ33" s="119">
        <f t="shared" si="19"/>
        <v>2</v>
      </c>
      <c r="BA33" s="213">
        <f t="shared" si="13"/>
        <v>22</v>
      </c>
      <c r="BB33" s="214">
        <f t="shared" si="14"/>
        <v>0.95652173913043481</v>
      </c>
    </row>
    <row r="34" spans="1:54" s="1" customFormat="1" ht="15.5" x14ac:dyDescent="0.35">
      <c r="A34" s="127">
        <f>IF(B34="","",IFERROR(SUBTOTAL(3,B$10:B34),""))</f>
        <v>25</v>
      </c>
      <c r="B34" s="216" t="s">
        <v>357</v>
      </c>
      <c r="C34" s="146" t="s">
        <v>358</v>
      </c>
      <c r="D34" s="144" t="s">
        <v>359</v>
      </c>
      <c r="E34" s="130" t="s">
        <v>269</v>
      </c>
      <c r="F34" s="117" t="s">
        <v>269</v>
      </c>
      <c r="G34" s="117" t="s">
        <v>269</v>
      </c>
      <c r="H34" s="117" t="s">
        <v>269</v>
      </c>
      <c r="I34" s="117"/>
      <c r="J34" s="117" t="s">
        <v>268</v>
      </c>
      <c r="K34" s="117" t="s">
        <v>288</v>
      </c>
      <c r="L34" s="117" t="s">
        <v>288</v>
      </c>
      <c r="M34" s="117" t="s">
        <v>268</v>
      </c>
      <c r="N34" s="117" t="s">
        <v>268</v>
      </c>
      <c r="O34" s="117"/>
      <c r="P34" s="145"/>
      <c r="Q34" s="117"/>
      <c r="R34" s="117" t="s">
        <v>269</v>
      </c>
      <c r="S34" s="117" t="s">
        <v>269</v>
      </c>
      <c r="T34" s="117" t="s">
        <v>269</v>
      </c>
      <c r="U34" s="117" t="s">
        <v>269</v>
      </c>
      <c r="V34" s="117" t="s">
        <v>269</v>
      </c>
      <c r="W34" s="117" t="s">
        <v>269</v>
      </c>
      <c r="X34" s="117"/>
      <c r="Y34" s="117" t="s">
        <v>268</v>
      </c>
      <c r="Z34" s="117" t="s">
        <v>268</v>
      </c>
      <c r="AA34" s="132" t="s">
        <v>807</v>
      </c>
      <c r="AB34" s="145"/>
      <c r="AC34" s="145"/>
      <c r="AD34" s="132" t="s">
        <v>807</v>
      </c>
      <c r="AE34" s="117"/>
      <c r="AF34" s="117" t="s">
        <v>269</v>
      </c>
      <c r="AG34" s="117" t="s">
        <v>269</v>
      </c>
      <c r="AH34" s="117" t="s">
        <v>269</v>
      </c>
      <c r="AI34" s="117" t="s">
        <v>269</v>
      </c>
      <c r="AJ34" s="118">
        <f t="shared" si="3"/>
        <v>19</v>
      </c>
      <c r="AK34" s="119">
        <f t="shared" si="4"/>
        <v>0</v>
      </c>
      <c r="AL34" s="119">
        <f t="shared" si="15"/>
        <v>2</v>
      </c>
      <c r="AM34" s="119">
        <f t="shared" si="5"/>
        <v>0</v>
      </c>
      <c r="AN34" s="119">
        <f t="shared" si="6"/>
        <v>0</v>
      </c>
      <c r="AO34" s="119">
        <f t="shared" si="7"/>
        <v>0</v>
      </c>
      <c r="AP34" s="119">
        <f t="shared" si="8"/>
        <v>0</v>
      </c>
      <c r="AQ34" s="119">
        <f t="shared" si="9"/>
        <v>0</v>
      </c>
      <c r="AR34" s="119">
        <f t="shared" si="10"/>
        <v>0</v>
      </c>
      <c r="AS34" s="119">
        <f t="shared" si="20"/>
        <v>0</v>
      </c>
      <c r="AT34" s="119">
        <f t="shared" si="20"/>
        <v>0</v>
      </c>
      <c r="AU34" s="119">
        <f t="shared" si="20"/>
        <v>0</v>
      </c>
      <c r="AV34" s="119">
        <f t="shared" si="20"/>
        <v>0</v>
      </c>
      <c r="AW34" s="119">
        <f t="shared" si="20"/>
        <v>0</v>
      </c>
      <c r="AX34" s="119">
        <f t="shared" si="20"/>
        <v>0</v>
      </c>
      <c r="AY34" s="119">
        <f t="shared" si="17"/>
        <v>0</v>
      </c>
      <c r="AZ34" s="119">
        <f t="shared" si="19"/>
        <v>2</v>
      </c>
      <c r="BA34" s="213">
        <f t="shared" si="13"/>
        <v>21</v>
      </c>
      <c r="BB34" s="214">
        <f t="shared" si="14"/>
        <v>0.91304347826086951</v>
      </c>
    </row>
    <row r="35" spans="1:54" s="1" customFormat="1" ht="15.5" x14ac:dyDescent="0.35">
      <c r="A35" s="127">
        <f>IF(B35="","",IFERROR(SUBTOTAL(3,B$10:B35),""))</f>
        <v>26</v>
      </c>
      <c r="B35" s="216" t="s">
        <v>360</v>
      </c>
      <c r="C35" s="146" t="s">
        <v>361</v>
      </c>
      <c r="D35" s="144" t="s">
        <v>359</v>
      </c>
      <c r="E35" s="130" t="s">
        <v>269</v>
      </c>
      <c r="F35" s="117" t="s">
        <v>265</v>
      </c>
      <c r="G35" s="117" t="s">
        <v>265</v>
      </c>
      <c r="H35" s="117" t="s">
        <v>265</v>
      </c>
      <c r="I35" s="117"/>
      <c r="J35" s="117" t="s">
        <v>264</v>
      </c>
      <c r="K35" s="117" t="s">
        <v>264</v>
      </c>
      <c r="L35" s="117" t="s">
        <v>264</v>
      </c>
      <c r="M35" s="117" t="s">
        <v>268</v>
      </c>
      <c r="N35" s="117" t="s">
        <v>268</v>
      </c>
      <c r="O35" s="117"/>
      <c r="P35" s="145"/>
      <c r="Q35" s="117"/>
      <c r="R35" s="117" t="s">
        <v>269</v>
      </c>
      <c r="S35" s="117" t="s">
        <v>269</v>
      </c>
      <c r="T35" s="117" t="s">
        <v>269</v>
      </c>
      <c r="U35" s="117" t="s">
        <v>269</v>
      </c>
      <c r="V35" s="117" t="s">
        <v>269</v>
      </c>
      <c r="W35" s="117" t="s">
        <v>269</v>
      </c>
      <c r="X35" s="117"/>
      <c r="Y35" s="117" t="s">
        <v>268</v>
      </c>
      <c r="Z35" s="117" t="s">
        <v>268</v>
      </c>
      <c r="AA35" s="132" t="s">
        <v>807</v>
      </c>
      <c r="AB35" s="145"/>
      <c r="AC35" s="145"/>
      <c r="AD35" s="132" t="s">
        <v>807</v>
      </c>
      <c r="AE35" s="117"/>
      <c r="AF35" s="117" t="s">
        <v>269</v>
      </c>
      <c r="AG35" s="117" t="s">
        <v>269</v>
      </c>
      <c r="AH35" s="117" t="s">
        <v>269</v>
      </c>
      <c r="AI35" s="117" t="s">
        <v>269</v>
      </c>
      <c r="AJ35" s="118">
        <f t="shared" si="3"/>
        <v>15</v>
      </c>
      <c r="AK35" s="119">
        <f t="shared" si="4"/>
        <v>0</v>
      </c>
      <c r="AL35" s="119">
        <f t="shared" si="15"/>
        <v>0</v>
      </c>
      <c r="AM35" s="119">
        <f t="shared" si="5"/>
        <v>3</v>
      </c>
      <c r="AN35" s="119">
        <f t="shared" si="6"/>
        <v>0</v>
      </c>
      <c r="AO35" s="119">
        <f t="shared" si="7"/>
        <v>3</v>
      </c>
      <c r="AP35" s="119">
        <f t="shared" si="8"/>
        <v>0</v>
      </c>
      <c r="AQ35" s="119">
        <f t="shared" si="9"/>
        <v>0</v>
      </c>
      <c r="AR35" s="119">
        <f t="shared" si="10"/>
        <v>0</v>
      </c>
      <c r="AS35" s="119">
        <f t="shared" si="20"/>
        <v>0</v>
      </c>
      <c r="AT35" s="119">
        <f t="shared" si="20"/>
        <v>0</v>
      </c>
      <c r="AU35" s="119">
        <f t="shared" si="20"/>
        <v>0</v>
      </c>
      <c r="AV35" s="119">
        <f t="shared" si="20"/>
        <v>0</v>
      </c>
      <c r="AW35" s="119">
        <f t="shared" si="20"/>
        <v>0</v>
      </c>
      <c r="AX35" s="119">
        <f t="shared" si="20"/>
        <v>0</v>
      </c>
      <c r="AY35" s="119">
        <f t="shared" si="17"/>
        <v>0</v>
      </c>
      <c r="AZ35" s="119">
        <f t="shared" si="19"/>
        <v>2</v>
      </c>
      <c r="BA35" s="213">
        <f t="shared" si="13"/>
        <v>20</v>
      </c>
      <c r="BB35" s="214">
        <f t="shared" si="14"/>
        <v>0.86956521739130432</v>
      </c>
    </row>
    <row r="36" spans="1:54" s="1" customFormat="1" ht="15.5" x14ac:dyDescent="0.35">
      <c r="A36" s="127">
        <f>IF(B36="","",IFERROR(SUBTOTAL(3,B$10:B36),""))</f>
        <v>27</v>
      </c>
      <c r="B36" s="216" t="s">
        <v>362</v>
      </c>
      <c r="C36" s="146" t="s">
        <v>363</v>
      </c>
      <c r="D36" s="144" t="s">
        <v>359</v>
      </c>
      <c r="E36" s="130" t="s">
        <v>269</v>
      </c>
      <c r="F36" s="117" t="s">
        <v>269</v>
      </c>
      <c r="G36" s="117" t="s">
        <v>269</v>
      </c>
      <c r="H36" s="117" t="s">
        <v>269</v>
      </c>
      <c r="I36" s="117"/>
      <c r="J36" s="117" t="s">
        <v>268</v>
      </c>
      <c r="K36" s="117" t="s">
        <v>268</v>
      </c>
      <c r="L36" s="117" t="s">
        <v>268</v>
      </c>
      <c r="M36" s="117" t="s">
        <v>288</v>
      </c>
      <c r="N36" s="117" t="s">
        <v>268</v>
      </c>
      <c r="O36" s="117"/>
      <c r="P36" s="145"/>
      <c r="Q36" s="117"/>
      <c r="R36" s="117" t="s">
        <v>269</v>
      </c>
      <c r="S36" s="117" t="s">
        <v>269</v>
      </c>
      <c r="T36" s="117" t="s">
        <v>269</v>
      </c>
      <c r="U36" s="117" t="s">
        <v>288</v>
      </c>
      <c r="V36" s="117" t="s">
        <v>269</v>
      </c>
      <c r="W36" s="117" t="s">
        <v>269</v>
      </c>
      <c r="X36" s="117"/>
      <c r="Y36" s="117" t="s">
        <v>268</v>
      </c>
      <c r="Z36" s="117" t="s">
        <v>268</v>
      </c>
      <c r="AA36" s="132" t="s">
        <v>807</v>
      </c>
      <c r="AB36" s="145"/>
      <c r="AC36" s="145"/>
      <c r="AD36" s="132" t="s">
        <v>807</v>
      </c>
      <c r="AE36" s="117"/>
      <c r="AF36" s="117" t="s">
        <v>269</v>
      </c>
      <c r="AG36" s="117" t="s">
        <v>269</v>
      </c>
      <c r="AH36" s="117" t="s">
        <v>269</v>
      </c>
      <c r="AI36" s="117" t="s">
        <v>269</v>
      </c>
      <c r="AJ36" s="118">
        <f t="shared" si="3"/>
        <v>19</v>
      </c>
      <c r="AK36" s="119">
        <f t="shared" si="4"/>
        <v>0</v>
      </c>
      <c r="AL36" s="119">
        <f t="shared" si="15"/>
        <v>2</v>
      </c>
      <c r="AM36" s="119">
        <f t="shared" si="5"/>
        <v>0</v>
      </c>
      <c r="AN36" s="119">
        <f t="shared" si="6"/>
        <v>0</v>
      </c>
      <c r="AO36" s="119">
        <f t="shared" si="7"/>
        <v>0</v>
      </c>
      <c r="AP36" s="119">
        <f t="shared" si="8"/>
        <v>0</v>
      </c>
      <c r="AQ36" s="119">
        <f t="shared" si="9"/>
        <v>0</v>
      </c>
      <c r="AR36" s="119">
        <f t="shared" si="10"/>
        <v>0</v>
      </c>
      <c r="AS36" s="119">
        <f t="shared" si="20"/>
        <v>0</v>
      </c>
      <c r="AT36" s="119">
        <f t="shared" si="20"/>
        <v>0</v>
      </c>
      <c r="AU36" s="119">
        <f t="shared" si="20"/>
        <v>0</v>
      </c>
      <c r="AV36" s="119">
        <f t="shared" si="20"/>
        <v>0</v>
      </c>
      <c r="AW36" s="119">
        <f t="shared" si="20"/>
        <v>0</v>
      </c>
      <c r="AX36" s="119">
        <f t="shared" si="20"/>
        <v>0</v>
      </c>
      <c r="AY36" s="119">
        <f t="shared" si="17"/>
        <v>0</v>
      </c>
      <c r="AZ36" s="119">
        <f t="shared" si="19"/>
        <v>2</v>
      </c>
      <c r="BA36" s="213">
        <f t="shared" si="13"/>
        <v>21</v>
      </c>
      <c r="BB36" s="214">
        <f t="shared" si="14"/>
        <v>0.91304347826086951</v>
      </c>
    </row>
    <row r="37" spans="1:54" s="1" customFormat="1" ht="15.5" x14ac:dyDescent="0.35">
      <c r="A37" s="127">
        <f>IF(B37="","",IFERROR(SUBTOTAL(3,B$10:B37),""))</f>
        <v>28</v>
      </c>
      <c r="B37" s="216" t="s">
        <v>364</v>
      </c>
      <c r="C37" s="146" t="s">
        <v>365</v>
      </c>
      <c r="D37" s="144" t="s">
        <v>366</v>
      </c>
      <c r="E37" s="130" t="s">
        <v>269</v>
      </c>
      <c r="F37" s="117" t="s">
        <v>269</v>
      </c>
      <c r="G37" s="117" t="s">
        <v>269</v>
      </c>
      <c r="H37" s="117" t="s">
        <v>269</v>
      </c>
      <c r="I37" s="117"/>
      <c r="J37" s="117" t="s">
        <v>288</v>
      </c>
      <c r="K37" s="117" t="s">
        <v>268</v>
      </c>
      <c r="L37" s="117" t="s">
        <v>268</v>
      </c>
      <c r="M37" s="117" t="s">
        <v>268</v>
      </c>
      <c r="N37" s="117" t="s">
        <v>268</v>
      </c>
      <c r="O37" s="117"/>
      <c r="P37" s="145"/>
      <c r="Q37" s="117"/>
      <c r="R37" s="117" t="s">
        <v>269</v>
      </c>
      <c r="S37" s="117" t="s">
        <v>288</v>
      </c>
      <c r="T37" s="117" t="s">
        <v>269</v>
      </c>
      <c r="U37" s="117" t="s">
        <v>269</v>
      </c>
      <c r="V37" s="117" t="s">
        <v>269</v>
      </c>
      <c r="W37" s="117" t="s">
        <v>269</v>
      </c>
      <c r="X37" s="117"/>
      <c r="Y37" s="117" t="s">
        <v>268</v>
      </c>
      <c r="Z37" s="117" t="s">
        <v>268</v>
      </c>
      <c r="AA37" s="132" t="s">
        <v>807</v>
      </c>
      <c r="AB37" s="145"/>
      <c r="AC37" s="145"/>
      <c r="AD37" s="132" t="s">
        <v>807</v>
      </c>
      <c r="AE37" s="117"/>
      <c r="AF37" s="117" t="s">
        <v>269</v>
      </c>
      <c r="AG37" s="117" t="s">
        <v>269</v>
      </c>
      <c r="AH37" s="117" t="s">
        <v>269</v>
      </c>
      <c r="AI37" s="117" t="s">
        <v>288</v>
      </c>
      <c r="AJ37" s="118">
        <f t="shared" si="3"/>
        <v>18</v>
      </c>
      <c r="AK37" s="119">
        <f t="shared" si="4"/>
        <v>0</v>
      </c>
      <c r="AL37" s="119">
        <f t="shared" si="15"/>
        <v>3</v>
      </c>
      <c r="AM37" s="119">
        <f t="shared" si="5"/>
        <v>0</v>
      </c>
      <c r="AN37" s="119">
        <f t="shared" si="6"/>
        <v>0</v>
      </c>
      <c r="AO37" s="119">
        <f t="shared" si="7"/>
        <v>0</v>
      </c>
      <c r="AP37" s="119">
        <f t="shared" si="8"/>
        <v>0</v>
      </c>
      <c r="AQ37" s="119">
        <f t="shared" si="9"/>
        <v>0</v>
      </c>
      <c r="AR37" s="119">
        <f t="shared" si="10"/>
        <v>0</v>
      </c>
      <c r="AS37" s="119">
        <f t="shared" si="20"/>
        <v>0</v>
      </c>
      <c r="AT37" s="119">
        <f t="shared" si="20"/>
        <v>0</v>
      </c>
      <c r="AU37" s="119">
        <f t="shared" si="20"/>
        <v>0</v>
      </c>
      <c r="AV37" s="119">
        <f t="shared" si="20"/>
        <v>0</v>
      </c>
      <c r="AW37" s="119">
        <f t="shared" si="20"/>
        <v>0</v>
      </c>
      <c r="AX37" s="119">
        <f t="shared" si="20"/>
        <v>0</v>
      </c>
      <c r="AY37" s="119">
        <f t="shared" si="17"/>
        <v>0</v>
      </c>
      <c r="AZ37" s="119">
        <f t="shared" si="19"/>
        <v>2</v>
      </c>
      <c r="BA37" s="213">
        <f t="shared" si="13"/>
        <v>20</v>
      </c>
      <c r="BB37" s="214">
        <f t="shared" si="14"/>
        <v>0.86956521739130432</v>
      </c>
    </row>
    <row r="38" spans="1:54" s="1" customFormat="1" ht="15.5" x14ac:dyDescent="0.35">
      <c r="A38" s="127">
        <f>IF(B38="","",IFERROR(SUBTOTAL(3,B$10:B38),""))</f>
        <v>29</v>
      </c>
      <c r="B38" s="216" t="s">
        <v>367</v>
      </c>
      <c r="C38" s="146" t="s">
        <v>368</v>
      </c>
      <c r="D38" s="144" t="s">
        <v>366</v>
      </c>
      <c r="E38" s="130" t="s">
        <v>269</v>
      </c>
      <c r="F38" s="117" t="s">
        <v>269</v>
      </c>
      <c r="G38" s="117" t="s">
        <v>269</v>
      </c>
      <c r="H38" s="117" t="s">
        <v>269</v>
      </c>
      <c r="I38" s="117"/>
      <c r="J38" s="117" t="s">
        <v>265</v>
      </c>
      <c r="K38" s="117" t="s">
        <v>268</v>
      </c>
      <c r="L38" s="117" t="s">
        <v>268</v>
      </c>
      <c r="M38" s="117" t="s">
        <v>268</v>
      </c>
      <c r="N38" s="117" t="s">
        <v>268</v>
      </c>
      <c r="O38" s="117"/>
      <c r="P38" s="145"/>
      <c r="Q38" s="117"/>
      <c r="R38" s="117" t="s">
        <v>269</v>
      </c>
      <c r="S38" s="117" t="s">
        <v>269</v>
      </c>
      <c r="T38" s="117" t="s">
        <v>269</v>
      </c>
      <c r="U38" s="117" t="s">
        <v>269</v>
      </c>
      <c r="V38" s="117" t="s">
        <v>269</v>
      </c>
      <c r="W38" s="117" t="s">
        <v>269</v>
      </c>
      <c r="X38" s="117"/>
      <c r="Y38" s="117" t="s">
        <v>288</v>
      </c>
      <c r="Z38" s="117" t="s">
        <v>33</v>
      </c>
      <c r="AA38" s="132" t="s">
        <v>807</v>
      </c>
      <c r="AB38" s="145"/>
      <c r="AC38" s="145"/>
      <c r="AD38" s="132" t="s">
        <v>807</v>
      </c>
      <c r="AE38" s="117"/>
      <c r="AF38" s="117" t="s">
        <v>269</v>
      </c>
      <c r="AG38" s="117" t="s">
        <v>269</v>
      </c>
      <c r="AH38" s="117" t="s">
        <v>288</v>
      </c>
      <c r="AI38" s="117" t="s">
        <v>269</v>
      </c>
      <c r="AJ38" s="118">
        <f t="shared" si="3"/>
        <v>18</v>
      </c>
      <c r="AK38" s="119">
        <f t="shared" si="4"/>
        <v>0</v>
      </c>
      <c r="AL38" s="119">
        <f t="shared" si="15"/>
        <v>2</v>
      </c>
      <c r="AM38" s="119">
        <f t="shared" si="5"/>
        <v>1</v>
      </c>
      <c r="AN38" s="119">
        <f t="shared" si="6"/>
        <v>0</v>
      </c>
      <c r="AO38" s="119">
        <f t="shared" si="7"/>
        <v>0</v>
      </c>
      <c r="AP38" s="119">
        <f t="shared" si="8"/>
        <v>0</v>
      </c>
      <c r="AQ38" s="119">
        <f t="shared" si="9"/>
        <v>0</v>
      </c>
      <c r="AR38" s="119">
        <f t="shared" si="10"/>
        <v>0</v>
      </c>
      <c r="AS38" s="119">
        <f t="shared" si="20"/>
        <v>0</v>
      </c>
      <c r="AT38" s="119">
        <f t="shared" si="20"/>
        <v>0</v>
      </c>
      <c r="AU38" s="119">
        <f t="shared" si="20"/>
        <v>0</v>
      </c>
      <c r="AV38" s="119">
        <f t="shared" si="20"/>
        <v>0</v>
      </c>
      <c r="AW38" s="119">
        <f t="shared" si="20"/>
        <v>0</v>
      </c>
      <c r="AX38" s="119">
        <f t="shared" si="20"/>
        <v>0</v>
      </c>
      <c r="AY38" s="119">
        <f t="shared" si="17"/>
        <v>0</v>
      </c>
      <c r="AZ38" s="119">
        <f t="shared" si="19"/>
        <v>2</v>
      </c>
      <c r="BA38" s="213">
        <f t="shared" si="13"/>
        <v>21</v>
      </c>
      <c r="BB38" s="214">
        <f t="shared" si="14"/>
        <v>0.91304347826086951</v>
      </c>
    </row>
    <row r="39" spans="1:54" s="1" customFormat="1" ht="15.5" x14ac:dyDescent="0.35">
      <c r="A39" s="127">
        <f>IF(B39="","",IFERROR(SUBTOTAL(3,B$10:B39),""))</f>
        <v>30</v>
      </c>
      <c r="B39" s="216" t="s">
        <v>369</v>
      </c>
      <c r="C39" s="146" t="s">
        <v>370</v>
      </c>
      <c r="D39" s="144" t="s">
        <v>371</v>
      </c>
      <c r="E39" s="130" t="s">
        <v>269</v>
      </c>
      <c r="F39" s="117" t="s">
        <v>269</v>
      </c>
      <c r="G39" s="117" t="s">
        <v>269</v>
      </c>
      <c r="H39" s="117" t="s">
        <v>269</v>
      </c>
      <c r="I39" s="117"/>
      <c r="J39" s="117" t="s">
        <v>268</v>
      </c>
      <c r="K39" s="117" t="s">
        <v>268</v>
      </c>
      <c r="L39" s="117" t="s">
        <v>268</v>
      </c>
      <c r="M39" s="117" t="s">
        <v>268</v>
      </c>
      <c r="N39" s="117" t="s">
        <v>268</v>
      </c>
      <c r="O39" s="117"/>
      <c r="P39" s="145"/>
      <c r="Q39" s="117"/>
      <c r="R39" s="117" t="s">
        <v>269</v>
      </c>
      <c r="S39" s="117" t="s">
        <v>269</v>
      </c>
      <c r="T39" s="117" t="s">
        <v>269</v>
      </c>
      <c r="U39" s="117" t="s">
        <v>269</v>
      </c>
      <c r="V39" s="117" t="s">
        <v>269</v>
      </c>
      <c r="W39" s="117" t="s">
        <v>269</v>
      </c>
      <c r="X39" s="117"/>
      <c r="Y39" s="117" t="s">
        <v>268</v>
      </c>
      <c r="Z39" s="117" t="s">
        <v>268</v>
      </c>
      <c r="AA39" s="132" t="s">
        <v>807</v>
      </c>
      <c r="AB39" s="145"/>
      <c r="AC39" s="145"/>
      <c r="AD39" s="132" t="s">
        <v>807</v>
      </c>
      <c r="AE39" s="117"/>
      <c r="AF39" s="117" t="s">
        <v>269</v>
      </c>
      <c r="AG39" s="117" t="s">
        <v>269</v>
      </c>
      <c r="AH39" s="117" t="s">
        <v>269</v>
      </c>
      <c r="AI39" s="117" t="s">
        <v>269</v>
      </c>
      <c r="AJ39" s="118">
        <f t="shared" si="3"/>
        <v>21</v>
      </c>
      <c r="AK39" s="119">
        <f t="shared" si="4"/>
        <v>0</v>
      </c>
      <c r="AL39" s="119">
        <f t="shared" si="15"/>
        <v>0</v>
      </c>
      <c r="AM39" s="119">
        <f t="shared" si="5"/>
        <v>0</v>
      </c>
      <c r="AN39" s="119">
        <f t="shared" si="6"/>
        <v>0</v>
      </c>
      <c r="AO39" s="119">
        <f t="shared" si="7"/>
        <v>0</v>
      </c>
      <c r="AP39" s="119">
        <f t="shared" si="8"/>
        <v>0</v>
      </c>
      <c r="AQ39" s="119">
        <f t="shared" si="9"/>
        <v>0</v>
      </c>
      <c r="AR39" s="119">
        <f t="shared" si="10"/>
        <v>0</v>
      </c>
      <c r="AS39" s="119">
        <f t="shared" si="20"/>
        <v>0</v>
      </c>
      <c r="AT39" s="119">
        <f t="shared" si="20"/>
        <v>0</v>
      </c>
      <c r="AU39" s="119">
        <f t="shared" si="20"/>
        <v>0</v>
      </c>
      <c r="AV39" s="119">
        <f t="shared" si="20"/>
        <v>0</v>
      </c>
      <c r="AW39" s="119">
        <f t="shared" si="20"/>
        <v>0</v>
      </c>
      <c r="AX39" s="119">
        <f t="shared" si="20"/>
        <v>0</v>
      </c>
      <c r="AY39" s="119">
        <f t="shared" si="17"/>
        <v>0</v>
      </c>
      <c r="AZ39" s="119">
        <f t="shared" si="19"/>
        <v>2</v>
      </c>
      <c r="BA39" s="213">
        <f t="shared" si="13"/>
        <v>23</v>
      </c>
      <c r="BB39" s="214">
        <f t="shared" si="14"/>
        <v>1</v>
      </c>
    </row>
    <row r="40" spans="1:54" s="1" customFormat="1" ht="15.5" x14ac:dyDescent="0.35">
      <c r="A40" s="127">
        <f>IF(B40="","",IFERROR(SUBTOTAL(3,B$10:B40),""))</f>
        <v>31</v>
      </c>
      <c r="B40" s="216" t="s">
        <v>372</v>
      </c>
      <c r="C40" s="146" t="s">
        <v>373</v>
      </c>
      <c r="D40" s="144" t="s">
        <v>374</v>
      </c>
      <c r="E40" s="130" t="s">
        <v>269</v>
      </c>
      <c r="F40" s="117" t="s">
        <v>269</v>
      </c>
      <c r="G40" s="117" t="s">
        <v>269</v>
      </c>
      <c r="H40" s="117" t="s">
        <v>269</v>
      </c>
      <c r="I40" s="117"/>
      <c r="J40" s="117" t="s">
        <v>268</v>
      </c>
      <c r="K40" s="117" t="s">
        <v>268</v>
      </c>
      <c r="L40" s="117" t="s">
        <v>268</v>
      </c>
      <c r="M40" s="117" t="s">
        <v>268</v>
      </c>
      <c r="N40" s="117" t="s">
        <v>268</v>
      </c>
      <c r="O40" s="117"/>
      <c r="P40" s="145"/>
      <c r="Q40" s="117"/>
      <c r="R40" s="117" t="s">
        <v>269</v>
      </c>
      <c r="S40" s="117" t="s">
        <v>269</v>
      </c>
      <c r="T40" s="117" t="s">
        <v>269</v>
      </c>
      <c r="U40" s="117" t="s">
        <v>269</v>
      </c>
      <c r="V40" s="117" t="s">
        <v>269</v>
      </c>
      <c r="W40" s="117" t="s">
        <v>269</v>
      </c>
      <c r="X40" s="117"/>
      <c r="Y40" s="117" t="s">
        <v>268</v>
      </c>
      <c r="Z40" s="117" t="s">
        <v>268</v>
      </c>
      <c r="AA40" s="132" t="s">
        <v>807</v>
      </c>
      <c r="AB40" s="145"/>
      <c r="AC40" s="145"/>
      <c r="AD40" s="132" t="s">
        <v>807</v>
      </c>
      <c r="AE40" s="117"/>
      <c r="AF40" s="117" t="s">
        <v>269</v>
      </c>
      <c r="AG40" s="117" t="s">
        <v>269</v>
      </c>
      <c r="AH40" s="117" t="s">
        <v>269</v>
      </c>
      <c r="AI40" s="117" t="s">
        <v>269</v>
      </c>
      <c r="AJ40" s="118">
        <f t="shared" si="3"/>
        <v>21</v>
      </c>
      <c r="AK40" s="119">
        <f t="shared" si="4"/>
        <v>0</v>
      </c>
      <c r="AL40" s="119">
        <f t="shared" si="15"/>
        <v>0</v>
      </c>
      <c r="AM40" s="119">
        <f t="shared" si="5"/>
        <v>0</v>
      </c>
      <c r="AN40" s="119">
        <f t="shared" si="6"/>
        <v>0</v>
      </c>
      <c r="AO40" s="119">
        <f t="shared" si="7"/>
        <v>0</v>
      </c>
      <c r="AP40" s="119">
        <f t="shared" si="8"/>
        <v>0</v>
      </c>
      <c r="AQ40" s="119">
        <f t="shared" si="9"/>
        <v>0</v>
      </c>
      <c r="AR40" s="119">
        <f t="shared" si="10"/>
        <v>0</v>
      </c>
      <c r="AS40" s="119">
        <f t="shared" si="20"/>
        <v>0</v>
      </c>
      <c r="AT40" s="119">
        <f t="shared" si="20"/>
        <v>0</v>
      </c>
      <c r="AU40" s="119">
        <f t="shared" si="20"/>
        <v>0</v>
      </c>
      <c r="AV40" s="119">
        <f t="shared" si="20"/>
        <v>0</v>
      </c>
      <c r="AW40" s="119">
        <f t="shared" si="20"/>
        <v>0</v>
      </c>
      <c r="AX40" s="119">
        <f t="shared" si="20"/>
        <v>0</v>
      </c>
      <c r="AY40" s="119">
        <f t="shared" si="17"/>
        <v>0</v>
      </c>
      <c r="AZ40" s="119">
        <f t="shared" si="19"/>
        <v>2</v>
      </c>
      <c r="BA40" s="213">
        <f t="shared" si="13"/>
        <v>23</v>
      </c>
      <c r="BB40" s="214">
        <f t="shared" si="14"/>
        <v>1</v>
      </c>
    </row>
    <row r="41" spans="1:54" s="1" customFormat="1" ht="15.5" x14ac:dyDescent="0.35">
      <c r="A41" s="127">
        <f>IF(B41="","",IFERROR(SUBTOTAL(3,B$10:B41),""))</f>
        <v>32</v>
      </c>
      <c r="B41" s="216" t="s">
        <v>375</v>
      </c>
      <c r="C41" s="146" t="s">
        <v>376</v>
      </c>
      <c r="D41" s="144" t="s">
        <v>366</v>
      </c>
      <c r="E41" s="130" t="s">
        <v>269</v>
      </c>
      <c r="F41" s="117" t="s">
        <v>288</v>
      </c>
      <c r="G41" s="117" t="s">
        <v>269</v>
      </c>
      <c r="H41" s="117" t="s">
        <v>269</v>
      </c>
      <c r="I41" s="117"/>
      <c r="J41" s="117" t="s">
        <v>33</v>
      </c>
      <c r="K41" s="117" t="s">
        <v>33</v>
      </c>
      <c r="L41" s="117" t="s">
        <v>288</v>
      </c>
      <c r="M41" s="117" t="s">
        <v>268</v>
      </c>
      <c r="N41" s="117" t="s">
        <v>265</v>
      </c>
      <c r="O41" s="117"/>
      <c r="P41" s="145"/>
      <c r="Q41" s="117"/>
      <c r="R41" s="117" t="s">
        <v>269</v>
      </c>
      <c r="S41" s="117" t="s">
        <v>269</v>
      </c>
      <c r="T41" s="117" t="s">
        <v>288</v>
      </c>
      <c r="U41" s="117" t="s">
        <v>269</v>
      </c>
      <c r="V41" s="117" t="s">
        <v>269</v>
      </c>
      <c r="W41" s="117" t="s">
        <v>19</v>
      </c>
      <c r="X41" s="117"/>
      <c r="Y41" s="117" t="s">
        <v>19</v>
      </c>
      <c r="Z41" s="117" t="s">
        <v>19</v>
      </c>
      <c r="AA41" s="132" t="s">
        <v>807</v>
      </c>
      <c r="AB41" s="145"/>
      <c r="AC41" s="145"/>
      <c r="AD41" s="132" t="s">
        <v>807</v>
      </c>
      <c r="AE41" s="117"/>
      <c r="AF41" s="117" t="s">
        <v>264</v>
      </c>
      <c r="AG41" s="117" t="s">
        <v>264</v>
      </c>
      <c r="AH41" s="117" t="s">
        <v>264</v>
      </c>
      <c r="AI41" s="117" t="s">
        <v>264</v>
      </c>
      <c r="AJ41" s="118">
        <f t="shared" si="3"/>
        <v>10</v>
      </c>
      <c r="AK41" s="119">
        <f t="shared" si="4"/>
        <v>0</v>
      </c>
      <c r="AL41" s="119">
        <f t="shared" si="15"/>
        <v>3</v>
      </c>
      <c r="AM41" s="119">
        <f t="shared" si="5"/>
        <v>1</v>
      </c>
      <c r="AN41" s="119">
        <f t="shared" si="6"/>
        <v>3</v>
      </c>
      <c r="AO41" s="119">
        <f t="shared" si="7"/>
        <v>4</v>
      </c>
      <c r="AP41" s="119">
        <f t="shared" si="8"/>
        <v>0</v>
      </c>
      <c r="AQ41" s="119">
        <f t="shared" si="9"/>
        <v>0</v>
      </c>
      <c r="AR41" s="119">
        <f t="shared" si="10"/>
        <v>0</v>
      </c>
      <c r="AS41" s="119">
        <f t="shared" ref="AS41:AX50" si="21">COUNTIF($E41:$AI41,AS$9)</f>
        <v>0</v>
      </c>
      <c r="AT41" s="119">
        <f t="shared" si="21"/>
        <v>0</v>
      </c>
      <c r="AU41" s="119">
        <f t="shared" si="21"/>
        <v>0</v>
      </c>
      <c r="AV41" s="119">
        <f t="shared" si="21"/>
        <v>0</v>
      </c>
      <c r="AW41" s="119">
        <f t="shared" si="21"/>
        <v>0</v>
      </c>
      <c r="AX41" s="119">
        <f t="shared" si="21"/>
        <v>0</v>
      </c>
      <c r="AY41" s="119">
        <f t="shared" si="17"/>
        <v>0</v>
      </c>
      <c r="AZ41" s="119">
        <f t="shared" si="19"/>
        <v>2</v>
      </c>
      <c r="BA41" s="213">
        <f t="shared" si="13"/>
        <v>13</v>
      </c>
      <c r="BB41" s="214">
        <f t="shared" si="14"/>
        <v>0.56521739130434778</v>
      </c>
    </row>
    <row r="42" spans="1:54" s="1" customFormat="1" ht="15.5" x14ac:dyDescent="0.35">
      <c r="A42" s="127">
        <f>IF(B42="","",IFERROR(SUBTOTAL(3,B$10:B42),""))</f>
        <v>33</v>
      </c>
      <c r="B42" s="216" t="s">
        <v>377</v>
      </c>
      <c r="C42" s="146" t="s">
        <v>378</v>
      </c>
      <c r="D42" s="144" t="s">
        <v>366</v>
      </c>
      <c r="E42" s="130" t="s">
        <v>269</v>
      </c>
      <c r="F42" s="117" t="s">
        <v>269</v>
      </c>
      <c r="G42" s="117" t="s">
        <v>269</v>
      </c>
      <c r="H42" s="117" t="s">
        <v>269</v>
      </c>
      <c r="I42" s="117"/>
      <c r="J42" s="117" t="s">
        <v>268</v>
      </c>
      <c r="K42" s="117" t="s">
        <v>268</v>
      </c>
      <c r="L42" s="117" t="s">
        <v>34</v>
      </c>
      <c r="M42" s="117" t="s">
        <v>34</v>
      </c>
      <c r="N42" s="117" t="s">
        <v>34</v>
      </c>
      <c r="O42" s="117"/>
      <c r="P42" s="145"/>
      <c r="Q42" s="117"/>
      <c r="R42" s="117" t="s">
        <v>269</v>
      </c>
      <c r="S42" s="117" t="s">
        <v>269</v>
      </c>
      <c r="T42" s="117" t="s">
        <v>269</v>
      </c>
      <c r="U42" s="117" t="s">
        <v>269</v>
      </c>
      <c r="V42" s="117" t="s">
        <v>269</v>
      </c>
      <c r="W42" s="117" t="s">
        <v>269</v>
      </c>
      <c r="X42" s="117"/>
      <c r="Y42" s="117" t="s">
        <v>34</v>
      </c>
      <c r="Z42" s="117" t="s">
        <v>34</v>
      </c>
      <c r="AA42" s="132" t="s">
        <v>807</v>
      </c>
      <c r="AB42" s="145"/>
      <c r="AC42" s="145"/>
      <c r="AD42" s="132" t="s">
        <v>807</v>
      </c>
      <c r="AE42" s="117"/>
      <c r="AF42" s="117" t="s">
        <v>269</v>
      </c>
      <c r="AG42" s="117" t="s">
        <v>269</v>
      </c>
      <c r="AH42" s="117" t="s">
        <v>269</v>
      </c>
      <c r="AI42" s="117" t="s">
        <v>269</v>
      </c>
      <c r="AJ42" s="118">
        <f t="shared" si="3"/>
        <v>21</v>
      </c>
      <c r="AK42" s="119">
        <f t="shared" si="4"/>
        <v>0</v>
      </c>
      <c r="AL42" s="119">
        <f t="shared" si="15"/>
        <v>0</v>
      </c>
      <c r="AM42" s="119">
        <f t="shared" si="5"/>
        <v>0</v>
      </c>
      <c r="AN42" s="119">
        <f t="shared" si="6"/>
        <v>0</v>
      </c>
      <c r="AO42" s="119">
        <f t="shared" si="7"/>
        <v>0</v>
      </c>
      <c r="AP42" s="119">
        <f t="shared" si="8"/>
        <v>0</v>
      </c>
      <c r="AQ42" s="119">
        <f t="shared" si="9"/>
        <v>0</v>
      </c>
      <c r="AR42" s="119">
        <f t="shared" si="10"/>
        <v>0</v>
      </c>
      <c r="AS42" s="119">
        <f t="shared" si="21"/>
        <v>0</v>
      </c>
      <c r="AT42" s="119">
        <f t="shared" si="21"/>
        <v>0</v>
      </c>
      <c r="AU42" s="119">
        <f t="shared" si="21"/>
        <v>0</v>
      </c>
      <c r="AV42" s="119">
        <f t="shared" si="21"/>
        <v>0</v>
      </c>
      <c r="AW42" s="119">
        <f t="shared" si="21"/>
        <v>0</v>
      </c>
      <c r="AX42" s="119">
        <f t="shared" si="21"/>
        <v>0</v>
      </c>
      <c r="AY42" s="119">
        <f t="shared" si="17"/>
        <v>0</v>
      </c>
      <c r="AZ42" s="119">
        <f t="shared" si="19"/>
        <v>2</v>
      </c>
      <c r="BA42" s="213">
        <f t="shared" si="13"/>
        <v>23</v>
      </c>
      <c r="BB42" s="214">
        <f t="shared" si="14"/>
        <v>1</v>
      </c>
    </row>
    <row r="43" spans="1:54" ht="15.5" x14ac:dyDescent="0.35">
      <c r="A43" s="127">
        <f>IF(B43="","",IFERROR(SUBTOTAL(3,B$10:B43),""))</f>
        <v>34</v>
      </c>
      <c r="B43" s="216" t="s">
        <v>379</v>
      </c>
      <c r="C43" s="146" t="s">
        <v>380</v>
      </c>
      <c r="D43" s="144" t="s">
        <v>366</v>
      </c>
      <c r="E43" s="130" t="s">
        <v>269</v>
      </c>
      <c r="F43" s="117" t="s">
        <v>269</v>
      </c>
      <c r="G43" s="117" t="s">
        <v>269</v>
      </c>
      <c r="H43" s="117" t="s">
        <v>269</v>
      </c>
      <c r="I43" s="117"/>
      <c r="J43" s="117" t="s">
        <v>265</v>
      </c>
      <c r="K43" s="117" t="s">
        <v>268</v>
      </c>
      <c r="L43" s="117" t="s">
        <v>33</v>
      </c>
      <c r="M43" s="117" t="s">
        <v>268</v>
      </c>
      <c r="N43" s="117" t="s">
        <v>33</v>
      </c>
      <c r="O43" s="117"/>
      <c r="P43" s="145"/>
      <c r="Q43" s="117"/>
      <c r="R43" s="117" t="s">
        <v>269</v>
      </c>
      <c r="S43" s="117" t="s">
        <v>269</v>
      </c>
      <c r="T43" s="117" t="s">
        <v>269</v>
      </c>
      <c r="U43" s="117" t="s">
        <v>269</v>
      </c>
      <c r="V43" s="117" t="s">
        <v>269</v>
      </c>
      <c r="W43" s="117" t="s">
        <v>269</v>
      </c>
      <c r="X43" s="117"/>
      <c r="Y43" s="117" t="s">
        <v>33</v>
      </c>
      <c r="Z43" s="117" t="s">
        <v>33</v>
      </c>
      <c r="AA43" s="132" t="s">
        <v>807</v>
      </c>
      <c r="AB43" s="145"/>
      <c r="AC43" s="145"/>
      <c r="AD43" s="132" t="s">
        <v>807</v>
      </c>
      <c r="AE43" s="117"/>
      <c r="AF43" s="117" t="s">
        <v>269</v>
      </c>
      <c r="AG43" s="117" t="s">
        <v>269</v>
      </c>
      <c r="AH43" s="117" t="s">
        <v>269</v>
      </c>
      <c r="AI43" s="117" t="s">
        <v>269</v>
      </c>
      <c r="AJ43" s="118">
        <f t="shared" si="3"/>
        <v>20</v>
      </c>
      <c r="AK43" s="119">
        <f t="shared" si="4"/>
        <v>0</v>
      </c>
      <c r="AL43" s="119">
        <f t="shared" si="15"/>
        <v>0</v>
      </c>
      <c r="AM43" s="119">
        <f t="shared" si="5"/>
        <v>1</v>
      </c>
      <c r="AN43" s="119">
        <f t="shared" si="6"/>
        <v>0</v>
      </c>
      <c r="AO43" s="119">
        <f t="shared" si="7"/>
        <v>0</v>
      </c>
      <c r="AP43" s="119">
        <f t="shared" si="8"/>
        <v>0</v>
      </c>
      <c r="AQ43" s="119">
        <f t="shared" si="9"/>
        <v>0</v>
      </c>
      <c r="AR43" s="119">
        <f t="shared" si="10"/>
        <v>0</v>
      </c>
      <c r="AS43" s="119">
        <f t="shared" si="21"/>
        <v>0</v>
      </c>
      <c r="AT43" s="119">
        <f t="shared" si="21"/>
        <v>0</v>
      </c>
      <c r="AU43" s="119">
        <f t="shared" si="21"/>
        <v>0</v>
      </c>
      <c r="AV43" s="119">
        <f t="shared" si="21"/>
        <v>0</v>
      </c>
      <c r="AW43" s="119">
        <f t="shared" si="21"/>
        <v>0</v>
      </c>
      <c r="AX43" s="119">
        <f t="shared" si="21"/>
        <v>0</v>
      </c>
      <c r="AY43" s="119">
        <f t="shared" si="17"/>
        <v>0</v>
      </c>
      <c r="AZ43" s="119">
        <f t="shared" si="19"/>
        <v>2</v>
      </c>
      <c r="BA43" s="203"/>
      <c r="BB43" s="203"/>
    </row>
    <row r="44" spans="1:54" ht="15.5" x14ac:dyDescent="0.35">
      <c r="A44" s="127">
        <f>IF(B44="","",IFERROR(SUBTOTAL(3,B$10:B44),""))</f>
        <v>35</v>
      </c>
      <c r="B44" s="216" t="s">
        <v>381</v>
      </c>
      <c r="C44" s="146" t="s">
        <v>382</v>
      </c>
      <c r="D44" s="144" t="s">
        <v>366</v>
      </c>
      <c r="E44" s="130" t="s">
        <v>288</v>
      </c>
      <c r="F44" s="117" t="s">
        <v>288</v>
      </c>
      <c r="G44" s="117" t="s">
        <v>288</v>
      </c>
      <c r="H44" s="117" t="s">
        <v>288</v>
      </c>
      <c r="I44" s="117"/>
      <c r="J44" s="117" t="s">
        <v>288</v>
      </c>
      <c r="K44" s="117" t="s">
        <v>268</v>
      </c>
      <c r="L44" s="117" t="s">
        <v>33</v>
      </c>
      <c r="M44" s="117" t="s">
        <v>268</v>
      </c>
      <c r="N44" s="117" t="s">
        <v>34</v>
      </c>
      <c r="O44" s="117"/>
      <c r="P44" s="145"/>
      <c r="Q44" s="117"/>
      <c r="R44" s="117" t="s">
        <v>269</v>
      </c>
      <c r="S44" s="117" t="s">
        <v>269</v>
      </c>
      <c r="T44" s="117" t="s">
        <v>269</v>
      </c>
      <c r="U44" s="117" t="s">
        <v>269</v>
      </c>
      <c r="V44" s="117" t="s">
        <v>269</v>
      </c>
      <c r="W44" s="117" t="s">
        <v>269</v>
      </c>
      <c r="X44" s="117"/>
      <c r="Y44" s="117" t="s">
        <v>268</v>
      </c>
      <c r="Z44" s="117" t="s">
        <v>268</v>
      </c>
      <c r="AA44" s="132" t="s">
        <v>807</v>
      </c>
      <c r="AB44" s="145"/>
      <c r="AC44" s="145"/>
      <c r="AD44" s="132" t="s">
        <v>807</v>
      </c>
      <c r="AE44" s="117"/>
      <c r="AF44" s="117" t="s">
        <v>269</v>
      </c>
      <c r="AG44" s="117" t="s">
        <v>269</v>
      </c>
      <c r="AH44" s="117" t="s">
        <v>269</v>
      </c>
      <c r="AI44" s="117" t="s">
        <v>269</v>
      </c>
      <c r="AJ44" s="118">
        <f t="shared" si="3"/>
        <v>16</v>
      </c>
      <c r="AK44" s="119">
        <f t="shared" si="4"/>
        <v>0</v>
      </c>
      <c r="AL44" s="119">
        <f t="shared" si="15"/>
        <v>5</v>
      </c>
      <c r="AM44" s="119">
        <f t="shared" si="5"/>
        <v>0</v>
      </c>
      <c r="AN44" s="119">
        <f t="shared" si="6"/>
        <v>0</v>
      </c>
      <c r="AO44" s="119">
        <f t="shared" si="7"/>
        <v>0</v>
      </c>
      <c r="AP44" s="119">
        <f t="shared" si="8"/>
        <v>0</v>
      </c>
      <c r="AQ44" s="119">
        <f t="shared" si="9"/>
        <v>0</v>
      </c>
      <c r="AR44" s="119">
        <f t="shared" si="10"/>
        <v>0</v>
      </c>
      <c r="AS44" s="119">
        <f t="shared" si="21"/>
        <v>0</v>
      </c>
      <c r="AT44" s="119">
        <f t="shared" si="21"/>
        <v>0</v>
      </c>
      <c r="AU44" s="119">
        <f t="shared" si="21"/>
        <v>0</v>
      </c>
      <c r="AV44" s="119">
        <f t="shared" si="21"/>
        <v>0</v>
      </c>
      <c r="AW44" s="119">
        <f t="shared" si="21"/>
        <v>0</v>
      </c>
      <c r="AX44" s="119">
        <f t="shared" si="21"/>
        <v>0</v>
      </c>
      <c r="AY44" s="119">
        <f t="shared" si="17"/>
        <v>0</v>
      </c>
      <c r="AZ44" s="119">
        <f t="shared" ref="AZ44:AZ79" si="22">COUNTIF($E44:$AI44,AZ$9)</f>
        <v>2</v>
      </c>
      <c r="BA44" s="203"/>
      <c r="BB44" s="203"/>
    </row>
    <row r="45" spans="1:54" ht="15.5" x14ac:dyDescent="0.35">
      <c r="A45" s="127">
        <f>IF(B45="","",IFERROR(SUBTOTAL(3,B$10:B45),""))</f>
        <v>36</v>
      </c>
      <c r="B45" s="216" t="s">
        <v>383</v>
      </c>
      <c r="C45" s="146" t="s">
        <v>384</v>
      </c>
      <c r="D45" s="144" t="s">
        <v>385</v>
      </c>
      <c r="E45" s="130" t="s">
        <v>269</v>
      </c>
      <c r="F45" s="117" t="s">
        <v>269</v>
      </c>
      <c r="G45" s="117" t="s">
        <v>269</v>
      </c>
      <c r="H45" s="117" t="s">
        <v>269</v>
      </c>
      <c r="I45" s="117"/>
      <c r="J45" s="117" t="s">
        <v>268</v>
      </c>
      <c r="K45" s="117" t="s">
        <v>268</v>
      </c>
      <c r="L45" s="117" t="s">
        <v>268</v>
      </c>
      <c r="M45" s="117" t="s">
        <v>288</v>
      </c>
      <c r="N45" s="117" t="s">
        <v>288</v>
      </c>
      <c r="O45" s="117"/>
      <c r="P45" s="145"/>
      <c r="Q45" s="117"/>
      <c r="R45" s="117" t="s">
        <v>269</v>
      </c>
      <c r="S45" s="117" t="s">
        <v>288</v>
      </c>
      <c r="T45" s="117" t="s">
        <v>269</v>
      </c>
      <c r="U45" s="117" t="s">
        <v>269</v>
      </c>
      <c r="V45" s="117" t="s">
        <v>269</v>
      </c>
      <c r="W45" s="117" t="s">
        <v>269</v>
      </c>
      <c r="X45" s="117"/>
      <c r="Y45" s="117" t="s">
        <v>268</v>
      </c>
      <c r="Z45" s="117" t="s">
        <v>268</v>
      </c>
      <c r="AA45" s="132" t="s">
        <v>807</v>
      </c>
      <c r="AB45" s="145"/>
      <c r="AC45" s="145"/>
      <c r="AD45" s="132" t="s">
        <v>807</v>
      </c>
      <c r="AE45" s="117"/>
      <c r="AF45" s="117" t="s">
        <v>269</v>
      </c>
      <c r="AG45" s="117" t="s">
        <v>269</v>
      </c>
      <c r="AH45" s="117" t="s">
        <v>269</v>
      </c>
      <c r="AI45" s="117" t="s">
        <v>269</v>
      </c>
      <c r="AJ45" s="118">
        <f t="shared" si="3"/>
        <v>18</v>
      </c>
      <c r="AK45" s="119">
        <f t="shared" si="4"/>
        <v>0</v>
      </c>
      <c r="AL45" s="119">
        <f t="shared" si="15"/>
        <v>3</v>
      </c>
      <c r="AM45" s="119">
        <f t="shared" si="5"/>
        <v>0</v>
      </c>
      <c r="AN45" s="119">
        <f t="shared" si="6"/>
        <v>0</v>
      </c>
      <c r="AO45" s="119">
        <f t="shared" si="7"/>
        <v>0</v>
      </c>
      <c r="AP45" s="119">
        <f t="shared" si="8"/>
        <v>0</v>
      </c>
      <c r="AQ45" s="119">
        <f t="shared" si="9"/>
        <v>0</v>
      </c>
      <c r="AR45" s="119">
        <f t="shared" si="10"/>
        <v>0</v>
      </c>
      <c r="AS45" s="119">
        <f t="shared" si="21"/>
        <v>0</v>
      </c>
      <c r="AT45" s="119">
        <f t="shared" si="21"/>
        <v>0</v>
      </c>
      <c r="AU45" s="119">
        <f t="shared" si="21"/>
        <v>0</v>
      </c>
      <c r="AV45" s="119">
        <f t="shared" si="21"/>
        <v>0</v>
      </c>
      <c r="AW45" s="119">
        <f t="shared" si="21"/>
        <v>0</v>
      </c>
      <c r="AX45" s="119">
        <f t="shared" si="21"/>
        <v>0</v>
      </c>
      <c r="AY45" s="119">
        <f t="shared" si="17"/>
        <v>0</v>
      </c>
      <c r="AZ45" s="119">
        <f t="shared" si="22"/>
        <v>2</v>
      </c>
      <c r="BA45" s="203"/>
      <c r="BB45" s="203"/>
    </row>
    <row r="46" spans="1:54" ht="15.5" x14ac:dyDescent="0.35">
      <c r="A46" s="127">
        <f>IF(B46="","",IFERROR(SUBTOTAL(3,B$10:B46),""))</f>
        <v>37</v>
      </c>
      <c r="B46" s="216" t="s">
        <v>386</v>
      </c>
      <c r="C46" s="146" t="s">
        <v>387</v>
      </c>
      <c r="D46" s="144" t="s">
        <v>371</v>
      </c>
      <c r="E46" s="130" t="s">
        <v>269</v>
      </c>
      <c r="F46" s="117" t="s">
        <v>269</v>
      </c>
      <c r="G46" s="117" t="s">
        <v>269</v>
      </c>
      <c r="H46" s="117" t="s">
        <v>269</v>
      </c>
      <c r="I46" s="117"/>
      <c r="J46" s="117" t="s">
        <v>33</v>
      </c>
      <c r="K46" s="117" t="s">
        <v>34</v>
      </c>
      <c r="L46" s="117" t="s">
        <v>265</v>
      </c>
      <c r="M46" s="117" t="s">
        <v>34</v>
      </c>
      <c r="N46" s="117" t="s">
        <v>34</v>
      </c>
      <c r="O46" s="117"/>
      <c r="P46" s="145"/>
      <c r="Q46" s="117"/>
      <c r="R46" s="117" t="s">
        <v>269</v>
      </c>
      <c r="S46" s="117" t="s">
        <v>265</v>
      </c>
      <c r="T46" s="117" t="s">
        <v>269</v>
      </c>
      <c r="U46" s="117" t="s">
        <v>269</v>
      </c>
      <c r="V46" s="117" t="s">
        <v>32</v>
      </c>
      <c r="W46" s="117" t="s">
        <v>32</v>
      </c>
      <c r="X46" s="117"/>
      <c r="Y46" s="117" t="s">
        <v>19</v>
      </c>
      <c r="Z46" s="117" t="s">
        <v>19</v>
      </c>
      <c r="AA46" s="132" t="s">
        <v>807</v>
      </c>
      <c r="AB46" s="145"/>
      <c r="AC46" s="145"/>
      <c r="AD46" s="132" t="s">
        <v>807</v>
      </c>
      <c r="AE46" s="117"/>
      <c r="AF46" s="117" t="s">
        <v>269</v>
      </c>
      <c r="AG46" s="117" t="s">
        <v>269</v>
      </c>
      <c r="AH46" s="117" t="s">
        <v>269</v>
      </c>
      <c r="AI46" s="117" t="s">
        <v>269</v>
      </c>
      <c r="AJ46" s="118">
        <f t="shared" si="3"/>
        <v>15</v>
      </c>
      <c r="AK46" s="119">
        <f t="shared" si="4"/>
        <v>2</v>
      </c>
      <c r="AL46" s="119">
        <f t="shared" si="15"/>
        <v>0</v>
      </c>
      <c r="AM46" s="119">
        <f t="shared" si="5"/>
        <v>2</v>
      </c>
      <c r="AN46" s="119">
        <f t="shared" si="6"/>
        <v>2</v>
      </c>
      <c r="AO46" s="119">
        <f t="shared" si="7"/>
        <v>0</v>
      </c>
      <c r="AP46" s="119">
        <f t="shared" si="8"/>
        <v>0</v>
      </c>
      <c r="AQ46" s="119">
        <f t="shared" si="9"/>
        <v>0</v>
      </c>
      <c r="AR46" s="119">
        <f t="shared" si="10"/>
        <v>0</v>
      </c>
      <c r="AS46" s="119">
        <f t="shared" si="21"/>
        <v>0</v>
      </c>
      <c r="AT46" s="119">
        <f t="shared" si="21"/>
        <v>0</v>
      </c>
      <c r="AU46" s="119">
        <f t="shared" si="21"/>
        <v>0</v>
      </c>
      <c r="AV46" s="119">
        <f t="shared" si="21"/>
        <v>0</v>
      </c>
      <c r="AW46" s="119">
        <f t="shared" si="21"/>
        <v>0</v>
      </c>
      <c r="AX46" s="119">
        <f t="shared" si="21"/>
        <v>0</v>
      </c>
      <c r="AY46" s="119">
        <f t="shared" si="17"/>
        <v>0</v>
      </c>
      <c r="AZ46" s="119">
        <f t="shared" si="22"/>
        <v>2</v>
      </c>
      <c r="BA46" s="203"/>
      <c r="BB46" s="203"/>
    </row>
    <row r="47" spans="1:54" ht="15.5" x14ac:dyDescent="0.35">
      <c r="A47" s="127">
        <f>IF(B47="","",IFERROR(SUBTOTAL(3,B$10:B47),""))</f>
        <v>38</v>
      </c>
      <c r="B47" s="216" t="s">
        <v>388</v>
      </c>
      <c r="C47" s="146" t="s">
        <v>389</v>
      </c>
      <c r="D47" s="144" t="s">
        <v>371</v>
      </c>
      <c r="E47" s="130" t="s">
        <v>269</v>
      </c>
      <c r="F47" s="117" t="s">
        <v>269</v>
      </c>
      <c r="G47" s="117" t="s">
        <v>269</v>
      </c>
      <c r="H47" s="117" t="s">
        <v>269</v>
      </c>
      <c r="I47" s="117"/>
      <c r="J47" s="117" t="s">
        <v>34</v>
      </c>
      <c r="K47" s="117" t="s">
        <v>34</v>
      </c>
      <c r="L47" s="117" t="s">
        <v>34</v>
      </c>
      <c r="M47" s="117" t="s">
        <v>268</v>
      </c>
      <c r="N47" s="117" t="s">
        <v>34</v>
      </c>
      <c r="O47" s="117"/>
      <c r="P47" s="145"/>
      <c r="Q47" s="117"/>
      <c r="R47" s="117" t="s">
        <v>269</v>
      </c>
      <c r="S47" s="117" t="s">
        <v>269</v>
      </c>
      <c r="T47" s="117" t="s">
        <v>269</v>
      </c>
      <c r="U47" s="117" t="s">
        <v>269</v>
      </c>
      <c r="V47" s="117" t="s">
        <v>269</v>
      </c>
      <c r="W47" s="117" t="s">
        <v>269</v>
      </c>
      <c r="X47" s="117"/>
      <c r="Y47" s="117" t="s">
        <v>34</v>
      </c>
      <c r="Z47" s="117" t="s">
        <v>34</v>
      </c>
      <c r="AA47" s="132" t="s">
        <v>807</v>
      </c>
      <c r="AB47" s="145"/>
      <c r="AC47" s="145"/>
      <c r="AD47" s="132" t="s">
        <v>807</v>
      </c>
      <c r="AE47" s="117"/>
      <c r="AF47" s="117" t="s">
        <v>269</v>
      </c>
      <c r="AG47" s="117" t="s">
        <v>269</v>
      </c>
      <c r="AH47" s="117" t="s">
        <v>269</v>
      </c>
      <c r="AI47" s="117" t="s">
        <v>288</v>
      </c>
      <c r="AJ47" s="118">
        <f t="shared" si="3"/>
        <v>20</v>
      </c>
      <c r="AK47" s="119">
        <f t="shared" si="4"/>
        <v>0</v>
      </c>
      <c r="AL47" s="119">
        <f t="shared" si="15"/>
        <v>1</v>
      </c>
      <c r="AM47" s="119">
        <f t="shared" si="5"/>
        <v>0</v>
      </c>
      <c r="AN47" s="119">
        <f t="shared" si="6"/>
        <v>0</v>
      </c>
      <c r="AO47" s="119">
        <f t="shared" si="7"/>
        <v>0</v>
      </c>
      <c r="AP47" s="119">
        <f t="shared" si="8"/>
        <v>0</v>
      </c>
      <c r="AQ47" s="119">
        <f t="shared" si="9"/>
        <v>0</v>
      </c>
      <c r="AR47" s="119">
        <f t="shared" si="10"/>
        <v>0</v>
      </c>
      <c r="AS47" s="119">
        <f t="shared" si="21"/>
        <v>0</v>
      </c>
      <c r="AT47" s="119">
        <f t="shared" si="21"/>
        <v>0</v>
      </c>
      <c r="AU47" s="119">
        <f t="shared" si="21"/>
        <v>0</v>
      </c>
      <c r="AV47" s="119">
        <f t="shared" si="21"/>
        <v>0</v>
      </c>
      <c r="AW47" s="119">
        <f t="shared" si="21"/>
        <v>0</v>
      </c>
      <c r="AX47" s="119">
        <f t="shared" si="21"/>
        <v>0</v>
      </c>
      <c r="AY47" s="119">
        <f t="shared" si="17"/>
        <v>0</v>
      </c>
      <c r="AZ47" s="119">
        <f t="shared" si="22"/>
        <v>2</v>
      </c>
      <c r="BA47" s="203"/>
      <c r="BB47" s="203"/>
    </row>
    <row r="48" spans="1:54" ht="15.5" x14ac:dyDescent="0.35">
      <c r="A48" s="127">
        <f>IF(B48="","",IFERROR(SUBTOTAL(3,B$10:B48),""))</f>
        <v>39</v>
      </c>
      <c r="B48" s="216" t="s">
        <v>390</v>
      </c>
      <c r="C48" s="146" t="s">
        <v>391</v>
      </c>
      <c r="D48" s="144" t="s">
        <v>371</v>
      </c>
      <c r="E48" s="130" t="s">
        <v>269</v>
      </c>
      <c r="F48" s="117" t="s">
        <v>269</v>
      </c>
      <c r="G48" s="117" t="s">
        <v>288</v>
      </c>
      <c r="H48" s="117" t="s">
        <v>269</v>
      </c>
      <c r="I48" s="117"/>
      <c r="J48" s="117" t="s">
        <v>33</v>
      </c>
      <c r="K48" s="117" t="s">
        <v>268</v>
      </c>
      <c r="L48" s="117" t="s">
        <v>288</v>
      </c>
      <c r="M48" s="117" t="s">
        <v>268</v>
      </c>
      <c r="N48" s="117" t="s">
        <v>268</v>
      </c>
      <c r="O48" s="117"/>
      <c r="P48" s="145"/>
      <c r="Q48" s="117"/>
      <c r="R48" s="117" t="s">
        <v>269</v>
      </c>
      <c r="S48" s="117" t="s">
        <v>269</v>
      </c>
      <c r="T48" s="117" t="s">
        <v>288</v>
      </c>
      <c r="U48" s="117" t="s">
        <v>269</v>
      </c>
      <c r="V48" s="117" t="s">
        <v>269</v>
      </c>
      <c r="W48" s="117" t="s">
        <v>265</v>
      </c>
      <c r="X48" s="117"/>
      <c r="Y48" s="117" t="s">
        <v>265</v>
      </c>
      <c r="Z48" s="117" t="s">
        <v>265</v>
      </c>
      <c r="AA48" s="132" t="s">
        <v>807</v>
      </c>
      <c r="AB48" s="145"/>
      <c r="AC48" s="145"/>
      <c r="AD48" s="132" t="s">
        <v>807</v>
      </c>
      <c r="AE48" s="117"/>
      <c r="AF48" s="117" t="s">
        <v>269</v>
      </c>
      <c r="AG48" s="117" t="s">
        <v>269</v>
      </c>
      <c r="AH48" s="117" t="s">
        <v>269</v>
      </c>
      <c r="AI48" s="117" t="s">
        <v>269</v>
      </c>
      <c r="AJ48" s="118">
        <f t="shared" si="3"/>
        <v>15</v>
      </c>
      <c r="AK48" s="119">
        <f t="shared" si="4"/>
        <v>0</v>
      </c>
      <c r="AL48" s="119">
        <f t="shared" si="15"/>
        <v>3</v>
      </c>
      <c r="AM48" s="119">
        <f t="shared" si="5"/>
        <v>3</v>
      </c>
      <c r="AN48" s="119">
        <f t="shared" si="6"/>
        <v>0</v>
      </c>
      <c r="AO48" s="119">
        <f t="shared" si="7"/>
        <v>0</v>
      </c>
      <c r="AP48" s="119">
        <f t="shared" si="8"/>
        <v>0</v>
      </c>
      <c r="AQ48" s="119">
        <f t="shared" si="9"/>
        <v>0</v>
      </c>
      <c r="AR48" s="119">
        <f t="shared" si="10"/>
        <v>0</v>
      </c>
      <c r="AS48" s="119">
        <f t="shared" si="21"/>
        <v>0</v>
      </c>
      <c r="AT48" s="119">
        <f t="shared" si="21"/>
        <v>0</v>
      </c>
      <c r="AU48" s="119">
        <f t="shared" si="21"/>
        <v>0</v>
      </c>
      <c r="AV48" s="119">
        <f t="shared" si="21"/>
        <v>0</v>
      </c>
      <c r="AW48" s="119">
        <f t="shared" si="21"/>
        <v>0</v>
      </c>
      <c r="AX48" s="119">
        <f t="shared" si="21"/>
        <v>0</v>
      </c>
      <c r="AY48" s="119">
        <f t="shared" si="17"/>
        <v>0</v>
      </c>
      <c r="AZ48" s="119">
        <f t="shared" si="22"/>
        <v>2</v>
      </c>
      <c r="BA48" s="203"/>
      <c r="BB48" s="203"/>
    </row>
    <row r="49" spans="1:54" ht="15.5" x14ac:dyDescent="0.35">
      <c r="A49" s="127">
        <f>IF(B49="","",IFERROR(SUBTOTAL(3,B$10:B49),""))</f>
        <v>40</v>
      </c>
      <c r="B49" s="216" t="s">
        <v>392</v>
      </c>
      <c r="C49" s="146" t="s">
        <v>393</v>
      </c>
      <c r="D49" s="144" t="s">
        <v>371</v>
      </c>
      <c r="E49" s="130" t="s">
        <v>269</v>
      </c>
      <c r="F49" s="117" t="s">
        <v>269</v>
      </c>
      <c r="G49" s="117" t="s">
        <v>269</v>
      </c>
      <c r="H49" s="117" t="s">
        <v>269</v>
      </c>
      <c r="I49" s="117"/>
      <c r="J49" s="117" t="s">
        <v>33</v>
      </c>
      <c r="K49" s="117" t="s">
        <v>33</v>
      </c>
      <c r="L49" s="117" t="s">
        <v>34</v>
      </c>
      <c r="M49" s="117" t="s">
        <v>34</v>
      </c>
      <c r="N49" s="117" t="s">
        <v>34</v>
      </c>
      <c r="O49" s="117"/>
      <c r="P49" s="145"/>
      <c r="Q49" s="117"/>
      <c r="R49" s="117" t="s">
        <v>269</v>
      </c>
      <c r="S49" s="117" t="s">
        <v>269</v>
      </c>
      <c r="T49" s="117" t="s">
        <v>269</v>
      </c>
      <c r="U49" s="117" t="s">
        <v>288</v>
      </c>
      <c r="V49" s="117" t="s">
        <v>269</v>
      </c>
      <c r="W49" s="117" t="s">
        <v>19</v>
      </c>
      <c r="X49" s="117"/>
      <c r="Y49" s="117" t="s">
        <v>19</v>
      </c>
      <c r="Z49" s="117" t="s">
        <v>19</v>
      </c>
      <c r="AA49" s="132" t="s">
        <v>807</v>
      </c>
      <c r="AB49" s="145"/>
      <c r="AC49" s="145"/>
      <c r="AD49" s="132" t="s">
        <v>807</v>
      </c>
      <c r="AE49" s="117"/>
      <c r="AF49" s="117" t="s">
        <v>269</v>
      </c>
      <c r="AG49" s="117" t="s">
        <v>269</v>
      </c>
      <c r="AH49" s="117" t="s">
        <v>288</v>
      </c>
      <c r="AI49" s="117" t="s">
        <v>269</v>
      </c>
      <c r="AJ49" s="118">
        <f t="shared" si="3"/>
        <v>16</v>
      </c>
      <c r="AK49" s="119">
        <f t="shared" si="4"/>
        <v>0</v>
      </c>
      <c r="AL49" s="119">
        <f t="shared" si="15"/>
        <v>2</v>
      </c>
      <c r="AM49" s="119">
        <f t="shared" si="5"/>
        <v>0</v>
      </c>
      <c r="AN49" s="119">
        <f t="shared" si="6"/>
        <v>3</v>
      </c>
      <c r="AO49" s="119">
        <f t="shared" si="7"/>
        <v>0</v>
      </c>
      <c r="AP49" s="119">
        <f t="shared" si="8"/>
        <v>0</v>
      </c>
      <c r="AQ49" s="119">
        <f t="shared" si="9"/>
        <v>0</v>
      </c>
      <c r="AR49" s="119">
        <f t="shared" si="10"/>
        <v>0</v>
      </c>
      <c r="AS49" s="119">
        <f t="shared" si="21"/>
        <v>0</v>
      </c>
      <c r="AT49" s="119">
        <f t="shared" si="21"/>
        <v>0</v>
      </c>
      <c r="AU49" s="119">
        <f t="shared" si="21"/>
        <v>0</v>
      </c>
      <c r="AV49" s="119">
        <f t="shared" si="21"/>
        <v>0</v>
      </c>
      <c r="AW49" s="119">
        <f t="shared" si="21"/>
        <v>0</v>
      </c>
      <c r="AX49" s="119">
        <f t="shared" si="21"/>
        <v>0</v>
      </c>
      <c r="AY49" s="119">
        <f t="shared" si="17"/>
        <v>0</v>
      </c>
      <c r="AZ49" s="119">
        <f t="shared" si="22"/>
        <v>2</v>
      </c>
      <c r="BA49" s="203"/>
      <c r="BB49" s="203"/>
    </row>
    <row r="50" spans="1:54" ht="15.5" x14ac:dyDescent="0.35">
      <c r="A50" s="127">
        <f>IF(B50="","",IFERROR(SUBTOTAL(3,B$10:B50),""))</f>
        <v>41</v>
      </c>
      <c r="B50" s="216" t="s">
        <v>394</v>
      </c>
      <c r="C50" s="146" t="s">
        <v>395</v>
      </c>
      <c r="D50" s="144" t="s">
        <v>371</v>
      </c>
      <c r="E50" s="130" t="s">
        <v>269</v>
      </c>
      <c r="F50" s="117" t="s">
        <v>269</v>
      </c>
      <c r="G50" s="117" t="s">
        <v>19</v>
      </c>
      <c r="H50" s="117" t="s">
        <v>269</v>
      </c>
      <c r="I50" s="117"/>
      <c r="J50" s="117" t="s">
        <v>33</v>
      </c>
      <c r="K50" s="117" t="s">
        <v>268</v>
      </c>
      <c r="L50" s="117" t="s">
        <v>265</v>
      </c>
      <c r="M50" s="117" t="s">
        <v>33</v>
      </c>
      <c r="N50" s="117" t="s">
        <v>33</v>
      </c>
      <c r="O50" s="117"/>
      <c r="P50" s="145"/>
      <c r="Q50" s="117"/>
      <c r="R50" s="117" t="s">
        <v>269</v>
      </c>
      <c r="S50" s="117" t="s">
        <v>269</v>
      </c>
      <c r="T50" s="117" t="s">
        <v>288</v>
      </c>
      <c r="U50" s="117" t="s">
        <v>269</v>
      </c>
      <c r="V50" s="117" t="s">
        <v>265</v>
      </c>
      <c r="W50" s="117" t="s">
        <v>265</v>
      </c>
      <c r="X50" s="117"/>
      <c r="Y50" s="117" t="s">
        <v>37</v>
      </c>
      <c r="Z50" s="117" t="s">
        <v>37</v>
      </c>
      <c r="AA50" s="145" t="s">
        <v>37</v>
      </c>
      <c r="AB50" s="145"/>
      <c r="AC50" s="145"/>
      <c r="AD50" s="145" t="s">
        <v>37</v>
      </c>
      <c r="AE50" s="117"/>
      <c r="AF50" s="117" t="s">
        <v>37</v>
      </c>
      <c r="AG50" s="117" t="s">
        <v>37</v>
      </c>
      <c r="AH50" s="117" t="s">
        <v>37</v>
      </c>
      <c r="AI50" s="117" t="s">
        <v>37</v>
      </c>
      <c r="AJ50" s="118">
        <f t="shared" si="3"/>
        <v>10</v>
      </c>
      <c r="AK50" s="119">
        <f t="shared" si="4"/>
        <v>0</v>
      </c>
      <c r="AL50" s="119">
        <f t="shared" si="15"/>
        <v>1</v>
      </c>
      <c r="AM50" s="119">
        <f t="shared" si="5"/>
        <v>3</v>
      </c>
      <c r="AN50" s="119">
        <f t="shared" si="6"/>
        <v>1</v>
      </c>
      <c r="AO50" s="119">
        <f t="shared" si="7"/>
        <v>0</v>
      </c>
      <c r="AP50" s="119">
        <f t="shared" si="8"/>
        <v>0</v>
      </c>
      <c r="AQ50" s="119">
        <f t="shared" si="9"/>
        <v>0</v>
      </c>
      <c r="AR50" s="119">
        <f t="shared" si="10"/>
        <v>8</v>
      </c>
      <c r="AS50" s="119">
        <f t="shared" si="21"/>
        <v>0</v>
      </c>
      <c r="AT50" s="119">
        <f t="shared" si="21"/>
        <v>0</v>
      </c>
      <c r="AU50" s="119">
        <f t="shared" si="21"/>
        <v>0</v>
      </c>
      <c r="AV50" s="119">
        <f t="shared" si="21"/>
        <v>0</v>
      </c>
      <c r="AW50" s="119">
        <f t="shared" si="21"/>
        <v>0</v>
      </c>
      <c r="AX50" s="119">
        <f t="shared" si="21"/>
        <v>0</v>
      </c>
      <c r="AY50" s="119">
        <f t="shared" si="17"/>
        <v>0</v>
      </c>
      <c r="AZ50" s="119">
        <f t="shared" si="22"/>
        <v>0</v>
      </c>
      <c r="BA50" s="203"/>
      <c r="BB50" s="203"/>
    </row>
    <row r="51" spans="1:54" ht="15.5" x14ac:dyDescent="0.35">
      <c r="A51" s="127">
        <f>IF(B51="","",IFERROR(SUBTOTAL(3,B$10:B51),""))</f>
        <v>42</v>
      </c>
      <c r="B51" s="216" t="s">
        <v>396</v>
      </c>
      <c r="C51" s="147" t="s">
        <v>397</v>
      </c>
      <c r="D51" s="144" t="s">
        <v>371</v>
      </c>
      <c r="E51" s="130" t="s">
        <v>269</v>
      </c>
      <c r="F51" s="117" t="s">
        <v>269</v>
      </c>
      <c r="G51" s="117" t="s">
        <v>288</v>
      </c>
      <c r="H51" s="117" t="s">
        <v>288</v>
      </c>
      <c r="I51" s="117"/>
      <c r="J51" s="117" t="s">
        <v>34</v>
      </c>
      <c r="K51" s="117" t="s">
        <v>34</v>
      </c>
      <c r="L51" s="117" t="s">
        <v>33</v>
      </c>
      <c r="M51" s="117" t="s">
        <v>34</v>
      </c>
      <c r="N51" s="117" t="s">
        <v>34</v>
      </c>
      <c r="O51" s="117"/>
      <c r="P51" s="145"/>
      <c r="Q51" s="117"/>
      <c r="R51" s="117" t="s">
        <v>269</v>
      </c>
      <c r="S51" s="117" t="s">
        <v>37</v>
      </c>
      <c r="T51" s="117" t="s">
        <v>37</v>
      </c>
      <c r="U51" s="117" t="s">
        <v>37</v>
      </c>
      <c r="V51" s="117" t="s">
        <v>37</v>
      </c>
      <c r="W51" s="117" t="s">
        <v>37</v>
      </c>
      <c r="X51" s="117"/>
      <c r="Y51" s="117" t="s">
        <v>37</v>
      </c>
      <c r="Z51" s="117" t="s">
        <v>37</v>
      </c>
      <c r="AA51" s="145" t="s">
        <v>37</v>
      </c>
      <c r="AB51" s="145"/>
      <c r="AC51" s="145"/>
      <c r="AD51" s="145" t="s">
        <v>37</v>
      </c>
      <c r="AE51" s="117"/>
      <c r="AF51" s="117" t="s">
        <v>37</v>
      </c>
      <c r="AG51" s="117" t="s">
        <v>37</v>
      </c>
      <c r="AH51" s="117" t="s">
        <v>37</v>
      </c>
      <c r="AI51" s="117" t="s">
        <v>37</v>
      </c>
      <c r="AJ51" s="118">
        <f t="shared" si="3"/>
        <v>8</v>
      </c>
      <c r="AK51" s="119">
        <f t="shared" si="4"/>
        <v>0</v>
      </c>
      <c r="AL51" s="119">
        <f t="shared" si="15"/>
        <v>2</v>
      </c>
      <c r="AM51" s="119">
        <f t="shared" si="5"/>
        <v>0</v>
      </c>
      <c r="AN51" s="119">
        <f t="shared" si="6"/>
        <v>0</v>
      </c>
      <c r="AO51" s="119">
        <f t="shared" si="7"/>
        <v>0</v>
      </c>
      <c r="AP51" s="119">
        <f t="shared" si="8"/>
        <v>0</v>
      </c>
      <c r="AQ51" s="119">
        <f t="shared" si="9"/>
        <v>0</v>
      </c>
      <c r="AR51" s="119">
        <f t="shared" si="10"/>
        <v>13</v>
      </c>
      <c r="AS51" s="119">
        <f t="shared" ref="AS51:AX60" si="23">COUNTIF($E51:$AI51,AS$9)</f>
        <v>0</v>
      </c>
      <c r="AT51" s="119">
        <f t="shared" si="23"/>
        <v>0</v>
      </c>
      <c r="AU51" s="119">
        <f t="shared" si="23"/>
        <v>0</v>
      </c>
      <c r="AV51" s="119">
        <f t="shared" si="23"/>
        <v>0</v>
      </c>
      <c r="AW51" s="119">
        <f t="shared" si="23"/>
        <v>0</v>
      </c>
      <c r="AX51" s="119">
        <f t="shared" si="23"/>
        <v>0</v>
      </c>
      <c r="AY51" s="119">
        <f t="shared" si="17"/>
        <v>0</v>
      </c>
      <c r="AZ51" s="119">
        <f t="shared" si="22"/>
        <v>0</v>
      </c>
      <c r="BA51" s="203"/>
      <c r="BB51" s="203"/>
    </row>
    <row r="52" spans="1:54" ht="15.5" x14ac:dyDescent="0.35">
      <c r="A52" s="127">
        <f>IF(B52="","",IFERROR(SUBTOTAL(3,B$10:B52),""))</f>
        <v>43</v>
      </c>
      <c r="B52" s="216" t="s">
        <v>398</v>
      </c>
      <c r="C52" s="143" t="s">
        <v>399</v>
      </c>
      <c r="D52" s="144" t="s">
        <v>371</v>
      </c>
      <c r="E52" s="130" t="s">
        <v>269</v>
      </c>
      <c r="F52" s="117" t="s">
        <v>269</v>
      </c>
      <c r="G52" s="117" t="s">
        <v>269</v>
      </c>
      <c r="H52" s="117" t="s">
        <v>269</v>
      </c>
      <c r="I52" s="117"/>
      <c r="J52" s="117" t="s">
        <v>33</v>
      </c>
      <c r="K52" s="117" t="s">
        <v>33</v>
      </c>
      <c r="L52" s="117" t="s">
        <v>34</v>
      </c>
      <c r="M52" s="117" t="s">
        <v>34</v>
      </c>
      <c r="N52" s="117" t="s">
        <v>34</v>
      </c>
      <c r="O52" s="117"/>
      <c r="P52" s="145"/>
      <c r="Q52" s="117"/>
      <c r="R52" s="117" t="s">
        <v>288</v>
      </c>
      <c r="S52" s="117" t="s">
        <v>269</v>
      </c>
      <c r="T52" s="117" t="s">
        <v>269</v>
      </c>
      <c r="U52" s="117" t="s">
        <v>269</v>
      </c>
      <c r="V52" s="117" t="s">
        <v>269</v>
      </c>
      <c r="W52" s="117" t="s">
        <v>37</v>
      </c>
      <c r="X52" s="117"/>
      <c r="Y52" s="117" t="s">
        <v>37</v>
      </c>
      <c r="Z52" s="117" t="s">
        <v>37</v>
      </c>
      <c r="AA52" s="145" t="s">
        <v>37</v>
      </c>
      <c r="AB52" s="145"/>
      <c r="AC52" s="145"/>
      <c r="AD52" s="145" t="s">
        <v>37</v>
      </c>
      <c r="AE52" s="117"/>
      <c r="AF52" s="117" t="s">
        <v>37</v>
      </c>
      <c r="AG52" s="117" t="s">
        <v>37</v>
      </c>
      <c r="AH52" s="117" t="s">
        <v>37</v>
      </c>
      <c r="AI52" s="117" t="s">
        <v>37</v>
      </c>
      <c r="AJ52" s="118">
        <f t="shared" si="3"/>
        <v>13</v>
      </c>
      <c r="AK52" s="119">
        <f t="shared" si="4"/>
        <v>0</v>
      </c>
      <c r="AL52" s="119">
        <f t="shared" si="15"/>
        <v>1</v>
      </c>
      <c r="AM52" s="119">
        <f t="shared" si="5"/>
        <v>0</v>
      </c>
      <c r="AN52" s="119">
        <f t="shared" si="6"/>
        <v>0</v>
      </c>
      <c r="AO52" s="119">
        <f t="shared" si="7"/>
        <v>0</v>
      </c>
      <c r="AP52" s="119">
        <f t="shared" si="8"/>
        <v>0</v>
      </c>
      <c r="AQ52" s="119">
        <f t="shared" si="9"/>
        <v>0</v>
      </c>
      <c r="AR52" s="119">
        <f t="shared" si="10"/>
        <v>9</v>
      </c>
      <c r="AS52" s="119">
        <f t="shared" si="23"/>
        <v>0</v>
      </c>
      <c r="AT52" s="119">
        <f t="shared" si="23"/>
        <v>0</v>
      </c>
      <c r="AU52" s="119">
        <f t="shared" si="23"/>
        <v>0</v>
      </c>
      <c r="AV52" s="119">
        <f t="shared" si="23"/>
        <v>0</v>
      </c>
      <c r="AW52" s="119">
        <f t="shared" si="23"/>
        <v>0</v>
      </c>
      <c r="AX52" s="119">
        <f t="shared" si="23"/>
        <v>0</v>
      </c>
      <c r="AY52" s="119">
        <f t="shared" si="17"/>
        <v>0</v>
      </c>
      <c r="AZ52" s="119">
        <f t="shared" si="22"/>
        <v>0</v>
      </c>
      <c r="BA52" s="203"/>
      <c r="BB52" s="203"/>
    </row>
    <row r="53" spans="1:54" ht="15.5" x14ac:dyDescent="0.35">
      <c r="A53" s="127">
        <f>IF(B53="","",IFERROR(SUBTOTAL(3,B$10:B53),""))</f>
        <v>44</v>
      </c>
      <c r="B53" s="216" t="s">
        <v>400</v>
      </c>
      <c r="C53" s="143" t="s">
        <v>401</v>
      </c>
      <c r="D53" s="144" t="s">
        <v>371</v>
      </c>
      <c r="E53" s="130" t="s">
        <v>269</v>
      </c>
      <c r="F53" s="117" t="s">
        <v>269</v>
      </c>
      <c r="G53" s="117" t="s">
        <v>269</v>
      </c>
      <c r="H53" s="117" t="s">
        <v>269</v>
      </c>
      <c r="I53" s="117"/>
      <c r="J53" s="117" t="s">
        <v>268</v>
      </c>
      <c r="K53" s="117" t="s">
        <v>268</v>
      </c>
      <c r="L53" s="117" t="s">
        <v>34</v>
      </c>
      <c r="M53" s="117" t="s">
        <v>34</v>
      </c>
      <c r="N53" s="117" t="s">
        <v>34</v>
      </c>
      <c r="O53" s="117"/>
      <c r="P53" s="145"/>
      <c r="Q53" s="117"/>
      <c r="R53" s="117" t="s">
        <v>269</v>
      </c>
      <c r="S53" s="117" t="s">
        <v>269</v>
      </c>
      <c r="T53" s="117" t="s">
        <v>269</v>
      </c>
      <c r="U53" s="117" t="s">
        <v>269</v>
      </c>
      <c r="V53" s="117" t="s">
        <v>269</v>
      </c>
      <c r="W53" s="117" t="s">
        <v>269</v>
      </c>
      <c r="X53" s="117"/>
      <c r="Y53" s="117" t="s">
        <v>268</v>
      </c>
      <c r="Z53" s="117" t="s">
        <v>34</v>
      </c>
      <c r="AA53" s="132" t="s">
        <v>807</v>
      </c>
      <c r="AB53" s="145"/>
      <c r="AC53" s="145"/>
      <c r="AD53" s="132" t="s">
        <v>807</v>
      </c>
      <c r="AE53" s="117"/>
      <c r="AF53" s="117" t="s">
        <v>269</v>
      </c>
      <c r="AG53" s="117" t="s">
        <v>269</v>
      </c>
      <c r="AH53" s="117" t="s">
        <v>269</v>
      </c>
      <c r="AI53" s="117" t="s">
        <v>269</v>
      </c>
      <c r="AJ53" s="118">
        <f t="shared" si="3"/>
        <v>21</v>
      </c>
      <c r="AK53" s="119">
        <f t="shared" si="4"/>
        <v>0</v>
      </c>
      <c r="AL53" s="119">
        <f t="shared" si="15"/>
        <v>0</v>
      </c>
      <c r="AM53" s="119">
        <f t="shared" si="5"/>
        <v>0</v>
      </c>
      <c r="AN53" s="119">
        <f t="shared" si="6"/>
        <v>0</v>
      </c>
      <c r="AO53" s="119">
        <f t="shared" si="7"/>
        <v>0</v>
      </c>
      <c r="AP53" s="119">
        <f t="shared" si="8"/>
        <v>0</v>
      </c>
      <c r="AQ53" s="119">
        <f t="shared" si="9"/>
        <v>0</v>
      </c>
      <c r="AR53" s="119">
        <f t="shared" si="10"/>
        <v>0</v>
      </c>
      <c r="AS53" s="119">
        <f t="shared" si="23"/>
        <v>0</v>
      </c>
      <c r="AT53" s="119">
        <f t="shared" si="23"/>
        <v>0</v>
      </c>
      <c r="AU53" s="119">
        <f t="shared" si="23"/>
        <v>0</v>
      </c>
      <c r="AV53" s="119">
        <f t="shared" si="23"/>
        <v>0</v>
      </c>
      <c r="AW53" s="119">
        <f t="shared" si="23"/>
        <v>0</v>
      </c>
      <c r="AX53" s="119">
        <f t="shared" si="23"/>
        <v>0</v>
      </c>
      <c r="AY53" s="119">
        <f t="shared" si="17"/>
        <v>0</v>
      </c>
      <c r="AZ53" s="119">
        <f t="shared" si="22"/>
        <v>2</v>
      </c>
      <c r="BA53" s="203"/>
      <c r="BB53" s="203"/>
    </row>
    <row r="54" spans="1:54" ht="15.5" x14ac:dyDescent="0.35">
      <c r="A54" s="127">
        <f>IF(B54="","",IFERROR(SUBTOTAL(3,B$10:B54),""))</f>
        <v>45</v>
      </c>
      <c r="B54" s="216" t="s">
        <v>402</v>
      </c>
      <c r="C54" s="143" t="s">
        <v>403</v>
      </c>
      <c r="D54" s="144" t="s">
        <v>371</v>
      </c>
      <c r="E54" s="130" t="s">
        <v>269</v>
      </c>
      <c r="F54" s="117" t="s">
        <v>269</v>
      </c>
      <c r="G54" s="117" t="s">
        <v>269</v>
      </c>
      <c r="H54" s="117" t="s">
        <v>269</v>
      </c>
      <c r="I54" s="117"/>
      <c r="J54" s="117" t="s">
        <v>268</v>
      </c>
      <c r="K54" s="117" t="s">
        <v>268</v>
      </c>
      <c r="L54" s="117" t="s">
        <v>33</v>
      </c>
      <c r="M54" s="117" t="s">
        <v>268</v>
      </c>
      <c r="N54" s="117" t="s">
        <v>33</v>
      </c>
      <c r="O54" s="117"/>
      <c r="P54" s="145"/>
      <c r="Q54" s="117"/>
      <c r="R54" s="117" t="s">
        <v>269</v>
      </c>
      <c r="S54" s="117" t="s">
        <v>269</v>
      </c>
      <c r="T54" s="117" t="s">
        <v>269</v>
      </c>
      <c r="U54" s="117" t="s">
        <v>269</v>
      </c>
      <c r="V54" s="117" t="s">
        <v>269</v>
      </c>
      <c r="W54" s="117" t="s">
        <v>269</v>
      </c>
      <c r="X54" s="117"/>
      <c r="Y54" s="117" t="s">
        <v>33</v>
      </c>
      <c r="Z54" s="117" t="s">
        <v>33</v>
      </c>
      <c r="AA54" s="132" t="s">
        <v>807</v>
      </c>
      <c r="AB54" s="145"/>
      <c r="AC54" s="145"/>
      <c r="AD54" s="132" t="s">
        <v>807</v>
      </c>
      <c r="AE54" s="117"/>
      <c r="AF54" s="117" t="s">
        <v>269</v>
      </c>
      <c r="AG54" s="117" t="s">
        <v>269</v>
      </c>
      <c r="AH54" s="117" t="s">
        <v>269</v>
      </c>
      <c r="AI54" s="117" t="s">
        <v>269</v>
      </c>
      <c r="AJ54" s="118">
        <f t="shared" si="3"/>
        <v>21</v>
      </c>
      <c r="AK54" s="119">
        <f t="shared" si="4"/>
        <v>0</v>
      </c>
      <c r="AL54" s="119">
        <f t="shared" si="15"/>
        <v>0</v>
      </c>
      <c r="AM54" s="119">
        <f t="shared" si="5"/>
        <v>0</v>
      </c>
      <c r="AN54" s="119">
        <f t="shared" si="6"/>
        <v>0</v>
      </c>
      <c r="AO54" s="119">
        <f t="shared" si="7"/>
        <v>0</v>
      </c>
      <c r="AP54" s="119">
        <f t="shared" si="8"/>
        <v>0</v>
      </c>
      <c r="AQ54" s="119">
        <f t="shared" si="9"/>
        <v>0</v>
      </c>
      <c r="AR54" s="119">
        <f t="shared" si="10"/>
        <v>0</v>
      </c>
      <c r="AS54" s="119">
        <f t="shared" si="23"/>
        <v>0</v>
      </c>
      <c r="AT54" s="119">
        <f t="shared" si="23"/>
        <v>0</v>
      </c>
      <c r="AU54" s="119">
        <f t="shared" si="23"/>
        <v>0</v>
      </c>
      <c r="AV54" s="119">
        <f t="shared" si="23"/>
        <v>0</v>
      </c>
      <c r="AW54" s="119">
        <f t="shared" si="23"/>
        <v>0</v>
      </c>
      <c r="AX54" s="119">
        <f t="shared" si="23"/>
        <v>0</v>
      </c>
      <c r="AY54" s="119">
        <f t="shared" si="17"/>
        <v>0</v>
      </c>
      <c r="AZ54" s="119">
        <f t="shared" si="22"/>
        <v>2</v>
      </c>
      <c r="BA54" s="203"/>
      <c r="BB54" s="203"/>
    </row>
    <row r="55" spans="1:54" ht="15.5" x14ac:dyDescent="0.35">
      <c r="A55" s="127">
        <f>IF(B55="","",IFERROR(SUBTOTAL(3,B$10:B55),""))</f>
        <v>46</v>
      </c>
      <c r="B55" s="216" t="s">
        <v>404</v>
      </c>
      <c r="C55" s="143" t="s">
        <v>405</v>
      </c>
      <c r="D55" s="144" t="s">
        <v>371</v>
      </c>
      <c r="E55" s="130" t="s">
        <v>32</v>
      </c>
      <c r="F55" s="117" t="s">
        <v>288</v>
      </c>
      <c r="G55" s="117" t="s">
        <v>269</v>
      </c>
      <c r="H55" s="117" t="s">
        <v>269</v>
      </c>
      <c r="I55" s="117"/>
      <c r="J55" s="117" t="s">
        <v>34</v>
      </c>
      <c r="K55" s="117" t="s">
        <v>34</v>
      </c>
      <c r="L55" s="117" t="s">
        <v>34</v>
      </c>
      <c r="M55" s="117" t="s">
        <v>268</v>
      </c>
      <c r="N55" s="117" t="s">
        <v>34</v>
      </c>
      <c r="O55" s="117"/>
      <c r="P55" s="145"/>
      <c r="Q55" s="117"/>
      <c r="R55" s="117" t="s">
        <v>37</v>
      </c>
      <c r="S55" s="117" t="s">
        <v>37</v>
      </c>
      <c r="T55" s="117" t="s">
        <v>37</v>
      </c>
      <c r="U55" s="117" t="s">
        <v>37</v>
      </c>
      <c r="V55" s="117" t="s">
        <v>37</v>
      </c>
      <c r="W55" s="117" t="s">
        <v>37</v>
      </c>
      <c r="X55" s="117"/>
      <c r="Y55" s="117" t="s">
        <v>37</v>
      </c>
      <c r="Z55" s="117" t="s">
        <v>37</v>
      </c>
      <c r="AA55" s="145" t="s">
        <v>37</v>
      </c>
      <c r="AB55" s="145"/>
      <c r="AC55" s="145"/>
      <c r="AD55" s="145" t="s">
        <v>37</v>
      </c>
      <c r="AE55" s="117"/>
      <c r="AF55" s="117" t="s">
        <v>37</v>
      </c>
      <c r="AG55" s="117" t="s">
        <v>37</v>
      </c>
      <c r="AH55" s="117" t="s">
        <v>37</v>
      </c>
      <c r="AI55" s="117" t="s">
        <v>37</v>
      </c>
      <c r="AJ55" s="118">
        <f t="shared" si="3"/>
        <v>7</v>
      </c>
      <c r="AK55" s="119">
        <f t="shared" si="4"/>
        <v>1</v>
      </c>
      <c r="AL55" s="119">
        <f t="shared" si="15"/>
        <v>1</v>
      </c>
      <c r="AM55" s="119">
        <f t="shared" si="5"/>
        <v>0</v>
      </c>
      <c r="AN55" s="119">
        <f t="shared" si="6"/>
        <v>0</v>
      </c>
      <c r="AO55" s="119">
        <f t="shared" si="7"/>
        <v>0</v>
      </c>
      <c r="AP55" s="119">
        <f t="shared" si="8"/>
        <v>0</v>
      </c>
      <c r="AQ55" s="119">
        <f t="shared" si="9"/>
        <v>0</v>
      </c>
      <c r="AR55" s="119">
        <f t="shared" si="10"/>
        <v>14</v>
      </c>
      <c r="AS55" s="119">
        <f t="shared" si="23"/>
        <v>0</v>
      </c>
      <c r="AT55" s="119">
        <f t="shared" si="23"/>
        <v>0</v>
      </c>
      <c r="AU55" s="119">
        <f t="shared" si="23"/>
        <v>0</v>
      </c>
      <c r="AV55" s="119">
        <f t="shared" si="23"/>
        <v>0</v>
      </c>
      <c r="AW55" s="119">
        <f t="shared" si="23"/>
        <v>0</v>
      </c>
      <c r="AX55" s="119">
        <f t="shared" si="23"/>
        <v>0</v>
      </c>
      <c r="AY55" s="119">
        <f t="shared" si="17"/>
        <v>0</v>
      </c>
      <c r="AZ55" s="119">
        <f t="shared" si="22"/>
        <v>0</v>
      </c>
      <c r="BA55" s="203"/>
      <c r="BB55" s="203"/>
    </row>
    <row r="56" spans="1:54" ht="15.5" x14ac:dyDescent="0.35">
      <c r="A56" s="127">
        <f>IF(B56="","",IFERROR(SUBTOTAL(3,B$10:B56),""))</f>
        <v>47</v>
      </c>
      <c r="B56" s="216" t="s">
        <v>406</v>
      </c>
      <c r="C56" s="143" t="s">
        <v>407</v>
      </c>
      <c r="D56" s="144" t="s">
        <v>371</v>
      </c>
      <c r="E56" s="130" t="s">
        <v>269</v>
      </c>
      <c r="F56" s="117" t="s">
        <v>269</v>
      </c>
      <c r="G56" s="117" t="s">
        <v>269</v>
      </c>
      <c r="H56" s="117" t="s">
        <v>269</v>
      </c>
      <c r="I56" s="117"/>
      <c r="J56" s="117" t="s">
        <v>33</v>
      </c>
      <c r="K56" s="117" t="s">
        <v>33</v>
      </c>
      <c r="L56" s="117" t="s">
        <v>33</v>
      </c>
      <c r="M56" s="117" t="s">
        <v>33</v>
      </c>
      <c r="N56" s="117" t="s">
        <v>33</v>
      </c>
      <c r="O56" s="117"/>
      <c r="P56" s="145"/>
      <c r="Q56" s="117"/>
      <c r="R56" s="117" t="s">
        <v>269</v>
      </c>
      <c r="S56" s="117" t="s">
        <v>288</v>
      </c>
      <c r="T56" s="117" t="s">
        <v>269</v>
      </c>
      <c r="U56" s="117" t="s">
        <v>269</v>
      </c>
      <c r="V56" s="117" t="s">
        <v>269</v>
      </c>
      <c r="W56" s="117" t="s">
        <v>19</v>
      </c>
      <c r="X56" s="117"/>
      <c r="Y56" s="117" t="s">
        <v>33</v>
      </c>
      <c r="Z56" s="117" t="s">
        <v>265</v>
      </c>
      <c r="AA56" s="132" t="s">
        <v>807</v>
      </c>
      <c r="AB56" s="145"/>
      <c r="AC56" s="145"/>
      <c r="AD56" s="132" t="s">
        <v>807</v>
      </c>
      <c r="AE56" s="117"/>
      <c r="AF56" s="117" t="s">
        <v>269</v>
      </c>
      <c r="AG56" s="117" t="s">
        <v>269</v>
      </c>
      <c r="AH56" s="117" t="s">
        <v>269</v>
      </c>
      <c r="AI56" s="117" t="s">
        <v>269</v>
      </c>
      <c r="AJ56" s="118">
        <f t="shared" si="3"/>
        <v>18</v>
      </c>
      <c r="AK56" s="119">
        <f t="shared" si="4"/>
        <v>0</v>
      </c>
      <c r="AL56" s="119">
        <f t="shared" si="15"/>
        <v>1</v>
      </c>
      <c r="AM56" s="119">
        <f t="shared" si="5"/>
        <v>1</v>
      </c>
      <c r="AN56" s="119">
        <f t="shared" si="6"/>
        <v>1</v>
      </c>
      <c r="AO56" s="119">
        <f t="shared" si="7"/>
        <v>0</v>
      </c>
      <c r="AP56" s="119">
        <f t="shared" si="8"/>
        <v>0</v>
      </c>
      <c r="AQ56" s="119">
        <f t="shared" si="9"/>
        <v>0</v>
      </c>
      <c r="AR56" s="119">
        <f t="shared" si="10"/>
        <v>0</v>
      </c>
      <c r="AS56" s="119">
        <f t="shared" si="23"/>
        <v>0</v>
      </c>
      <c r="AT56" s="119">
        <f t="shared" si="23"/>
        <v>0</v>
      </c>
      <c r="AU56" s="119">
        <f t="shared" si="23"/>
        <v>0</v>
      </c>
      <c r="AV56" s="119">
        <f t="shared" si="23"/>
        <v>0</v>
      </c>
      <c r="AW56" s="119">
        <f t="shared" si="23"/>
        <v>0</v>
      </c>
      <c r="AX56" s="119">
        <f t="shared" si="23"/>
        <v>0</v>
      </c>
      <c r="AY56" s="119">
        <f t="shared" si="17"/>
        <v>0</v>
      </c>
      <c r="AZ56" s="119">
        <f t="shared" si="22"/>
        <v>2</v>
      </c>
      <c r="BA56" s="203"/>
      <c r="BB56" s="203"/>
    </row>
    <row r="57" spans="1:54" ht="15.5" x14ac:dyDescent="0.35">
      <c r="A57" s="127">
        <f>IF(B57="","",IFERROR(SUBTOTAL(3,B$10:B57),""))</f>
        <v>48</v>
      </c>
      <c r="B57" s="216" t="s">
        <v>408</v>
      </c>
      <c r="C57" s="143" t="s">
        <v>409</v>
      </c>
      <c r="D57" s="144" t="s">
        <v>371</v>
      </c>
      <c r="E57" s="130" t="s">
        <v>269</v>
      </c>
      <c r="F57" s="117" t="s">
        <v>19</v>
      </c>
      <c r="G57" s="117" t="s">
        <v>269</v>
      </c>
      <c r="H57" s="117" t="s">
        <v>19</v>
      </c>
      <c r="I57" s="117"/>
      <c r="J57" s="117" t="s">
        <v>33</v>
      </c>
      <c r="K57" s="117" t="s">
        <v>34</v>
      </c>
      <c r="L57" s="117" t="s">
        <v>34</v>
      </c>
      <c r="M57" s="117" t="s">
        <v>268</v>
      </c>
      <c r="N57" s="117" t="s">
        <v>33</v>
      </c>
      <c r="O57" s="117"/>
      <c r="P57" s="145"/>
      <c r="Q57" s="117"/>
      <c r="R57" s="117" t="s">
        <v>269</v>
      </c>
      <c r="S57" s="117" t="s">
        <v>288</v>
      </c>
      <c r="T57" s="117" t="s">
        <v>37</v>
      </c>
      <c r="U57" s="117" t="s">
        <v>37</v>
      </c>
      <c r="V57" s="117" t="s">
        <v>37</v>
      </c>
      <c r="W57" s="117" t="s">
        <v>37</v>
      </c>
      <c r="X57" s="117"/>
      <c r="Y57" s="117" t="s">
        <v>37</v>
      </c>
      <c r="Z57" s="117" t="s">
        <v>37</v>
      </c>
      <c r="AA57" s="145" t="s">
        <v>37</v>
      </c>
      <c r="AB57" s="145"/>
      <c r="AC57" s="145"/>
      <c r="AD57" s="145" t="s">
        <v>37</v>
      </c>
      <c r="AE57" s="117"/>
      <c r="AF57" s="117" t="s">
        <v>37</v>
      </c>
      <c r="AG57" s="117" t="s">
        <v>37</v>
      </c>
      <c r="AH57" s="117" t="s">
        <v>37</v>
      </c>
      <c r="AI57" s="117" t="s">
        <v>37</v>
      </c>
      <c r="AJ57" s="118">
        <f t="shared" si="3"/>
        <v>8</v>
      </c>
      <c r="AK57" s="119">
        <f t="shared" si="4"/>
        <v>0</v>
      </c>
      <c r="AL57" s="119">
        <f t="shared" si="15"/>
        <v>1</v>
      </c>
      <c r="AM57" s="119">
        <f t="shared" si="5"/>
        <v>0</v>
      </c>
      <c r="AN57" s="119">
        <f t="shared" si="6"/>
        <v>2</v>
      </c>
      <c r="AO57" s="119">
        <f t="shared" si="7"/>
        <v>0</v>
      </c>
      <c r="AP57" s="119">
        <f t="shared" si="8"/>
        <v>0</v>
      </c>
      <c r="AQ57" s="119">
        <f t="shared" si="9"/>
        <v>0</v>
      </c>
      <c r="AR57" s="119">
        <f t="shared" si="10"/>
        <v>12</v>
      </c>
      <c r="AS57" s="119">
        <f t="shared" si="23"/>
        <v>0</v>
      </c>
      <c r="AT57" s="119">
        <f t="shared" si="23"/>
        <v>0</v>
      </c>
      <c r="AU57" s="119">
        <f t="shared" si="23"/>
        <v>0</v>
      </c>
      <c r="AV57" s="119">
        <f t="shared" si="23"/>
        <v>0</v>
      </c>
      <c r="AW57" s="119">
        <f t="shared" si="23"/>
        <v>0</v>
      </c>
      <c r="AX57" s="119">
        <f t="shared" si="23"/>
        <v>0</v>
      </c>
      <c r="AY57" s="119">
        <f t="shared" si="17"/>
        <v>0</v>
      </c>
      <c r="AZ57" s="119">
        <f t="shared" si="22"/>
        <v>0</v>
      </c>
      <c r="BA57" s="203"/>
      <c r="BB57" s="203"/>
    </row>
    <row r="58" spans="1:54" ht="15.5" x14ac:dyDescent="0.35">
      <c r="A58" s="127">
        <f>IF(B58="","",IFERROR(SUBTOTAL(3,B$10:B58),""))</f>
        <v>49</v>
      </c>
      <c r="B58" s="216" t="s">
        <v>410</v>
      </c>
      <c r="C58" s="143" t="s">
        <v>411</v>
      </c>
      <c r="D58" s="144" t="s">
        <v>371</v>
      </c>
      <c r="E58" s="130" t="s">
        <v>269</v>
      </c>
      <c r="F58" s="117" t="s">
        <v>269</v>
      </c>
      <c r="G58" s="117" t="s">
        <v>269</v>
      </c>
      <c r="H58" s="117" t="s">
        <v>269</v>
      </c>
      <c r="I58" s="117"/>
      <c r="J58" s="117" t="s">
        <v>268</v>
      </c>
      <c r="K58" s="117" t="s">
        <v>34</v>
      </c>
      <c r="L58" s="117" t="s">
        <v>34</v>
      </c>
      <c r="M58" s="117" t="s">
        <v>268</v>
      </c>
      <c r="N58" s="117" t="s">
        <v>33</v>
      </c>
      <c r="O58" s="117"/>
      <c r="P58" s="145"/>
      <c r="Q58" s="117"/>
      <c r="R58" s="117" t="s">
        <v>264</v>
      </c>
      <c r="S58" s="117" t="s">
        <v>264</v>
      </c>
      <c r="T58" s="117" t="s">
        <v>264</v>
      </c>
      <c r="U58" s="117" t="s">
        <v>264</v>
      </c>
      <c r="V58" s="117" t="s">
        <v>264</v>
      </c>
      <c r="W58" s="117" t="s">
        <v>264</v>
      </c>
      <c r="X58" s="117"/>
      <c r="Y58" s="117" t="s">
        <v>264</v>
      </c>
      <c r="Z58" s="117" t="s">
        <v>264</v>
      </c>
      <c r="AA58" s="132" t="s">
        <v>807</v>
      </c>
      <c r="AB58" s="145"/>
      <c r="AC58" s="145"/>
      <c r="AD58" s="132" t="s">
        <v>807</v>
      </c>
      <c r="AE58" s="117"/>
      <c r="AF58" s="117" t="s">
        <v>264</v>
      </c>
      <c r="AG58" s="117" t="s">
        <v>264</v>
      </c>
      <c r="AH58" s="117" t="s">
        <v>269</v>
      </c>
      <c r="AI58" s="117" t="s">
        <v>269</v>
      </c>
      <c r="AJ58" s="118">
        <f t="shared" si="3"/>
        <v>11</v>
      </c>
      <c r="AK58" s="119">
        <f t="shared" si="4"/>
        <v>0</v>
      </c>
      <c r="AL58" s="119">
        <f t="shared" si="15"/>
        <v>0</v>
      </c>
      <c r="AM58" s="119">
        <f t="shared" si="5"/>
        <v>0</v>
      </c>
      <c r="AN58" s="119">
        <f t="shared" si="6"/>
        <v>0</v>
      </c>
      <c r="AO58" s="119">
        <f t="shared" si="7"/>
        <v>10</v>
      </c>
      <c r="AP58" s="119">
        <f t="shared" si="8"/>
        <v>0</v>
      </c>
      <c r="AQ58" s="119">
        <f t="shared" si="9"/>
        <v>0</v>
      </c>
      <c r="AR58" s="119">
        <f t="shared" si="10"/>
        <v>0</v>
      </c>
      <c r="AS58" s="119">
        <f t="shared" si="23"/>
        <v>0</v>
      </c>
      <c r="AT58" s="119">
        <f t="shared" si="23"/>
        <v>0</v>
      </c>
      <c r="AU58" s="119">
        <f t="shared" si="23"/>
        <v>0</v>
      </c>
      <c r="AV58" s="119">
        <f t="shared" si="23"/>
        <v>0</v>
      </c>
      <c r="AW58" s="119">
        <f t="shared" si="23"/>
        <v>0</v>
      </c>
      <c r="AX58" s="119">
        <f t="shared" si="23"/>
        <v>0</v>
      </c>
      <c r="AY58" s="119">
        <f t="shared" si="17"/>
        <v>0</v>
      </c>
      <c r="AZ58" s="119">
        <f t="shared" si="22"/>
        <v>2</v>
      </c>
      <c r="BA58" s="203"/>
      <c r="BB58" s="203"/>
    </row>
    <row r="59" spans="1:54" ht="15.5" x14ac:dyDescent="0.35">
      <c r="A59" s="127">
        <f>IF(B59="","",IFERROR(SUBTOTAL(3,B$10:B59),""))</f>
        <v>50</v>
      </c>
      <c r="B59" s="216" t="s">
        <v>412</v>
      </c>
      <c r="C59" s="143" t="s">
        <v>413</v>
      </c>
      <c r="D59" s="144" t="s">
        <v>371</v>
      </c>
      <c r="E59" s="130" t="s">
        <v>269</v>
      </c>
      <c r="F59" s="117" t="s">
        <v>269</v>
      </c>
      <c r="G59" s="117" t="s">
        <v>269</v>
      </c>
      <c r="H59" s="117" t="s">
        <v>269</v>
      </c>
      <c r="I59" s="117"/>
      <c r="J59" s="117" t="s">
        <v>34</v>
      </c>
      <c r="K59" s="117" t="s">
        <v>34</v>
      </c>
      <c r="L59" s="117" t="s">
        <v>265</v>
      </c>
      <c r="M59" s="117" t="s">
        <v>34</v>
      </c>
      <c r="N59" s="117" t="s">
        <v>34</v>
      </c>
      <c r="O59" s="117"/>
      <c r="P59" s="145"/>
      <c r="Q59" s="117"/>
      <c r="R59" s="117" t="s">
        <v>269</v>
      </c>
      <c r="S59" s="117" t="s">
        <v>269</v>
      </c>
      <c r="T59" s="117" t="s">
        <v>288</v>
      </c>
      <c r="U59" s="117" t="s">
        <v>269</v>
      </c>
      <c r="V59" s="117" t="s">
        <v>269</v>
      </c>
      <c r="W59" s="117" t="s">
        <v>19</v>
      </c>
      <c r="X59" s="117"/>
      <c r="Y59" s="117" t="s">
        <v>19</v>
      </c>
      <c r="Z59" s="117" t="s">
        <v>19</v>
      </c>
      <c r="AA59" s="132" t="s">
        <v>807</v>
      </c>
      <c r="AB59" s="145"/>
      <c r="AC59" s="145"/>
      <c r="AD59" s="132" t="s">
        <v>807</v>
      </c>
      <c r="AE59" s="117"/>
      <c r="AF59" s="117" t="s">
        <v>269</v>
      </c>
      <c r="AG59" s="117" t="s">
        <v>269</v>
      </c>
      <c r="AH59" s="117" t="s">
        <v>269</v>
      </c>
      <c r="AI59" s="117" t="s">
        <v>288</v>
      </c>
      <c r="AJ59" s="118">
        <f t="shared" si="3"/>
        <v>15</v>
      </c>
      <c r="AK59" s="119">
        <f t="shared" si="4"/>
        <v>0</v>
      </c>
      <c r="AL59" s="119">
        <f t="shared" si="15"/>
        <v>2</v>
      </c>
      <c r="AM59" s="119">
        <f t="shared" si="5"/>
        <v>1</v>
      </c>
      <c r="AN59" s="119">
        <f t="shared" si="6"/>
        <v>3</v>
      </c>
      <c r="AO59" s="119">
        <f t="shared" si="7"/>
        <v>0</v>
      </c>
      <c r="AP59" s="119">
        <f t="shared" si="8"/>
        <v>0</v>
      </c>
      <c r="AQ59" s="119">
        <f t="shared" si="9"/>
        <v>0</v>
      </c>
      <c r="AR59" s="119">
        <f t="shared" si="10"/>
        <v>0</v>
      </c>
      <c r="AS59" s="119">
        <f t="shared" si="23"/>
        <v>0</v>
      </c>
      <c r="AT59" s="119">
        <f t="shared" si="23"/>
        <v>0</v>
      </c>
      <c r="AU59" s="119">
        <f t="shared" si="23"/>
        <v>0</v>
      </c>
      <c r="AV59" s="119">
        <f t="shared" si="23"/>
        <v>0</v>
      </c>
      <c r="AW59" s="119">
        <f t="shared" si="23"/>
        <v>0</v>
      </c>
      <c r="AX59" s="119">
        <f t="shared" si="23"/>
        <v>0</v>
      </c>
      <c r="AY59" s="119">
        <f t="shared" si="17"/>
        <v>0</v>
      </c>
      <c r="AZ59" s="119">
        <f t="shared" si="22"/>
        <v>2</v>
      </c>
      <c r="BA59" s="203"/>
      <c r="BB59" s="203"/>
    </row>
    <row r="60" spans="1:54" ht="15.5" x14ac:dyDescent="0.35">
      <c r="A60" s="127">
        <f>IF(B60="","",IFERROR(SUBTOTAL(3,B$10:B60),""))</f>
        <v>51</v>
      </c>
      <c r="B60" s="216" t="s">
        <v>414</v>
      </c>
      <c r="C60" s="217" t="s">
        <v>415</v>
      </c>
      <c r="D60" s="144" t="s">
        <v>371</v>
      </c>
      <c r="E60" s="130" t="s">
        <v>269</v>
      </c>
      <c r="F60" s="117" t="s">
        <v>269</v>
      </c>
      <c r="G60" s="117" t="s">
        <v>269</v>
      </c>
      <c r="H60" s="117" t="s">
        <v>269</v>
      </c>
      <c r="I60" s="117"/>
      <c r="J60" s="117" t="s">
        <v>34</v>
      </c>
      <c r="K60" s="117" t="s">
        <v>288</v>
      </c>
      <c r="L60" s="117" t="s">
        <v>33</v>
      </c>
      <c r="M60" s="117" t="s">
        <v>33</v>
      </c>
      <c r="N60" s="117" t="s">
        <v>34</v>
      </c>
      <c r="O60" s="117"/>
      <c r="P60" s="145"/>
      <c r="Q60" s="117"/>
      <c r="R60" s="117" t="s">
        <v>19</v>
      </c>
      <c r="S60" s="117" t="s">
        <v>269</v>
      </c>
      <c r="T60" s="117" t="s">
        <v>269</v>
      </c>
      <c r="U60" s="117" t="s">
        <v>269</v>
      </c>
      <c r="V60" s="117" t="s">
        <v>269</v>
      </c>
      <c r="W60" s="117" t="s">
        <v>269</v>
      </c>
      <c r="X60" s="117"/>
      <c r="Y60" s="117" t="s">
        <v>34</v>
      </c>
      <c r="Z60" s="117" t="s">
        <v>34</v>
      </c>
      <c r="AA60" s="132" t="s">
        <v>807</v>
      </c>
      <c r="AB60" s="145"/>
      <c r="AC60" s="145"/>
      <c r="AD60" s="132" t="s">
        <v>807</v>
      </c>
      <c r="AE60" s="117"/>
      <c r="AF60" s="117" t="s">
        <v>288</v>
      </c>
      <c r="AG60" s="117" t="s">
        <v>269</v>
      </c>
      <c r="AH60" s="117" t="s">
        <v>269</v>
      </c>
      <c r="AI60" s="117" t="s">
        <v>269</v>
      </c>
      <c r="AJ60" s="118">
        <f t="shared" si="3"/>
        <v>18</v>
      </c>
      <c r="AK60" s="119">
        <f t="shared" si="4"/>
        <v>0</v>
      </c>
      <c r="AL60" s="119">
        <f t="shared" si="15"/>
        <v>2</v>
      </c>
      <c r="AM60" s="119">
        <f t="shared" si="5"/>
        <v>0</v>
      </c>
      <c r="AN60" s="119">
        <f t="shared" si="6"/>
        <v>1</v>
      </c>
      <c r="AO60" s="119">
        <f t="shared" si="7"/>
        <v>0</v>
      </c>
      <c r="AP60" s="119">
        <f t="shared" si="8"/>
        <v>0</v>
      </c>
      <c r="AQ60" s="119">
        <f t="shared" si="9"/>
        <v>0</v>
      </c>
      <c r="AR60" s="119">
        <f t="shared" si="10"/>
        <v>0</v>
      </c>
      <c r="AS60" s="119">
        <f t="shared" si="23"/>
        <v>0</v>
      </c>
      <c r="AT60" s="119">
        <f t="shared" si="23"/>
        <v>0</v>
      </c>
      <c r="AU60" s="119">
        <f t="shared" si="23"/>
        <v>0</v>
      </c>
      <c r="AV60" s="119">
        <f t="shared" si="23"/>
        <v>0</v>
      </c>
      <c r="AW60" s="119">
        <f t="shared" si="23"/>
        <v>0</v>
      </c>
      <c r="AX60" s="119">
        <f t="shared" si="23"/>
        <v>0</v>
      </c>
      <c r="AY60" s="119">
        <f t="shared" si="17"/>
        <v>0</v>
      </c>
      <c r="AZ60" s="119">
        <f t="shared" si="22"/>
        <v>2</v>
      </c>
      <c r="BA60" s="203"/>
      <c r="BB60" s="203"/>
    </row>
    <row r="61" spans="1:54" ht="15.5" x14ac:dyDescent="0.35">
      <c r="A61" s="127">
        <f>IF(B61="","",IFERROR(SUBTOTAL(3,B$10:B61),""))</f>
        <v>52</v>
      </c>
      <c r="B61" s="216" t="s">
        <v>416</v>
      </c>
      <c r="C61" s="143" t="s">
        <v>417</v>
      </c>
      <c r="D61" s="144" t="s">
        <v>371</v>
      </c>
      <c r="E61" s="130" t="s">
        <v>269</v>
      </c>
      <c r="F61" s="117" t="s">
        <v>269</v>
      </c>
      <c r="G61" s="117" t="s">
        <v>269</v>
      </c>
      <c r="H61" s="117" t="s">
        <v>269</v>
      </c>
      <c r="I61" s="117"/>
      <c r="J61" s="117" t="s">
        <v>33</v>
      </c>
      <c r="K61" s="117" t="s">
        <v>33</v>
      </c>
      <c r="L61" s="117" t="s">
        <v>33</v>
      </c>
      <c r="M61" s="117" t="s">
        <v>33</v>
      </c>
      <c r="N61" s="117" t="s">
        <v>33</v>
      </c>
      <c r="O61" s="117"/>
      <c r="P61" s="145"/>
      <c r="Q61" s="117"/>
      <c r="R61" s="117" t="s">
        <v>269</v>
      </c>
      <c r="S61" s="117" t="s">
        <v>288</v>
      </c>
      <c r="T61" s="117" t="s">
        <v>269</v>
      </c>
      <c r="U61" s="117" t="s">
        <v>269</v>
      </c>
      <c r="V61" s="117" t="s">
        <v>269</v>
      </c>
      <c r="W61" s="117" t="s">
        <v>19</v>
      </c>
      <c r="X61" s="117"/>
      <c r="Y61" s="117" t="s">
        <v>33</v>
      </c>
      <c r="Z61" s="117" t="s">
        <v>288</v>
      </c>
      <c r="AA61" s="132" t="s">
        <v>807</v>
      </c>
      <c r="AB61" s="145"/>
      <c r="AC61" s="145"/>
      <c r="AD61" s="132" t="s">
        <v>807</v>
      </c>
      <c r="AE61" s="117"/>
      <c r="AF61" s="117" t="s">
        <v>269</v>
      </c>
      <c r="AG61" s="117" t="s">
        <v>269</v>
      </c>
      <c r="AH61" s="117" t="s">
        <v>269</v>
      </c>
      <c r="AI61" s="117" t="s">
        <v>269</v>
      </c>
      <c r="AJ61" s="118">
        <f t="shared" si="3"/>
        <v>18</v>
      </c>
      <c r="AK61" s="119">
        <f t="shared" si="4"/>
        <v>0</v>
      </c>
      <c r="AL61" s="119">
        <f t="shared" si="15"/>
        <v>2</v>
      </c>
      <c r="AM61" s="119">
        <f t="shared" si="5"/>
        <v>0</v>
      </c>
      <c r="AN61" s="119">
        <f t="shared" si="6"/>
        <v>1</v>
      </c>
      <c r="AO61" s="119">
        <f t="shared" si="7"/>
        <v>0</v>
      </c>
      <c r="AP61" s="119">
        <f t="shared" si="8"/>
        <v>0</v>
      </c>
      <c r="AQ61" s="119">
        <f t="shared" si="9"/>
        <v>0</v>
      </c>
      <c r="AR61" s="119">
        <f t="shared" si="10"/>
        <v>0</v>
      </c>
      <c r="AS61" s="119">
        <f t="shared" ref="AS61:AX70" si="24">COUNTIF($E61:$AI61,AS$9)</f>
        <v>0</v>
      </c>
      <c r="AT61" s="119">
        <f t="shared" si="24"/>
        <v>0</v>
      </c>
      <c r="AU61" s="119">
        <f t="shared" si="24"/>
        <v>0</v>
      </c>
      <c r="AV61" s="119">
        <f t="shared" si="24"/>
        <v>0</v>
      </c>
      <c r="AW61" s="119">
        <f t="shared" si="24"/>
        <v>0</v>
      </c>
      <c r="AX61" s="119">
        <f t="shared" si="24"/>
        <v>0</v>
      </c>
      <c r="AY61" s="119">
        <f t="shared" si="17"/>
        <v>0</v>
      </c>
      <c r="AZ61" s="119">
        <f t="shared" si="22"/>
        <v>2</v>
      </c>
      <c r="BA61" s="203"/>
      <c r="BB61" s="203"/>
    </row>
    <row r="62" spans="1:54" ht="15.5" x14ac:dyDescent="0.35">
      <c r="A62" s="127">
        <f>IF(B62="","",IFERROR(SUBTOTAL(3,B$10:B62),""))</f>
        <v>53</v>
      </c>
      <c r="B62" s="216" t="s">
        <v>418</v>
      </c>
      <c r="C62" s="217" t="s">
        <v>419</v>
      </c>
      <c r="D62" s="144" t="s">
        <v>371</v>
      </c>
      <c r="E62" s="130" t="s">
        <v>269</v>
      </c>
      <c r="F62" s="117" t="s">
        <v>269</v>
      </c>
      <c r="G62" s="117" t="s">
        <v>269</v>
      </c>
      <c r="H62" s="117" t="s">
        <v>269</v>
      </c>
      <c r="I62" s="117"/>
      <c r="J62" s="117" t="s">
        <v>33</v>
      </c>
      <c r="K62" s="117" t="s">
        <v>33</v>
      </c>
      <c r="L62" s="117" t="s">
        <v>33</v>
      </c>
      <c r="M62" s="117" t="s">
        <v>33</v>
      </c>
      <c r="N62" s="117" t="s">
        <v>33</v>
      </c>
      <c r="O62" s="117"/>
      <c r="P62" s="145"/>
      <c r="Q62" s="117"/>
      <c r="R62" s="117" t="s">
        <v>269</v>
      </c>
      <c r="S62" s="117" t="s">
        <v>269</v>
      </c>
      <c r="T62" s="117" t="s">
        <v>269</v>
      </c>
      <c r="U62" s="117" t="s">
        <v>269</v>
      </c>
      <c r="V62" s="117" t="s">
        <v>269</v>
      </c>
      <c r="W62" s="117" t="s">
        <v>269</v>
      </c>
      <c r="X62" s="117"/>
      <c r="Y62" s="117" t="s">
        <v>33</v>
      </c>
      <c r="Z62" s="117" t="s">
        <v>268</v>
      </c>
      <c r="AA62" s="132" t="s">
        <v>807</v>
      </c>
      <c r="AB62" s="145"/>
      <c r="AC62" s="145"/>
      <c r="AD62" s="132" t="s">
        <v>807</v>
      </c>
      <c r="AE62" s="117"/>
      <c r="AF62" s="117" t="s">
        <v>269</v>
      </c>
      <c r="AG62" s="117" t="s">
        <v>269</v>
      </c>
      <c r="AH62" s="117" t="s">
        <v>269</v>
      </c>
      <c r="AI62" s="117" t="s">
        <v>269</v>
      </c>
      <c r="AJ62" s="118">
        <f t="shared" si="3"/>
        <v>21</v>
      </c>
      <c r="AK62" s="119">
        <f t="shared" si="4"/>
        <v>0</v>
      </c>
      <c r="AL62" s="119">
        <f t="shared" si="15"/>
        <v>0</v>
      </c>
      <c r="AM62" s="119">
        <f t="shared" si="5"/>
        <v>0</v>
      </c>
      <c r="AN62" s="119">
        <f t="shared" si="6"/>
        <v>0</v>
      </c>
      <c r="AO62" s="119">
        <f t="shared" si="7"/>
        <v>0</v>
      </c>
      <c r="AP62" s="119">
        <f t="shared" si="8"/>
        <v>0</v>
      </c>
      <c r="AQ62" s="119">
        <f t="shared" si="9"/>
        <v>0</v>
      </c>
      <c r="AR62" s="119">
        <f t="shared" si="10"/>
        <v>0</v>
      </c>
      <c r="AS62" s="119">
        <f t="shared" si="24"/>
        <v>0</v>
      </c>
      <c r="AT62" s="119">
        <f t="shared" si="24"/>
        <v>0</v>
      </c>
      <c r="AU62" s="119">
        <f t="shared" si="24"/>
        <v>0</v>
      </c>
      <c r="AV62" s="119">
        <f t="shared" si="24"/>
        <v>0</v>
      </c>
      <c r="AW62" s="119">
        <f t="shared" si="24"/>
        <v>0</v>
      </c>
      <c r="AX62" s="119">
        <f t="shared" si="24"/>
        <v>0</v>
      </c>
      <c r="AY62" s="119">
        <f t="shared" si="17"/>
        <v>0</v>
      </c>
      <c r="AZ62" s="119">
        <f t="shared" si="22"/>
        <v>2</v>
      </c>
      <c r="BA62" s="203"/>
      <c r="BB62" s="203"/>
    </row>
    <row r="63" spans="1:54" ht="15.5" x14ac:dyDescent="0.35">
      <c r="A63" s="127">
        <f>IF(B63="","",IFERROR(SUBTOTAL(3,B$10:B63),""))</f>
        <v>54</v>
      </c>
      <c r="B63" s="216" t="s">
        <v>420</v>
      </c>
      <c r="C63" s="143" t="s">
        <v>421</v>
      </c>
      <c r="D63" s="144" t="s">
        <v>371</v>
      </c>
      <c r="E63" s="130" t="s">
        <v>269</v>
      </c>
      <c r="F63" s="117" t="s">
        <v>265</v>
      </c>
      <c r="G63" s="117" t="s">
        <v>269</v>
      </c>
      <c r="H63" s="117" t="s">
        <v>19</v>
      </c>
      <c r="I63" s="117"/>
      <c r="J63" s="117" t="s">
        <v>268</v>
      </c>
      <c r="K63" s="117" t="s">
        <v>268</v>
      </c>
      <c r="L63" s="117" t="s">
        <v>265</v>
      </c>
      <c r="M63" s="117" t="s">
        <v>33</v>
      </c>
      <c r="N63" s="117" t="s">
        <v>33</v>
      </c>
      <c r="O63" s="117"/>
      <c r="P63" s="145"/>
      <c r="Q63" s="117"/>
      <c r="R63" s="117" t="s">
        <v>269</v>
      </c>
      <c r="S63" s="117" t="s">
        <v>265</v>
      </c>
      <c r="T63" s="117" t="s">
        <v>269</v>
      </c>
      <c r="U63" s="117" t="s">
        <v>37</v>
      </c>
      <c r="V63" s="117" t="s">
        <v>37</v>
      </c>
      <c r="W63" s="117" t="s">
        <v>37</v>
      </c>
      <c r="X63" s="117"/>
      <c r="Y63" s="117" t="s">
        <v>37</v>
      </c>
      <c r="Z63" s="117" t="s">
        <v>37</v>
      </c>
      <c r="AA63" s="145" t="s">
        <v>37</v>
      </c>
      <c r="AB63" s="145"/>
      <c r="AC63" s="145"/>
      <c r="AD63" s="145" t="s">
        <v>37</v>
      </c>
      <c r="AE63" s="117"/>
      <c r="AF63" s="117" t="s">
        <v>37</v>
      </c>
      <c r="AG63" s="117" t="s">
        <v>37</v>
      </c>
      <c r="AH63" s="117" t="s">
        <v>37</v>
      </c>
      <c r="AI63" s="117" t="s">
        <v>37</v>
      </c>
      <c r="AJ63" s="118">
        <f t="shared" si="3"/>
        <v>8</v>
      </c>
      <c r="AK63" s="119">
        <f t="shared" si="4"/>
        <v>0</v>
      </c>
      <c r="AL63" s="119">
        <f t="shared" si="15"/>
        <v>0</v>
      </c>
      <c r="AM63" s="119">
        <f t="shared" si="5"/>
        <v>3</v>
      </c>
      <c r="AN63" s="119">
        <f t="shared" si="6"/>
        <v>1</v>
      </c>
      <c r="AO63" s="119">
        <f t="shared" si="7"/>
        <v>0</v>
      </c>
      <c r="AP63" s="119">
        <f t="shared" si="8"/>
        <v>0</v>
      </c>
      <c r="AQ63" s="119">
        <f t="shared" si="9"/>
        <v>0</v>
      </c>
      <c r="AR63" s="119">
        <f t="shared" si="10"/>
        <v>11</v>
      </c>
      <c r="AS63" s="119">
        <f t="shared" si="24"/>
        <v>0</v>
      </c>
      <c r="AT63" s="119">
        <f t="shared" si="24"/>
        <v>0</v>
      </c>
      <c r="AU63" s="119">
        <f t="shared" si="24"/>
        <v>0</v>
      </c>
      <c r="AV63" s="119">
        <f t="shared" si="24"/>
        <v>0</v>
      </c>
      <c r="AW63" s="119">
        <f t="shared" si="24"/>
        <v>0</v>
      </c>
      <c r="AX63" s="119">
        <f t="shared" si="24"/>
        <v>0</v>
      </c>
      <c r="AY63" s="119">
        <f t="shared" si="17"/>
        <v>0</v>
      </c>
      <c r="AZ63" s="119">
        <f t="shared" si="22"/>
        <v>0</v>
      </c>
      <c r="BA63" s="203"/>
      <c r="BB63" s="203"/>
    </row>
    <row r="64" spans="1:54" ht="15.5" x14ac:dyDescent="0.35">
      <c r="A64" s="127">
        <f>IF(B64="","",IFERROR(SUBTOTAL(3,B$10:B64),""))</f>
        <v>55</v>
      </c>
      <c r="B64" s="216" t="s">
        <v>422</v>
      </c>
      <c r="C64" s="143" t="s">
        <v>423</v>
      </c>
      <c r="D64" s="144" t="s">
        <v>371</v>
      </c>
      <c r="E64" s="130" t="s">
        <v>269</v>
      </c>
      <c r="F64" s="117" t="s">
        <v>269</v>
      </c>
      <c r="G64" s="117" t="s">
        <v>269</v>
      </c>
      <c r="H64" s="117" t="s">
        <v>269</v>
      </c>
      <c r="I64" s="117"/>
      <c r="J64" s="117" t="s">
        <v>33</v>
      </c>
      <c r="K64" s="117" t="s">
        <v>268</v>
      </c>
      <c r="L64" s="117" t="s">
        <v>33</v>
      </c>
      <c r="M64" s="117" t="s">
        <v>33</v>
      </c>
      <c r="N64" s="117" t="s">
        <v>33</v>
      </c>
      <c r="O64" s="117"/>
      <c r="P64" s="145"/>
      <c r="Q64" s="117"/>
      <c r="R64" s="117" t="s">
        <v>269</v>
      </c>
      <c r="S64" s="117" t="s">
        <v>269</v>
      </c>
      <c r="T64" s="117" t="s">
        <v>269</v>
      </c>
      <c r="U64" s="117" t="s">
        <v>269</v>
      </c>
      <c r="V64" s="117" t="s">
        <v>269</v>
      </c>
      <c r="W64" s="117" t="s">
        <v>269</v>
      </c>
      <c r="X64" s="117"/>
      <c r="Y64" s="117" t="s">
        <v>33</v>
      </c>
      <c r="Z64" s="117" t="s">
        <v>33</v>
      </c>
      <c r="AA64" s="132" t="s">
        <v>807</v>
      </c>
      <c r="AB64" s="145"/>
      <c r="AC64" s="145"/>
      <c r="AD64" s="132" t="s">
        <v>807</v>
      </c>
      <c r="AE64" s="117"/>
      <c r="AF64" s="117" t="s">
        <v>288</v>
      </c>
      <c r="AG64" s="117" t="s">
        <v>269</v>
      </c>
      <c r="AH64" s="117" t="s">
        <v>269</v>
      </c>
      <c r="AI64" s="117" t="s">
        <v>269</v>
      </c>
      <c r="AJ64" s="118">
        <f t="shared" si="3"/>
        <v>20</v>
      </c>
      <c r="AK64" s="119">
        <f t="shared" si="4"/>
        <v>0</v>
      </c>
      <c r="AL64" s="119">
        <f t="shared" si="15"/>
        <v>1</v>
      </c>
      <c r="AM64" s="119">
        <f t="shared" si="5"/>
        <v>0</v>
      </c>
      <c r="AN64" s="119">
        <f t="shared" si="6"/>
        <v>0</v>
      </c>
      <c r="AO64" s="119">
        <f t="shared" si="7"/>
        <v>0</v>
      </c>
      <c r="AP64" s="119">
        <f t="shared" si="8"/>
        <v>0</v>
      </c>
      <c r="AQ64" s="119">
        <f t="shared" si="9"/>
        <v>0</v>
      </c>
      <c r="AR64" s="119">
        <f t="shared" si="10"/>
        <v>0</v>
      </c>
      <c r="AS64" s="119">
        <f t="shared" si="24"/>
        <v>0</v>
      </c>
      <c r="AT64" s="119">
        <f t="shared" si="24"/>
        <v>0</v>
      </c>
      <c r="AU64" s="119">
        <f t="shared" si="24"/>
        <v>0</v>
      </c>
      <c r="AV64" s="119">
        <f t="shared" si="24"/>
        <v>0</v>
      </c>
      <c r="AW64" s="119">
        <f t="shared" si="24"/>
        <v>0</v>
      </c>
      <c r="AX64" s="119">
        <f t="shared" si="24"/>
        <v>0</v>
      </c>
      <c r="AY64" s="119">
        <f t="shared" si="17"/>
        <v>0</v>
      </c>
      <c r="AZ64" s="119">
        <f t="shared" si="22"/>
        <v>2</v>
      </c>
      <c r="BA64" s="203"/>
      <c r="BB64" s="203"/>
    </row>
    <row r="65" spans="1:54" ht="15.5" x14ac:dyDescent="0.35">
      <c r="A65" s="127">
        <f>IF(B65="","",IFERROR(SUBTOTAL(3,B$10:B65),""))</f>
        <v>56</v>
      </c>
      <c r="B65" s="216" t="s">
        <v>424</v>
      </c>
      <c r="C65" s="143" t="s">
        <v>425</v>
      </c>
      <c r="D65" s="144" t="s">
        <v>371</v>
      </c>
      <c r="E65" s="130" t="s">
        <v>269</v>
      </c>
      <c r="F65" s="117" t="s">
        <v>269</v>
      </c>
      <c r="G65" s="117" t="s">
        <v>269</v>
      </c>
      <c r="H65" s="117" t="s">
        <v>269</v>
      </c>
      <c r="I65" s="117"/>
      <c r="J65" s="117" t="s">
        <v>268</v>
      </c>
      <c r="K65" s="117" t="s">
        <v>268</v>
      </c>
      <c r="L65" s="117" t="s">
        <v>33</v>
      </c>
      <c r="M65" s="117" t="s">
        <v>33</v>
      </c>
      <c r="N65" s="117" t="s">
        <v>33</v>
      </c>
      <c r="O65" s="117"/>
      <c r="P65" s="145"/>
      <c r="Q65" s="117"/>
      <c r="R65" s="117" t="s">
        <v>269</v>
      </c>
      <c r="S65" s="117" t="s">
        <v>269</v>
      </c>
      <c r="T65" s="117" t="s">
        <v>269</v>
      </c>
      <c r="U65" s="117" t="s">
        <v>269</v>
      </c>
      <c r="V65" s="117" t="s">
        <v>269</v>
      </c>
      <c r="W65" s="117" t="s">
        <v>269</v>
      </c>
      <c r="X65" s="117"/>
      <c r="Y65" s="117" t="s">
        <v>34</v>
      </c>
      <c r="Z65" s="117" t="s">
        <v>33</v>
      </c>
      <c r="AA65" s="132" t="s">
        <v>807</v>
      </c>
      <c r="AB65" s="145"/>
      <c r="AC65" s="145"/>
      <c r="AD65" s="132" t="s">
        <v>807</v>
      </c>
      <c r="AE65" s="117"/>
      <c r="AF65" s="117" t="s">
        <v>269</v>
      </c>
      <c r="AG65" s="117" t="s">
        <v>269</v>
      </c>
      <c r="AH65" s="117" t="s">
        <v>269</v>
      </c>
      <c r="AI65" s="117" t="s">
        <v>269</v>
      </c>
      <c r="AJ65" s="118">
        <f t="shared" si="3"/>
        <v>21</v>
      </c>
      <c r="AK65" s="119">
        <f t="shared" si="4"/>
        <v>0</v>
      </c>
      <c r="AL65" s="119">
        <f t="shared" si="15"/>
        <v>0</v>
      </c>
      <c r="AM65" s="119">
        <f t="shared" si="5"/>
        <v>0</v>
      </c>
      <c r="AN65" s="119">
        <f t="shared" si="6"/>
        <v>0</v>
      </c>
      <c r="AO65" s="119">
        <f t="shared" si="7"/>
        <v>0</v>
      </c>
      <c r="AP65" s="119">
        <f t="shared" si="8"/>
        <v>0</v>
      </c>
      <c r="AQ65" s="119">
        <f t="shared" si="9"/>
        <v>0</v>
      </c>
      <c r="AR65" s="119">
        <f t="shared" si="10"/>
        <v>0</v>
      </c>
      <c r="AS65" s="119">
        <f t="shared" si="24"/>
        <v>0</v>
      </c>
      <c r="AT65" s="119">
        <f t="shared" si="24"/>
        <v>0</v>
      </c>
      <c r="AU65" s="119">
        <f t="shared" si="24"/>
        <v>0</v>
      </c>
      <c r="AV65" s="119">
        <f t="shared" si="24"/>
        <v>0</v>
      </c>
      <c r="AW65" s="119">
        <f t="shared" si="24"/>
        <v>0</v>
      </c>
      <c r="AX65" s="119">
        <f t="shared" si="24"/>
        <v>0</v>
      </c>
      <c r="AY65" s="119">
        <f t="shared" si="17"/>
        <v>0</v>
      </c>
      <c r="AZ65" s="119">
        <f t="shared" si="22"/>
        <v>2</v>
      </c>
      <c r="BA65" s="203"/>
      <c r="BB65" s="203"/>
    </row>
    <row r="66" spans="1:54" ht="15.5" x14ac:dyDescent="0.35">
      <c r="A66" s="127">
        <f>IF(B66="","",IFERROR(SUBTOTAL(3,B$10:B66),""))</f>
        <v>57</v>
      </c>
      <c r="B66" s="216" t="s">
        <v>426</v>
      </c>
      <c r="C66" s="143" t="s">
        <v>427</v>
      </c>
      <c r="D66" s="144" t="s">
        <v>371</v>
      </c>
      <c r="E66" s="130" t="s">
        <v>269</v>
      </c>
      <c r="F66" s="117" t="s">
        <v>269</v>
      </c>
      <c r="G66" s="117" t="s">
        <v>269</v>
      </c>
      <c r="H66" s="117" t="s">
        <v>265</v>
      </c>
      <c r="I66" s="117"/>
      <c r="J66" s="117" t="s">
        <v>33</v>
      </c>
      <c r="K66" s="117" t="s">
        <v>33</v>
      </c>
      <c r="L66" s="117" t="s">
        <v>34</v>
      </c>
      <c r="M66" s="117" t="s">
        <v>34</v>
      </c>
      <c r="N66" s="117" t="s">
        <v>34</v>
      </c>
      <c r="O66" s="117"/>
      <c r="P66" s="145"/>
      <c r="Q66" s="117"/>
      <c r="R66" s="117" t="s">
        <v>269</v>
      </c>
      <c r="S66" s="117" t="s">
        <v>269</v>
      </c>
      <c r="T66" s="117" t="s">
        <v>269</v>
      </c>
      <c r="U66" s="117" t="s">
        <v>269</v>
      </c>
      <c r="V66" s="117" t="s">
        <v>269</v>
      </c>
      <c r="W66" s="117" t="s">
        <v>269</v>
      </c>
      <c r="X66" s="117"/>
      <c r="Y66" s="117" t="s">
        <v>33</v>
      </c>
      <c r="Z66" s="117" t="s">
        <v>34</v>
      </c>
      <c r="AA66" s="132" t="s">
        <v>807</v>
      </c>
      <c r="AB66" s="145"/>
      <c r="AC66" s="145"/>
      <c r="AD66" s="132" t="s">
        <v>807</v>
      </c>
      <c r="AE66" s="117"/>
      <c r="AF66" s="117" t="s">
        <v>264</v>
      </c>
      <c r="AG66" s="117" t="s">
        <v>269</v>
      </c>
      <c r="AH66" s="117" t="s">
        <v>269</v>
      </c>
      <c r="AI66" s="117" t="s">
        <v>269</v>
      </c>
      <c r="AJ66" s="118">
        <f t="shared" si="3"/>
        <v>19</v>
      </c>
      <c r="AK66" s="119">
        <f t="shared" si="4"/>
        <v>0</v>
      </c>
      <c r="AL66" s="119">
        <f t="shared" si="15"/>
        <v>0</v>
      </c>
      <c r="AM66" s="119">
        <f t="shared" si="5"/>
        <v>1</v>
      </c>
      <c r="AN66" s="119">
        <f t="shared" si="6"/>
        <v>0</v>
      </c>
      <c r="AO66" s="119">
        <f t="shared" si="7"/>
        <v>1</v>
      </c>
      <c r="AP66" s="119">
        <f t="shared" si="8"/>
        <v>0</v>
      </c>
      <c r="AQ66" s="119">
        <f t="shared" si="9"/>
        <v>0</v>
      </c>
      <c r="AR66" s="119">
        <f t="shared" si="10"/>
        <v>0</v>
      </c>
      <c r="AS66" s="119">
        <f t="shared" si="24"/>
        <v>0</v>
      </c>
      <c r="AT66" s="119">
        <f t="shared" si="24"/>
        <v>0</v>
      </c>
      <c r="AU66" s="119">
        <f t="shared" si="24"/>
        <v>0</v>
      </c>
      <c r="AV66" s="119">
        <f t="shared" si="24"/>
        <v>0</v>
      </c>
      <c r="AW66" s="119">
        <f t="shared" si="24"/>
        <v>0</v>
      </c>
      <c r="AX66" s="119">
        <f t="shared" si="24"/>
        <v>0</v>
      </c>
      <c r="AY66" s="119">
        <f t="shared" si="17"/>
        <v>0</v>
      </c>
      <c r="AZ66" s="119">
        <f t="shared" si="22"/>
        <v>2</v>
      </c>
      <c r="BA66" s="203"/>
      <c r="BB66" s="203"/>
    </row>
    <row r="67" spans="1:54" ht="15.5" x14ac:dyDescent="0.35">
      <c r="A67" s="127">
        <f>IF(B67="","",IFERROR(SUBTOTAL(3,B$10:B67),""))</f>
        <v>58</v>
      </c>
      <c r="B67" s="216" t="s">
        <v>428</v>
      </c>
      <c r="C67" s="143" t="s">
        <v>429</v>
      </c>
      <c r="D67" s="144" t="s">
        <v>371</v>
      </c>
      <c r="E67" s="130" t="s">
        <v>269</v>
      </c>
      <c r="F67" s="117" t="s">
        <v>269</v>
      </c>
      <c r="G67" s="117" t="s">
        <v>269</v>
      </c>
      <c r="H67" s="117" t="s">
        <v>269</v>
      </c>
      <c r="I67" s="117"/>
      <c r="J67" s="117" t="s">
        <v>33</v>
      </c>
      <c r="K67" s="117" t="s">
        <v>268</v>
      </c>
      <c r="L67" s="117" t="s">
        <v>288</v>
      </c>
      <c r="M67" s="117" t="s">
        <v>268</v>
      </c>
      <c r="N67" s="117" t="s">
        <v>33</v>
      </c>
      <c r="O67" s="117"/>
      <c r="P67" s="145"/>
      <c r="Q67" s="117"/>
      <c r="R67" s="117" t="s">
        <v>37</v>
      </c>
      <c r="S67" s="117" t="s">
        <v>37</v>
      </c>
      <c r="T67" s="117" t="s">
        <v>37</v>
      </c>
      <c r="U67" s="117" t="s">
        <v>37</v>
      </c>
      <c r="V67" s="117" t="s">
        <v>37</v>
      </c>
      <c r="W67" s="117" t="s">
        <v>37</v>
      </c>
      <c r="X67" s="117"/>
      <c r="Y67" s="117" t="s">
        <v>37</v>
      </c>
      <c r="Z67" s="117" t="s">
        <v>37</v>
      </c>
      <c r="AA67" s="145" t="s">
        <v>37</v>
      </c>
      <c r="AB67" s="145"/>
      <c r="AC67" s="145"/>
      <c r="AD67" s="145" t="s">
        <v>37</v>
      </c>
      <c r="AE67" s="117"/>
      <c r="AF67" s="117" t="s">
        <v>37</v>
      </c>
      <c r="AG67" s="117" t="s">
        <v>37</v>
      </c>
      <c r="AH67" s="117" t="s">
        <v>37</v>
      </c>
      <c r="AI67" s="117" t="s">
        <v>37</v>
      </c>
      <c r="AJ67" s="118">
        <f t="shared" si="3"/>
        <v>8</v>
      </c>
      <c r="AK67" s="119">
        <f t="shared" si="4"/>
        <v>0</v>
      </c>
      <c r="AL67" s="119">
        <f t="shared" si="15"/>
        <v>1</v>
      </c>
      <c r="AM67" s="119">
        <f t="shared" si="5"/>
        <v>0</v>
      </c>
      <c r="AN67" s="119">
        <f t="shared" si="6"/>
        <v>0</v>
      </c>
      <c r="AO67" s="119">
        <f t="shared" si="7"/>
        <v>0</v>
      </c>
      <c r="AP67" s="119">
        <f t="shared" si="8"/>
        <v>0</v>
      </c>
      <c r="AQ67" s="119">
        <f t="shared" si="9"/>
        <v>0</v>
      </c>
      <c r="AR67" s="119">
        <f t="shared" si="10"/>
        <v>14</v>
      </c>
      <c r="AS67" s="119">
        <f t="shared" si="24"/>
        <v>0</v>
      </c>
      <c r="AT67" s="119">
        <f t="shared" si="24"/>
        <v>0</v>
      </c>
      <c r="AU67" s="119">
        <f t="shared" si="24"/>
        <v>0</v>
      </c>
      <c r="AV67" s="119">
        <f t="shared" si="24"/>
        <v>0</v>
      </c>
      <c r="AW67" s="119">
        <f t="shared" si="24"/>
        <v>0</v>
      </c>
      <c r="AX67" s="119">
        <f t="shared" si="24"/>
        <v>0</v>
      </c>
      <c r="AY67" s="119">
        <f t="shared" si="17"/>
        <v>0</v>
      </c>
      <c r="AZ67" s="119">
        <f t="shared" si="22"/>
        <v>0</v>
      </c>
      <c r="BA67" s="203"/>
      <c r="BB67" s="203"/>
    </row>
    <row r="68" spans="1:54" ht="15.5" x14ac:dyDescent="0.35">
      <c r="A68" s="127">
        <f>IF(B68="","",IFERROR(SUBTOTAL(3,B$10:B68),""))</f>
        <v>59</v>
      </c>
      <c r="B68" s="216" t="s">
        <v>430</v>
      </c>
      <c r="C68" s="217" t="s">
        <v>431</v>
      </c>
      <c r="D68" s="144" t="s">
        <v>371</v>
      </c>
      <c r="E68" s="130" t="s">
        <v>288</v>
      </c>
      <c r="F68" s="117" t="s">
        <v>288</v>
      </c>
      <c r="G68" s="117" t="s">
        <v>288</v>
      </c>
      <c r="H68" s="117" t="s">
        <v>288</v>
      </c>
      <c r="I68" s="117"/>
      <c r="J68" s="117" t="s">
        <v>37</v>
      </c>
      <c r="K68" s="117" t="s">
        <v>37</v>
      </c>
      <c r="L68" s="117" t="s">
        <v>37</v>
      </c>
      <c r="M68" s="117" t="s">
        <v>37</v>
      </c>
      <c r="N68" s="117" t="s">
        <v>37</v>
      </c>
      <c r="O68" s="117"/>
      <c r="P68" s="145"/>
      <c r="Q68" s="117"/>
      <c r="R68" s="117" t="s">
        <v>37</v>
      </c>
      <c r="S68" s="117" t="s">
        <v>37</v>
      </c>
      <c r="T68" s="117" t="s">
        <v>37</v>
      </c>
      <c r="U68" s="117" t="s">
        <v>37</v>
      </c>
      <c r="V68" s="117" t="s">
        <v>37</v>
      </c>
      <c r="W68" s="117" t="s">
        <v>37</v>
      </c>
      <c r="X68" s="117"/>
      <c r="Y68" s="117" t="s">
        <v>37</v>
      </c>
      <c r="Z68" s="117" t="s">
        <v>37</v>
      </c>
      <c r="AA68" s="145" t="s">
        <v>37</v>
      </c>
      <c r="AB68" s="145"/>
      <c r="AC68" s="145"/>
      <c r="AD68" s="145" t="s">
        <v>37</v>
      </c>
      <c r="AE68" s="117"/>
      <c r="AF68" s="117" t="s">
        <v>37</v>
      </c>
      <c r="AG68" s="117" t="s">
        <v>37</v>
      </c>
      <c r="AH68" s="117" t="s">
        <v>37</v>
      </c>
      <c r="AI68" s="117" t="s">
        <v>37</v>
      </c>
      <c r="AJ68" s="118">
        <f t="shared" si="3"/>
        <v>0</v>
      </c>
      <c r="AK68" s="119">
        <f t="shared" si="4"/>
        <v>0</v>
      </c>
      <c r="AL68" s="119">
        <f t="shared" si="15"/>
        <v>4</v>
      </c>
      <c r="AM68" s="119">
        <f t="shared" si="5"/>
        <v>0</v>
      </c>
      <c r="AN68" s="119">
        <f t="shared" si="6"/>
        <v>0</v>
      </c>
      <c r="AO68" s="119">
        <f t="shared" si="7"/>
        <v>0</v>
      </c>
      <c r="AP68" s="119">
        <f t="shared" si="8"/>
        <v>0</v>
      </c>
      <c r="AQ68" s="119">
        <f t="shared" si="9"/>
        <v>0</v>
      </c>
      <c r="AR68" s="119">
        <f t="shared" si="10"/>
        <v>19</v>
      </c>
      <c r="AS68" s="119">
        <f t="shared" si="24"/>
        <v>0</v>
      </c>
      <c r="AT68" s="119">
        <f t="shared" si="24"/>
        <v>0</v>
      </c>
      <c r="AU68" s="119">
        <f t="shared" si="24"/>
        <v>0</v>
      </c>
      <c r="AV68" s="119">
        <f t="shared" si="24"/>
        <v>0</v>
      </c>
      <c r="AW68" s="119">
        <f t="shared" si="24"/>
        <v>0</v>
      </c>
      <c r="AX68" s="119">
        <f t="shared" si="24"/>
        <v>0</v>
      </c>
      <c r="AY68" s="119">
        <f t="shared" si="17"/>
        <v>0</v>
      </c>
      <c r="AZ68" s="119">
        <f t="shared" si="22"/>
        <v>0</v>
      </c>
      <c r="BA68" s="203"/>
      <c r="BB68" s="203"/>
    </row>
    <row r="69" spans="1:54" ht="15.5" x14ac:dyDescent="0.35">
      <c r="A69" s="127">
        <f>IF(B69="","",IFERROR(SUBTOTAL(3,B$10:B69),""))</f>
        <v>60</v>
      </c>
      <c r="B69" s="216" t="s">
        <v>432</v>
      </c>
      <c r="C69" s="217" t="s">
        <v>433</v>
      </c>
      <c r="D69" s="144" t="s">
        <v>371</v>
      </c>
      <c r="E69" s="130" t="s">
        <v>269</v>
      </c>
      <c r="F69" s="117" t="s">
        <v>269</v>
      </c>
      <c r="G69" s="117" t="s">
        <v>269</v>
      </c>
      <c r="H69" s="117" t="s">
        <v>265</v>
      </c>
      <c r="I69" s="117"/>
      <c r="J69" s="117" t="s">
        <v>33</v>
      </c>
      <c r="K69" s="117" t="s">
        <v>33</v>
      </c>
      <c r="L69" s="117" t="s">
        <v>33</v>
      </c>
      <c r="M69" s="117" t="s">
        <v>33</v>
      </c>
      <c r="N69" s="117" t="s">
        <v>33</v>
      </c>
      <c r="O69" s="117"/>
      <c r="P69" s="145"/>
      <c r="Q69" s="117"/>
      <c r="R69" s="117" t="s">
        <v>288</v>
      </c>
      <c r="S69" s="117" t="s">
        <v>269</v>
      </c>
      <c r="T69" s="117" t="s">
        <v>288</v>
      </c>
      <c r="U69" s="117" t="s">
        <v>288</v>
      </c>
      <c r="V69" s="117" t="s">
        <v>288</v>
      </c>
      <c r="W69" s="117" t="s">
        <v>288</v>
      </c>
      <c r="X69" s="117"/>
      <c r="Y69" s="117" t="s">
        <v>264</v>
      </c>
      <c r="Z69" s="117" t="s">
        <v>264</v>
      </c>
      <c r="AA69" s="132" t="s">
        <v>807</v>
      </c>
      <c r="AB69" s="145"/>
      <c r="AC69" s="145"/>
      <c r="AD69" s="132" t="s">
        <v>807</v>
      </c>
      <c r="AE69" s="117"/>
      <c r="AF69" s="117" t="s">
        <v>269</v>
      </c>
      <c r="AG69" s="117" t="s">
        <v>269</v>
      </c>
      <c r="AH69" s="117" t="s">
        <v>288</v>
      </c>
      <c r="AI69" s="117" t="s">
        <v>37</v>
      </c>
      <c r="AJ69" s="118">
        <f t="shared" si="3"/>
        <v>11</v>
      </c>
      <c r="AK69" s="119">
        <f t="shared" si="4"/>
        <v>0</v>
      </c>
      <c r="AL69" s="119">
        <f t="shared" si="15"/>
        <v>6</v>
      </c>
      <c r="AM69" s="119">
        <f t="shared" si="5"/>
        <v>1</v>
      </c>
      <c r="AN69" s="119">
        <f t="shared" si="6"/>
        <v>0</v>
      </c>
      <c r="AO69" s="119">
        <f t="shared" si="7"/>
        <v>2</v>
      </c>
      <c r="AP69" s="119">
        <f t="shared" si="8"/>
        <v>0</v>
      </c>
      <c r="AQ69" s="119">
        <f t="shared" si="9"/>
        <v>0</v>
      </c>
      <c r="AR69" s="119">
        <f t="shared" si="10"/>
        <v>1</v>
      </c>
      <c r="AS69" s="119">
        <f t="shared" si="24"/>
        <v>0</v>
      </c>
      <c r="AT69" s="119">
        <f t="shared" si="24"/>
        <v>0</v>
      </c>
      <c r="AU69" s="119">
        <f t="shared" si="24"/>
        <v>0</v>
      </c>
      <c r="AV69" s="119">
        <f t="shared" si="24"/>
        <v>0</v>
      </c>
      <c r="AW69" s="119">
        <f t="shared" si="24"/>
        <v>0</v>
      </c>
      <c r="AX69" s="119">
        <f t="shared" si="24"/>
        <v>0</v>
      </c>
      <c r="AY69" s="119">
        <f t="shared" si="17"/>
        <v>0</v>
      </c>
      <c r="AZ69" s="119">
        <f t="shared" si="22"/>
        <v>2</v>
      </c>
      <c r="BA69" s="203"/>
      <c r="BB69" s="203"/>
    </row>
    <row r="70" spans="1:54" ht="15.5" x14ac:dyDescent="0.35">
      <c r="A70" s="127">
        <f>IF(B70="","",IFERROR(SUBTOTAL(3,B$10:B70),""))</f>
        <v>61</v>
      </c>
      <c r="B70" s="216" t="s">
        <v>434</v>
      </c>
      <c r="C70" s="217" t="s">
        <v>435</v>
      </c>
      <c r="D70" s="144" t="s">
        <v>371</v>
      </c>
      <c r="E70" s="130" t="s">
        <v>269</v>
      </c>
      <c r="F70" s="117" t="s">
        <v>269</v>
      </c>
      <c r="G70" s="117" t="s">
        <v>269</v>
      </c>
      <c r="H70" s="117" t="s">
        <v>269</v>
      </c>
      <c r="I70" s="117"/>
      <c r="J70" s="117" t="s">
        <v>33</v>
      </c>
      <c r="K70" s="117" t="s">
        <v>268</v>
      </c>
      <c r="L70" s="117" t="s">
        <v>33</v>
      </c>
      <c r="M70" s="117" t="s">
        <v>288</v>
      </c>
      <c r="N70" s="117" t="s">
        <v>268</v>
      </c>
      <c r="O70" s="117"/>
      <c r="P70" s="145"/>
      <c r="Q70" s="117"/>
      <c r="R70" s="117" t="s">
        <v>269</v>
      </c>
      <c r="S70" s="117" t="s">
        <v>269</v>
      </c>
      <c r="T70" s="117" t="s">
        <v>269</v>
      </c>
      <c r="U70" s="117" t="s">
        <v>269</v>
      </c>
      <c r="V70" s="117" t="s">
        <v>269</v>
      </c>
      <c r="W70" s="117" t="s">
        <v>265</v>
      </c>
      <c r="X70" s="117"/>
      <c r="Y70" s="117" t="s">
        <v>288</v>
      </c>
      <c r="Z70" s="117" t="s">
        <v>265</v>
      </c>
      <c r="AA70" s="132" t="s">
        <v>807</v>
      </c>
      <c r="AB70" s="145"/>
      <c r="AC70" s="145"/>
      <c r="AD70" s="132" t="s">
        <v>807</v>
      </c>
      <c r="AE70" s="117"/>
      <c r="AF70" s="117" t="s">
        <v>269</v>
      </c>
      <c r="AG70" s="117" t="s">
        <v>269</v>
      </c>
      <c r="AH70" s="117" t="s">
        <v>269</v>
      </c>
      <c r="AI70" s="117" t="s">
        <v>269</v>
      </c>
      <c r="AJ70" s="118">
        <f t="shared" si="3"/>
        <v>17</v>
      </c>
      <c r="AK70" s="119">
        <f t="shared" si="4"/>
        <v>0</v>
      </c>
      <c r="AL70" s="119">
        <f t="shared" si="15"/>
        <v>2</v>
      </c>
      <c r="AM70" s="119">
        <f t="shared" si="5"/>
        <v>2</v>
      </c>
      <c r="AN70" s="119">
        <f t="shared" si="6"/>
        <v>0</v>
      </c>
      <c r="AO70" s="119">
        <f t="shared" si="7"/>
        <v>0</v>
      </c>
      <c r="AP70" s="119">
        <f t="shared" si="8"/>
        <v>0</v>
      </c>
      <c r="AQ70" s="119">
        <f t="shared" si="9"/>
        <v>0</v>
      </c>
      <c r="AR70" s="119">
        <f t="shared" si="10"/>
        <v>0</v>
      </c>
      <c r="AS70" s="119">
        <f t="shared" si="24"/>
        <v>0</v>
      </c>
      <c r="AT70" s="119">
        <f t="shared" si="24"/>
        <v>0</v>
      </c>
      <c r="AU70" s="119">
        <f t="shared" si="24"/>
        <v>0</v>
      </c>
      <c r="AV70" s="119">
        <f t="shared" si="24"/>
        <v>0</v>
      </c>
      <c r="AW70" s="119">
        <f t="shared" si="24"/>
        <v>0</v>
      </c>
      <c r="AX70" s="119">
        <f t="shared" si="24"/>
        <v>0</v>
      </c>
      <c r="AY70" s="119">
        <f t="shared" si="17"/>
        <v>0</v>
      </c>
      <c r="AZ70" s="119">
        <f t="shared" si="22"/>
        <v>2</v>
      </c>
      <c r="BA70" s="203"/>
      <c r="BB70" s="203"/>
    </row>
    <row r="71" spans="1:54" ht="15.5" x14ac:dyDescent="0.35">
      <c r="A71" s="127">
        <f>IF(B71="","",IFERROR(SUBTOTAL(3,B$10:B71),""))</f>
        <v>62</v>
      </c>
      <c r="B71" s="216" t="s">
        <v>436</v>
      </c>
      <c r="C71" s="217" t="s">
        <v>437</v>
      </c>
      <c r="D71" s="144" t="s">
        <v>371</v>
      </c>
      <c r="E71" s="130" t="s">
        <v>269</v>
      </c>
      <c r="F71" s="117" t="s">
        <v>269</v>
      </c>
      <c r="G71" s="117" t="s">
        <v>288</v>
      </c>
      <c r="H71" s="117" t="s">
        <v>269</v>
      </c>
      <c r="I71" s="117"/>
      <c r="J71" s="117" t="s">
        <v>268</v>
      </c>
      <c r="K71" s="117" t="s">
        <v>268</v>
      </c>
      <c r="L71" s="117" t="s">
        <v>33</v>
      </c>
      <c r="M71" s="117" t="s">
        <v>268</v>
      </c>
      <c r="N71" s="117" t="s">
        <v>33</v>
      </c>
      <c r="O71" s="117"/>
      <c r="P71" s="145"/>
      <c r="Q71" s="117"/>
      <c r="R71" s="117" t="s">
        <v>269</v>
      </c>
      <c r="S71" s="117" t="s">
        <v>288</v>
      </c>
      <c r="T71" s="117" t="s">
        <v>288</v>
      </c>
      <c r="U71" s="117" t="s">
        <v>269</v>
      </c>
      <c r="V71" s="117" t="s">
        <v>269</v>
      </c>
      <c r="W71" s="117" t="s">
        <v>269</v>
      </c>
      <c r="X71" s="117"/>
      <c r="Y71" s="117" t="s">
        <v>33</v>
      </c>
      <c r="Z71" s="117" t="s">
        <v>268</v>
      </c>
      <c r="AA71" s="132" t="s">
        <v>807</v>
      </c>
      <c r="AB71" s="145"/>
      <c r="AC71" s="145"/>
      <c r="AD71" s="132" t="s">
        <v>807</v>
      </c>
      <c r="AE71" s="117"/>
      <c r="AF71" s="117" t="s">
        <v>269</v>
      </c>
      <c r="AG71" s="117" t="s">
        <v>269</v>
      </c>
      <c r="AH71" s="117" t="s">
        <v>269</v>
      </c>
      <c r="AI71" s="117" t="s">
        <v>269</v>
      </c>
      <c r="AJ71" s="118">
        <f t="shared" si="3"/>
        <v>18</v>
      </c>
      <c r="AK71" s="119">
        <f t="shared" si="4"/>
        <v>0</v>
      </c>
      <c r="AL71" s="119">
        <f t="shared" si="15"/>
        <v>3</v>
      </c>
      <c r="AM71" s="119">
        <f t="shared" si="5"/>
        <v>0</v>
      </c>
      <c r="AN71" s="119">
        <f t="shared" si="6"/>
        <v>0</v>
      </c>
      <c r="AO71" s="119">
        <f t="shared" si="7"/>
        <v>0</v>
      </c>
      <c r="AP71" s="119">
        <f t="shared" si="8"/>
        <v>0</v>
      </c>
      <c r="AQ71" s="119">
        <f t="shared" si="9"/>
        <v>0</v>
      </c>
      <c r="AR71" s="119">
        <f t="shared" si="10"/>
        <v>0</v>
      </c>
      <c r="AS71" s="119">
        <f t="shared" ref="AS71:AX80" si="25">COUNTIF($E71:$AI71,AS$9)</f>
        <v>0</v>
      </c>
      <c r="AT71" s="119">
        <f t="shared" si="25"/>
        <v>0</v>
      </c>
      <c r="AU71" s="119">
        <f t="shared" si="25"/>
        <v>0</v>
      </c>
      <c r="AV71" s="119">
        <f t="shared" si="25"/>
        <v>0</v>
      </c>
      <c r="AW71" s="119">
        <f t="shared" si="25"/>
        <v>0</v>
      </c>
      <c r="AX71" s="119">
        <f t="shared" si="25"/>
        <v>0</v>
      </c>
      <c r="AY71" s="119">
        <f t="shared" si="17"/>
        <v>0</v>
      </c>
      <c r="AZ71" s="119">
        <f t="shared" si="22"/>
        <v>2</v>
      </c>
      <c r="BA71" s="203"/>
      <c r="BB71" s="203"/>
    </row>
    <row r="72" spans="1:54" ht="15.5" x14ac:dyDescent="0.35">
      <c r="A72" s="127">
        <f>IF(B72="","",IFERROR(SUBTOTAL(3,B$10:B72),""))</f>
        <v>63</v>
      </c>
      <c r="B72" s="216" t="s">
        <v>438</v>
      </c>
      <c r="C72" s="217" t="s">
        <v>439</v>
      </c>
      <c r="D72" s="144" t="s">
        <v>371</v>
      </c>
      <c r="E72" s="130" t="s">
        <v>269</v>
      </c>
      <c r="F72" s="117" t="s">
        <v>269</v>
      </c>
      <c r="G72" s="117" t="s">
        <v>269</v>
      </c>
      <c r="H72" s="117" t="s">
        <v>269</v>
      </c>
      <c r="I72" s="117"/>
      <c r="J72" s="117" t="s">
        <v>268</v>
      </c>
      <c r="K72" s="117" t="s">
        <v>268</v>
      </c>
      <c r="L72" s="117" t="s">
        <v>288</v>
      </c>
      <c r="M72" s="117" t="s">
        <v>268</v>
      </c>
      <c r="N72" s="117" t="s">
        <v>33</v>
      </c>
      <c r="O72" s="117"/>
      <c r="P72" s="145"/>
      <c r="Q72" s="117"/>
      <c r="R72" s="117" t="s">
        <v>269</v>
      </c>
      <c r="S72" s="117" t="s">
        <v>269</v>
      </c>
      <c r="T72" s="117" t="s">
        <v>269</v>
      </c>
      <c r="U72" s="117" t="s">
        <v>269</v>
      </c>
      <c r="V72" s="117" t="s">
        <v>269</v>
      </c>
      <c r="W72" s="117" t="s">
        <v>269</v>
      </c>
      <c r="X72" s="117"/>
      <c r="Y72" s="117" t="s">
        <v>33</v>
      </c>
      <c r="Z72" s="117" t="s">
        <v>268</v>
      </c>
      <c r="AA72" s="132" t="s">
        <v>807</v>
      </c>
      <c r="AB72" s="145"/>
      <c r="AC72" s="145"/>
      <c r="AD72" s="132" t="s">
        <v>807</v>
      </c>
      <c r="AE72" s="117"/>
      <c r="AF72" s="117" t="s">
        <v>269</v>
      </c>
      <c r="AG72" s="117" t="s">
        <v>269</v>
      </c>
      <c r="AH72" s="117" t="s">
        <v>269</v>
      </c>
      <c r="AI72" s="117" t="s">
        <v>269</v>
      </c>
      <c r="AJ72" s="118">
        <f t="shared" si="3"/>
        <v>20</v>
      </c>
      <c r="AK72" s="119">
        <f t="shared" si="4"/>
        <v>0</v>
      </c>
      <c r="AL72" s="119">
        <f t="shared" si="15"/>
        <v>1</v>
      </c>
      <c r="AM72" s="119">
        <f t="shared" si="5"/>
        <v>0</v>
      </c>
      <c r="AN72" s="119">
        <f t="shared" si="6"/>
        <v>0</v>
      </c>
      <c r="AO72" s="119">
        <f t="shared" si="7"/>
        <v>0</v>
      </c>
      <c r="AP72" s="119">
        <f t="shared" si="8"/>
        <v>0</v>
      </c>
      <c r="AQ72" s="119">
        <f t="shared" si="9"/>
        <v>0</v>
      </c>
      <c r="AR72" s="119">
        <f t="shared" si="10"/>
        <v>0</v>
      </c>
      <c r="AS72" s="119">
        <f t="shared" si="25"/>
        <v>0</v>
      </c>
      <c r="AT72" s="119">
        <f t="shared" si="25"/>
        <v>0</v>
      </c>
      <c r="AU72" s="119">
        <f t="shared" si="25"/>
        <v>0</v>
      </c>
      <c r="AV72" s="119">
        <f t="shared" si="25"/>
        <v>0</v>
      </c>
      <c r="AW72" s="119">
        <f t="shared" si="25"/>
        <v>0</v>
      </c>
      <c r="AX72" s="119">
        <f t="shared" si="25"/>
        <v>0</v>
      </c>
      <c r="AY72" s="119">
        <f t="shared" si="17"/>
        <v>0</v>
      </c>
      <c r="AZ72" s="119">
        <f t="shared" si="22"/>
        <v>2</v>
      </c>
      <c r="BA72" s="203"/>
      <c r="BB72" s="203"/>
    </row>
    <row r="73" spans="1:54" ht="15.5" x14ac:dyDescent="0.35">
      <c r="A73" s="127">
        <f>IF(B73="","",IFERROR(SUBTOTAL(3,B$10:B73),""))</f>
        <v>64</v>
      </c>
      <c r="B73" s="216" t="s">
        <v>440</v>
      </c>
      <c r="C73" s="217" t="s">
        <v>441</v>
      </c>
      <c r="D73" s="144" t="s">
        <v>371</v>
      </c>
      <c r="E73" s="130" t="s">
        <v>269</v>
      </c>
      <c r="F73" s="117" t="s">
        <v>269</v>
      </c>
      <c r="G73" s="117" t="s">
        <v>269</v>
      </c>
      <c r="H73" s="117" t="s">
        <v>269</v>
      </c>
      <c r="I73" s="117"/>
      <c r="J73" s="117" t="s">
        <v>268</v>
      </c>
      <c r="K73" s="117" t="s">
        <v>33</v>
      </c>
      <c r="L73" s="117" t="s">
        <v>33</v>
      </c>
      <c r="M73" s="117" t="s">
        <v>33</v>
      </c>
      <c r="N73" s="117" t="s">
        <v>33</v>
      </c>
      <c r="O73" s="117"/>
      <c r="P73" s="145"/>
      <c r="Q73" s="117"/>
      <c r="R73" s="117" t="s">
        <v>269</v>
      </c>
      <c r="S73" s="117" t="s">
        <v>288</v>
      </c>
      <c r="T73" s="117" t="s">
        <v>269</v>
      </c>
      <c r="U73" s="117" t="s">
        <v>269</v>
      </c>
      <c r="V73" s="117" t="s">
        <v>269</v>
      </c>
      <c r="W73" s="117" t="s">
        <v>288</v>
      </c>
      <c r="X73" s="117"/>
      <c r="Y73" s="117" t="s">
        <v>33</v>
      </c>
      <c r="Z73" s="117" t="s">
        <v>268</v>
      </c>
      <c r="AA73" s="132" t="s">
        <v>807</v>
      </c>
      <c r="AB73" s="145"/>
      <c r="AC73" s="145"/>
      <c r="AD73" s="132" t="s">
        <v>807</v>
      </c>
      <c r="AE73" s="117"/>
      <c r="AF73" s="117" t="s">
        <v>269</v>
      </c>
      <c r="AG73" s="117" t="s">
        <v>269</v>
      </c>
      <c r="AH73" s="117" t="s">
        <v>269</v>
      </c>
      <c r="AI73" s="117" t="s">
        <v>269</v>
      </c>
      <c r="AJ73" s="118">
        <f t="shared" si="3"/>
        <v>19</v>
      </c>
      <c r="AK73" s="119">
        <f t="shared" si="4"/>
        <v>0</v>
      </c>
      <c r="AL73" s="119">
        <f t="shared" si="15"/>
        <v>2</v>
      </c>
      <c r="AM73" s="119">
        <f t="shared" si="5"/>
        <v>0</v>
      </c>
      <c r="AN73" s="119">
        <f t="shared" si="6"/>
        <v>0</v>
      </c>
      <c r="AO73" s="119">
        <f t="shared" si="7"/>
        <v>0</v>
      </c>
      <c r="AP73" s="119">
        <f t="shared" si="8"/>
        <v>0</v>
      </c>
      <c r="AQ73" s="119">
        <f t="shared" si="9"/>
        <v>0</v>
      </c>
      <c r="AR73" s="119">
        <f t="shared" si="10"/>
        <v>0</v>
      </c>
      <c r="AS73" s="119">
        <f t="shared" si="25"/>
        <v>0</v>
      </c>
      <c r="AT73" s="119">
        <f t="shared" si="25"/>
        <v>0</v>
      </c>
      <c r="AU73" s="119">
        <f t="shared" si="25"/>
        <v>0</v>
      </c>
      <c r="AV73" s="119">
        <f t="shared" si="25"/>
        <v>0</v>
      </c>
      <c r="AW73" s="119">
        <f t="shared" si="25"/>
        <v>0</v>
      </c>
      <c r="AX73" s="119">
        <f t="shared" si="25"/>
        <v>0</v>
      </c>
      <c r="AY73" s="119">
        <f t="shared" si="17"/>
        <v>0</v>
      </c>
      <c r="AZ73" s="119">
        <f t="shared" si="22"/>
        <v>2</v>
      </c>
      <c r="BA73" s="203"/>
      <c r="BB73" s="203"/>
    </row>
    <row r="74" spans="1:54" ht="15.5" x14ac:dyDescent="0.35">
      <c r="A74" s="127">
        <f>IF(B74="","",IFERROR(SUBTOTAL(3,B$10:B74),""))</f>
        <v>65</v>
      </c>
      <c r="B74" s="218" t="s">
        <v>442</v>
      </c>
      <c r="C74" s="148" t="s">
        <v>443</v>
      </c>
      <c r="D74" s="144" t="s">
        <v>371</v>
      </c>
      <c r="E74" s="149" t="s">
        <v>269</v>
      </c>
      <c r="F74" s="150" t="s">
        <v>269</v>
      </c>
      <c r="G74" s="150" t="s">
        <v>269</v>
      </c>
      <c r="H74" s="150" t="s">
        <v>269</v>
      </c>
      <c r="I74" s="150"/>
      <c r="J74" s="150" t="s">
        <v>268</v>
      </c>
      <c r="K74" s="150" t="s">
        <v>268</v>
      </c>
      <c r="L74" s="150" t="s">
        <v>33</v>
      </c>
      <c r="M74" s="150" t="s">
        <v>33</v>
      </c>
      <c r="N74" s="150" t="s">
        <v>33</v>
      </c>
      <c r="O74" s="150"/>
      <c r="P74" s="150"/>
      <c r="Q74" s="150"/>
      <c r="R74" s="150" t="s">
        <v>288</v>
      </c>
      <c r="S74" s="150" t="s">
        <v>269</v>
      </c>
      <c r="T74" s="150" t="s">
        <v>269</v>
      </c>
      <c r="U74" s="150" t="s">
        <v>269</v>
      </c>
      <c r="V74" s="150" t="s">
        <v>269</v>
      </c>
      <c r="W74" s="150" t="s">
        <v>269</v>
      </c>
      <c r="X74" s="150"/>
      <c r="Y74" s="150" t="s">
        <v>33</v>
      </c>
      <c r="Z74" s="150" t="s">
        <v>33</v>
      </c>
      <c r="AA74" s="132" t="s">
        <v>807</v>
      </c>
      <c r="AB74" s="150"/>
      <c r="AC74" s="150"/>
      <c r="AD74" s="132" t="s">
        <v>807</v>
      </c>
      <c r="AE74" s="150"/>
      <c r="AF74" s="150" t="s">
        <v>264</v>
      </c>
      <c r="AG74" s="150" t="s">
        <v>32</v>
      </c>
      <c r="AH74" s="150" t="s">
        <v>32</v>
      </c>
      <c r="AI74" s="150" t="s">
        <v>269</v>
      </c>
      <c r="AJ74" s="118">
        <f t="shared" ref="AJ74:AJ137" si="26">IF($AK$6="","",IFERROR(SUM($AK$6-($AK74+$AL74+$AM74+$AN74+$AO74+$AR74+$AS74+$AT74+$AU74+$AV74+$AW74+$AX74+$AZ74)),""))</f>
        <v>17</v>
      </c>
      <c r="AK74" s="119">
        <f t="shared" ref="AK74:AK137" si="27">COUNTIF($E74:$AI74,AA)</f>
        <v>2</v>
      </c>
      <c r="AL74" s="119">
        <f t="shared" si="15"/>
        <v>1</v>
      </c>
      <c r="AM74" s="119">
        <f t="shared" ref="AM74:AM137" si="28">COUNTIF($E74:$AI74,BB)</f>
        <v>0</v>
      </c>
      <c r="AN74" s="119">
        <f t="shared" ref="AN74:AN137" si="29">COUNTIF($E74:$AI74,CC)</f>
        <v>0</v>
      </c>
      <c r="AO74" s="119">
        <f t="shared" ref="AO74:AO137" si="30">COUNTIF($E74:$AI74,DD)</f>
        <v>1</v>
      </c>
      <c r="AP74" s="119">
        <f t="shared" ref="AP74:AP137" si="31">COUNTIF($E74:$AI74,EE)</f>
        <v>0</v>
      </c>
      <c r="AQ74" s="119">
        <f t="shared" ref="AQ74:AQ137" si="32">COUNTIF($E74:$AI74,FF)</f>
        <v>0</v>
      </c>
      <c r="AR74" s="119">
        <f t="shared" ref="AR74:AR137" si="33">COUNTIF($E74:$AI74,GG)</f>
        <v>0</v>
      </c>
      <c r="AS74" s="119">
        <f t="shared" si="25"/>
        <v>0</v>
      </c>
      <c r="AT74" s="119">
        <f t="shared" si="25"/>
        <v>0</v>
      </c>
      <c r="AU74" s="119">
        <f t="shared" si="25"/>
        <v>0</v>
      </c>
      <c r="AV74" s="119">
        <f t="shared" si="25"/>
        <v>0</v>
      </c>
      <c r="AW74" s="119">
        <f t="shared" si="25"/>
        <v>0</v>
      </c>
      <c r="AX74" s="119">
        <f t="shared" si="25"/>
        <v>0</v>
      </c>
      <c r="AY74" s="119">
        <f t="shared" si="17"/>
        <v>0</v>
      </c>
      <c r="AZ74" s="119">
        <f t="shared" si="22"/>
        <v>2</v>
      </c>
      <c r="BA74" s="203"/>
      <c r="BB74" s="203"/>
    </row>
    <row r="75" spans="1:54" ht="15.5" x14ac:dyDescent="0.35">
      <c r="A75" s="127">
        <f>IF(B75="","",IFERROR(SUBTOTAL(3,B$10:B75),""))</f>
        <v>66</v>
      </c>
      <c r="B75" s="216" t="s">
        <v>444</v>
      </c>
      <c r="C75" s="142" t="s">
        <v>445</v>
      </c>
      <c r="D75" s="144" t="s">
        <v>43</v>
      </c>
      <c r="E75" s="130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31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32" t="s">
        <v>807</v>
      </c>
      <c r="AB75" s="117"/>
      <c r="AC75" s="117"/>
      <c r="AD75" s="132" t="s">
        <v>807</v>
      </c>
      <c r="AE75" s="117"/>
      <c r="AF75" s="117"/>
      <c r="AG75" s="117"/>
      <c r="AH75" s="117"/>
      <c r="AI75" s="117"/>
      <c r="AJ75" s="118">
        <f t="shared" si="26"/>
        <v>21</v>
      </c>
      <c r="AK75" s="119">
        <f t="shared" si="27"/>
        <v>0</v>
      </c>
      <c r="AL75" s="119">
        <f t="shared" ref="AL75:AL138" si="34">COUNTIF($E75:$AI75,HH)</f>
        <v>0</v>
      </c>
      <c r="AM75" s="119">
        <f t="shared" si="28"/>
        <v>0</v>
      </c>
      <c r="AN75" s="119">
        <f t="shared" si="29"/>
        <v>0</v>
      </c>
      <c r="AO75" s="119">
        <f t="shared" si="30"/>
        <v>0</v>
      </c>
      <c r="AP75" s="119">
        <f t="shared" si="31"/>
        <v>0</v>
      </c>
      <c r="AQ75" s="119">
        <f t="shared" si="32"/>
        <v>0</v>
      </c>
      <c r="AR75" s="119">
        <f t="shared" si="33"/>
        <v>0</v>
      </c>
      <c r="AS75" s="119">
        <f t="shared" si="25"/>
        <v>0</v>
      </c>
      <c r="AT75" s="119">
        <f t="shared" si="25"/>
        <v>0</v>
      </c>
      <c r="AU75" s="119">
        <f t="shared" si="25"/>
        <v>0</v>
      </c>
      <c r="AV75" s="119">
        <f t="shared" si="25"/>
        <v>0</v>
      </c>
      <c r="AW75" s="119">
        <f t="shared" si="25"/>
        <v>0</v>
      </c>
      <c r="AX75" s="119">
        <f t="shared" si="25"/>
        <v>0</v>
      </c>
      <c r="AY75" s="119">
        <f t="shared" ref="AY75:AY138" si="35">COUNTIF($E75:$AI75,AY$9)</f>
        <v>0</v>
      </c>
      <c r="AZ75" s="119">
        <f t="shared" si="22"/>
        <v>2</v>
      </c>
      <c r="BA75" s="203"/>
      <c r="BB75" s="203"/>
    </row>
    <row r="76" spans="1:54" ht="15.5" x14ac:dyDescent="0.35">
      <c r="A76" s="127">
        <f>IF(B76="","",IFERROR(SUBTOTAL(3,B$10:B76),""))</f>
        <v>67</v>
      </c>
      <c r="B76" s="216" t="s">
        <v>110</v>
      </c>
      <c r="C76" s="142" t="s">
        <v>446</v>
      </c>
      <c r="D76" s="144" t="s">
        <v>43</v>
      </c>
      <c r="E76" s="130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31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32" t="s">
        <v>807</v>
      </c>
      <c r="AB76" s="117"/>
      <c r="AC76" s="117"/>
      <c r="AD76" s="132" t="s">
        <v>807</v>
      </c>
      <c r="AE76" s="117"/>
      <c r="AF76" s="117"/>
      <c r="AG76" s="117"/>
      <c r="AH76" s="117"/>
      <c r="AI76" s="117"/>
      <c r="AJ76" s="118">
        <f t="shared" si="26"/>
        <v>21</v>
      </c>
      <c r="AK76" s="119">
        <f t="shared" si="27"/>
        <v>0</v>
      </c>
      <c r="AL76" s="119">
        <f t="shared" si="34"/>
        <v>0</v>
      </c>
      <c r="AM76" s="119">
        <f t="shared" si="28"/>
        <v>0</v>
      </c>
      <c r="AN76" s="119">
        <f t="shared" si="29"/>
        <v>0</v>
      </c>
      <c r="AO76" s="119">
        <f t="shared" si="30"/>
        <v>0</v>
      </c>
      <c r="AP76" s="119">
        <f t="shared" si="31"/>
        <v>0</v>
      </c>
      <c r="AQ76" s="119">
        <f t="shared" si="32"/>
        <v>0</v>
      </c>
      <c r="AR76" s="119">
        <f t="shared" si="33"/>
        <v>0</v>
      </c>
      <c r="AS76" s="119">
        <f t="shared" si="25"/>
        <v>0</v>
      </c>
      <c r="AT76" s="119">
        <f t="shared" si="25"/>
        <v>0</v>
      </c>
      <c r="AU76" s="119">
        <f t="shared" si="25"/>
        <v>0</v>
      </c>
      <c r="AV76" s="119">
        <f t="shared" si="25"/>
        <v>0</v>
      </c>
      <c r="AW76" s="119">
        <f t="shared" si="25"/>
        <v>0</v>
      </c>
      <c r="AX76" s="119">
        <f t="shared" si="25"/>
        <v>0</v>
      </c>
      <c r="AY76" s="119">
        <f t="shared" si="35"/>
        <v>0</v>
      </c>
      <c r="AZ76" s="119">
        <f t="shared" si="22"/>
        <v>2</v>
      </c>
      <c r="BA76" s="203"/>
      <c r="BB76" s="203"/>
    </row>
    <row r="77" spans="1:54" ht="15.5" x14ac:dyDescent="0.35">
      <c r="A77" s="127">
        <f>IF(B77="","",IFERROR(SUBTOTAL(3,B$10:B77),""))</f>
        <v>68</v>
      </c>
      <c r="B77" s="216" t="s">
        <v>447</v>
      </c>
      <c r="C77" s="151" t="s">
        <v>448</v>
      </c>
      <c r="D77" s="144" t="s">
        <v>43</v>
      </c>
      <c r="E77" s="130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31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32" t="s">
        <v>807</v>
      </c>
      <c r="AB77" s="117"/>
      <c r="AC77" s="117"/>
      <c r="AD77" s="132" t="s">
        <v>807</v>
      </c>
      <c r="AE77" s="117"/>
      <c r="AF77" s="117"/>
      <c r="AG77" s="117" t="s">
        <v>288</v>
      </c>
      <c r="AH77" s="117"/>
      <c r="AI77" s="117"/>
      <c r="AJ77" s="118">
        <f t="shared" si="26"/>
        <v>20</v>
      </c>
      <c r="AK77" s="119">
        <f t="shared" si="27"/>
        <v>0</v>
      </c>
      <c r="AL77" s="119">
        <f t="shared" si="34"/>
        <v>1</v>
      </c>
      <c r="AM77" s="119">
        <f t="shared" si="28"/>
        <v>0</v>
      </c>
      <c r="AN77" s="119">
        <f t="shared" si="29"/>
        <v>0</v>
      </c>
      <c r="AO77" s="119">
        <f t="shared" si="30"/>
        <v>0</v>
      </c>
      <c r="AP77" s="119">
        <f t="shared" si="31"/>
        <v>0</v>
      </c>
      <c r="AQ77" s="119">
        <f t="shared" si="32"/>
        <v>0</v>
      </c>
      <c r="AR77" s="119">
        <f t="shared" si="33"/>
        <v>0</v>
      </c>
      <c r="AS77" s="119">
        <f t="shared" si="25"/>
        <v>0</v>
      </c>
      <c r="AT77" s="119">
        <f t="shared" si="25"/>
        <v>0</v>
      </c>
      <c r="AU77" s="119">
        <f t="shared" si="25"/>
        <v>0</v>
      </c>
      <c r="AV77" s="119">
        <f t="shared" si="25"/>
        <v>0</v>
      </c>
      <c r="AW77" s="119">
        <f t="shared" si="25"/>
        <v>0</v>
      </c>
      <c r="AX77" s="119">
        <f t="shared" si="25"/>
        <v>0</v>
      </c>
      <c r="AY77" s="119">
        <f t="shared" si="35"/>
        <v>0</v>
      </c>
      <c r="AZ77" s="119">
        <f t="shared" si="22"/>
        <v>2</v>
      </c>
      <c r="BA77" s="203"/>
      <c r="BB77" s="203"/>
    </row>
    <row r="78" spans="1:54" ht="15.5" x14ac:dyDescent="0.35">
      <c r="A78" s="127">
        <f>IF(B78="","",IFERROR(SUBTOTAL(3,B$10:B78),""))</f>
        <v>69</v>
      </c>
      <c r="B78" s="216" t="s">
        <v>449</v>
      </c>
      <c r="C78" s="151" t="s">
        <v>450</v>
      </c>
      <c r="D78" s="144" t="s">
        <v>22</v>
      </c>
      <c r="E78" s="130" t="s">
        <v>32</v>
      </c>
      <c r="F78" s="117" t="s">
        <v>32</v>
      </c>
      <c r="G78" s="117" t="s">
        <v>33</v>
      </c>
      <c r="H78" s="117" t="s">
        <v>34</v>
      </c>
      <c r="I78" s="117"/>
      <c r="J78" s="117" t="s">
        <v>33</v>
      </c>
      <c r="K78" s="117" t="s">
        <v>34</v>
      </c>
      <c r="L78" s="117" t="s">
        <v>32</v>
      </c>
      <c r="M78" s="117" t="s">
        <v>34</v>
      </c>
      <c r="N78" s="117" t="s">
        <v>33</v>
      </c>
      <c r="O78" s="117"/>
      <c r="P78" s="131"/>
      <c r="Q78" s="117"/>
      <c r="R78" s="117" t="s">
        <v>34</v>
      </c>
      <c r="S78" s="117" t="s">
        <v>34</v>
      </c>
      <c r="T78" s="117" t="s">
        <v>34</v>
      </c>
      <c r="U78" s="117" t="s">
        <v>34</v>
      </c>
      <c r="V78" s="117" t="s">
        <v>34</v>
      </c>
      <c r="W78" s="117" t="s">
        <v>34</v>
      </c>
      <c r="X78" s="117"/>
      <c r="Y78" s="117" t="s">
        <v>264</v>
      </c>
      <c r="Z78" s="117" t="s">
        <v>264</v>
      </c>
      <c r="AA78" s="132" t="s">
        <v>807</v>
      </c>
      <c r="AB78" s="117"/>
      <c r="AC78" s="117"/>
      <c r="AD78" s="132" t="s">
        <v>807</v>
      </c>
      <c r="AE78" s="117"/>
      <c r="AF78" s="117" t="s">
        <v>264</v>
      </c>
      <c r="AG78" s="117" t="s">
        <v>264</v>
      </c>
      <c r="AH78" s="117" t="s">
        <v>33</v>
      </c>
      <c r="AI78" s="117" t="s">
        <v>33</v>
      </c>
      <c r="AJ78" s="118">
        <f t="shared" si="26"/>
        <v>14</v>
      </c>
      <c r="AK78" s="119">
        <f t="shared" si="27"/>
        <v>3</v>
      </c>
      <c r="AL78" s="119">
        <f t="shared" si="34"/>
        <v>0</v>
      </c>
      <c r="AM78" s="119">
        <f t="shared" si="28"/>
        <v>0</v>
      </c>
      <c r="AN78" s="119">
        <f t="shared" si="29"/>
        <v>0</v>
      </c>
      <c r="AO78" s="119">
        <f t="shared" si="30"/>
        <v>4</v>
      </c>
      <c r="AP78" s="119">
        <f t="shared" si="31"/>
        <v>0</v>
      </c>
      <c r="AQ78" s="119">
        <f t="shared" si="32"/>
        <v>0</v>
      </c>
      <c r="AR78" s="119">
        <f t="shared" si="33"/>
        <v>0</v>
      </c>
      <c r="AS78" s="119">
        <f t="shared" si="25"/>
        <v>0</v>
      </c>
      <c r="AT78" s="119">
        <f t="shared" si="25"/>
        <v>0</v>
      </c>
      <c r="AU78" s="119">
        <f t="shared" si="25"/>
        <v>0</v>
      </c>
      <c r="AV78" s="119">
        <f t="shared" si="25"/>
        <v>0</v>
      </c>
      <c r="AW78" s="119">
        <f t="shared" si="25"/>
        <v>0</v>
      </c>
      <c r="AX78" s="119">
        <f t="shared" si="25"/>
        <v>0</v>
      </c>
      <c r="AY78" s="119">
        <f t="shared" si="35"/>
        <v>0</v>
      </c>
      <c r="AZ78" s="119">
        <f t="shared" si="22"/>
        <v>2</v>
      </c>
      <c r="BA78" s="203"/>
      <c r="BB78" s="203"/>
    </row>
    <row r="79" spans="1:54" ht="15.5" x14ac:dyDescent="0.35">
      <c r="A79" s="127">
        <f>IF(B79="","",IFERROR(SUBTOTAL(3,B$10:B79),""))</f>
        <v>70</v>
      </c>
      <c r="B79" s="216" t="s">
        <v>102</v>
      </c>
      <c r="C79" s="142" t="s">
        <v>451</v>
      </c>
      <c r="D79" s="144" t="s">
        <v>22</v>
      </c>
      <c r="E79" s="130" t="s">
        <v>34</v>
      </c>
      <c r="F79" s="117" t="s">
        <v>34</v>
      </c>
      <c r="G79" s="117" t="s">
        <v>34</v>
      </c>
      <c r="H79" s="117" t="s">
        <v>33</v>
      </c>
      <c r="I79" s="117"/>
      <c r="J79" s="117" t="s">
        <v>33</v>
      </c>
      <c r="K79" s="117" t="s">
        <v>33</v>
      </c>
      <c r="L79" s="117" t="s">
        <v>33</v>
      </c>
      <c r="M79" s="117" t="s">
        <v>33</v>
      </c>
      <c r="N79" s="117" t="s">
        <v>33</v>
      </c>
      <c r="O79" s="117"/>
      <c r="P79" s="131"/>
      <c r="Q79" s="117"/>
      <c r="R79" s="117" t="s">
        <v>33</v>
      </c>
      <c r="S79" s="117" t="s">
        <v>33</v>
      </c>
      <c r="T79" s="117" t="s">
        <v>33</v>
      </c>
      <c r="U79" s="117" t="s">
        <v>33</v>
      </c>
      <c r="V79" s="117" t="s">
        <v>33</v>
      </c>
      <c r="W79" s="117" t="s">
        <v>33</v>
      </c>
      <c r="X79" s="117"/>
      <c r="Y79" s="117" t="s">
        <v>33</v>
      </c>
      <c r="Z79" s="117"/>
      <c r="AA79" s="132" t="s">
        <v>807</v>
      </c>
      <c r="AB79" s="117"/>
      <c r="AC79" s="117"/>
      <c r="AD79" s="132" t="s">
        <v>807</v>
      </c>
      <c r="AE79" s="117"/>
      <c r="AF79" s="117" t="s">
        <v>34</v>
      </c>
      <c r="AG79" s="117" t="s">
        <v>34</v>
      </c>
      <c r="AH79" s="117" t="s">
        <v>34</v>
      </c>
      <c r="AI79" s="117" t="s">
        <v>34</v>
      </c>
      <c r="AJ79" s="118">
        <f t="shared" si="26"/>
        <v>21</v>
      </c>
      <c r="AK79" s="119">
        <f t="shared" si="27"/>
        <v>0</v>
      </c>
      <c r="AL79" s="119">
        <f t="shared" si="34"/>
        <v>0</v>
      </c>
      <c r="AM79" s="119">
        <f t="shared" si="28"/>
        <v>0</v>
      </c>
      <c r="AN79" s="119">
        <f t="shared" si="29"/>
        <v>0</v>
      </c>
      <c r="AO79" s="119">
        <f t="shared" si="30"/>
        <v>0</v>
      </c>
      <c r="AP79" s="119">
        <f t="shared" si="31"/>
        <v>0</v>
      </c>
      <c r="AQ79" s="119">
        <f t="shared" si="32"/>
        <v>0</v>
      </c>
      <c r="AR79" s="119">
        <f t="shared" si="33"/>
        <v>0</v>
      </c>
      <c r="AS79" s="119">
        <f t="shared" si="25"/>
        <v>0</v>
      </c>
      <c r="AT79" s="119">
        <f t="shared" si="25"/>
        <v>0</v>
      </c>
      <c r="AU79" s="119">
        <f t="shared" si="25"/>
        <v>0</v>
      </c>
      <c r="AV79" s="119">
        <f t="shared" si="25"/>
        <v>0</v>
      </c>
      <c r="AW79" s="119">
        <f t="shared" si="25"/>
        <v>0</v>
      </c>
      <c r="AX79" s="119">
        <f t="shared" si="25"/>
        <v>0</v>
      </c>
      <c r="AY79" s="119">
        <f t="shared" si="35"/>
        <v>0</v>
      </c>
      <c r="AZ79" s="119">
        <f t="shared" si="22"/>
        <v>2</v>
      </c>
      <c r="BA79" s="203"/>
      <c r="BB79" s="203"/>
    </row>
    <row r="80" spans="1:54" ht="15.5" x14ac:dyDescent="0.35">
      <c r="A80" s="127">
        <f>IF(B80="","",IFERROR(SUBTOTAL(3,B$10:B80),""))</f>
        <v>71</v>
      </c>
      <c r="B80" s="216" t="s">
        <v>154</v>
      </c>
      <c r="C80" s="142" t="s">
        <v>452</v>
      </c>
      <c r="D80" s="144" t="s">
        <v>22</v>
      </c>
      <c r="E80" s="130" t="s">
        <v>34</v>
      </c>
      <c r="F80" s="117" t="s">
        <v>34</v>
      </c>
      <c r="G80" s="117" t="s">
        <v>33</v>
      </c>
      <c r="H80" s="117" t="s">
        <v>33</v>
      </c>
      <c r="I80" s="117"/>
      <c r="J80" s="117" t="s">
        <v>34</v>
      </c>
      <c r="K80" s="117"/>
      <c r="L80" s="117" t="s">
        <v>34</v>
      </c>
      <c r="M80" s="117" t="s">
        <v>34</v>
      </c>
      <c r="N80" s="117" t="s">
        <v>34</v>
      </c>
      <c r="O80" s="117"/>
      <c r="P80" s="131"/>
      <c r="Q80" s="117"/>
      <c r="R80" s="117" t="s">
        <v>34</v>
      </c>
      <c r="S80" s="117" t="s">
        <v>33</v>
      </c>
      <c r="T80" s="117" t="s">
        <v>33</v>
      </c>
      <c r="U80" s="117" t="s">
        <v>33</v>
      </c>
      <c r="V80" s="117" t="s">
        <v>33</v>
      </c>
      <c r="W80" s="117" t="s">
        <v>34</v>
      </c>
      <c r="X80" s="117"/>
      <c r="Y80" s="117" t="s">
        <v>33</v>
      </c>
      <c r="Z80" s="117" t="s">
        <v>33</v>
      </c>
      <c r="AA80" s="132" t="s">
        <v>807</v>
      </c>
      <c r="AB80" s="117"/>
      <c r="AC80" s="117"/>
      <c r="AD80" s="132" t="s">
        <v>807</v>
      </c>
      <c r="AE80" s="117"/>
      <c r="AF80" s="117" t="s">
        <v>33</v>
      </c>
      <c r="AG80" s="117" t="s">
        <v>33</v>
      </c>
      <c r="AH80" s="117" t="s">
        <v>33</v>
      </c>
      <c r="AI80" s="117" t="s">
        <v>34</v>
      </c>
      <c r="AJ80" s="118">
        <f t="shared" si="26"/>
        <v>21</v>
      </c>
      <c r="AK80" s="119">
        <f t="shared" si="27"/>
        <v>0</v>
      </c>
      <c r="AL80" s="119">
        <f t="shared" si="34"/>
        <v>0</v>
      </c>
      <c r="AM80" s="119">
        <f t="shared" si="28"/>
        <v>0</v>
      </c>
      <c r="AN80" s="119">
        <f t="shared" si="29"/>
        <v>0</v>
      </c>
      <c r="AO80" s="119">
        <f t="shared" si="30"/>
        <v>0</v>
      </c>
      <c r="AP80" s="119">
        <f t="shared" si="31"/>
        <v>0</v>
      </c>
      <c r="AQ80" s="119">
        <f t="shared" si="32"/>
        <v>0</v>
      </c>
      <c r="AR80" s="119">
        <f t="shared" si="33"/>
        <v>0</v>
      </c>
      <c r="AS80" s="119">
        <f t="shared" si="25"/>
        <v>0</v>
      </c>
      <c r="AT80" s="119">
        <f t="shared" si="25"/>
        <v>0</v>
      </c>
      <c r="AU80" s="119">
        <f t="shared" si="25"/>
        <v>0</v>
      </c>
      <c r="AV80" s="119">
        <f t="shared" si="25"/>
        <v>0</v>
      </c>
      <c r="AW80" s="119">
        <f t="shared" si="25"/>
        <v>0</v>
      </c>
      <c r="AX80" s="119">
        <f t="shared" si="25"/>
        <v>0</v>
      </c>
      <c r="AY80" s="119">
        <f t="shared" si="35"/>
        <v>0</v>
      </c>
      <c r="AZ80" s="119">
        <f t="shared" ref="AZ80:AZ115" si="36">COUNTIF($E80:$AI80,AZ$9)</f>
        <v>2</v>
      </c>
      <c r="BA80" s="203"/>
      <c r="BB80" s="203"/>
    </row>
    <row r="81" spans="1:54" ht="15.5" x14ac:dyDescent="0.35">
      <c r="A81" s="127">
        <f>IF(B81="","",IFERROR(SUBTOTAL(3,B$10:B81),""))</f>
        <v>72</v>
      </c>
      <c r="B81" s="216" t="s">
        <v>169</v>
      </c>
      <c r="C81" s="142" t="s">
        <v>453</v>
      </c>
      <c r="D81" s="144" t="s">
        <v>22</v>
      </c>
      <c r="E81" s="130" t="s">
        <v>33</v>
      </c>
      <c r="F81" s="117" t="s">
        <v>33</v>
      </c>
      <c r="G81" s="117" t="s">
        <v>33</v>
      </c>
      <c r="H81" s="117"/>
      <c r="I81" s="117"/>
      <c r="J81" s="117" t="s">
        <v>33</v>
      </c>
      <c r="K81" s="117" t="s">
        <v>33</v>
      </c>
      <c r="L81" s="117" t="s">
        <v>33</v>
      </c>
      <c r="M81" s="117" t="s">
        <v>33</v>
      </c>
      <c r="N81" s="117" t="s">
        <v>33</v>
      </c>
      <c r="O81" s="117"/>
      <c r="P81" s="131"/>
      <c r="Q81" s="117"/>
      <c r="R81" s="117" t="s">
        <v>33</v>
      </c>
      <c r="S81" s="117" t="s">
        <v>33</v>
      </c>
      <c r="T81" s="117" t="s">
        <v>33</v>
      </c>
      <c r="U81" s="117" t="s">
        <v>33</v>
      </c>
      <c r="V81" s="117" t="s">
        <v>33</v>
      </c>
      <c r="W81" s="117" t="s">
        <v>33</v>
      </c>
      <c r="X81" s="117"/>
      <c r="Y81" s="117" t="s">
        <v>33</v>
      </c>
      <c r="Z81" s="117" t="s">
        <v>33</v>
      </c>
      <c r="AA81" s="132" t="s">
        <v>807</v>
      </c>
      <c r="AB81" s="117"/>
      <c r="AC81" s="117"/>
      <c r="AD81" s="132" t="s">
        <v>807</v>
      </c>
      <c r="AE81" s="117"/>
      <c r="AF81" s="117" t="s">
        <v>33</v>
      </c>
      <c r="AG81" s="117" t="s">
        <v>288</v>
      </c>
      <c r="AH81" s="117" t="s">
        <v>33</v>
      </c>
      <c r="AI81" s="117" t="s">
        <v>33</v>
      </c>
      <c r="AJ81" s="118">
        <f t="shared" si="26"/>
        <v>20</v>
      </c>
      <c r="AK81" s="119">
        <f t="shared" si="27"/>
        <v>0</v>
      </c>
      <c r="AL81" s="119">
        <f t="shared" si="34"/>
        <v>1</v>
      </c>
      <c r="AM81" s="119">
        <f t="shared" si="28"/>
        <v>0</v>
      </c>
      <c r="AN81" s="119">
        <f t="shared" si="29"/>
        <v>0</v>
      </c>
      <c r="AO81" s="119">
        <f t="shared" si="30"/>
        <v>0</v>
      </c>
      <c r="AP81" s="119">
        <f t="shared" si="31"/>
        <v>0</v>
      </c>
      <c r="AQ81" s="119">
        <f t="shared" si="32"/>
        <v>0</v>
      </c>
      <c r="AR81" s="119">
        <f t="shared" si="33"/>
        <v>0</v>
      </c>
      <c r="AS81" s="119">
        <f t="shared" ref="AS81:AX90" si="37">COUNTIF($E81:$AI81,AS$9)</f>
        <v>0</v>
      </c>
      <c r="AT81" s="119">
        <f t="shared" si="37"/>
        <v>0</v>
      </c>
      <c r="AU81" s="119">
        <f t="shared" si="37"/>
        <v>0</v>
      </c>
      <c r="AV81" s="119">
        <f t="shared" si="37"/>
        <v>0</v>
      </c>
      <c r="AW81" s="119">
        <f t="shared" si="37"/>
        <v>0</v>
      </c>
      <c r="AX81" s="119">
        <f t="shared" si="37"/>
        <v>0</v>
      </c>
      <c r="AY81" s="119">
        <f t="shared" si="35"/>
        <v>0</v>
      </c>
      <c r="AZ81" s="119">
        <f t="shared" si="36"/>
        <v>2</v>
      </c>
      <c r="BA81" s="203"/>
      <c r="BB81" s="203"/>
    </row>
    <row r="82" spans="1:54" ht="15.5" x14ac:dyDescent="0.35">
      <c r="A82" s="127">
        <f>IF(B82="","",IFERROR(SUBTOTAL(3,B$10:B82),""))</f>
        <v>73</v>
      </c>
      <c r="B82" s="216" t="s">
        <v>136</v>
      </c>
      <c r="C82" s="142" t="s">
        <v>454</v>
      </c>
      <c r="D82" s="144" t="s">
        <v>22</v>
      </c>
      <c r="E82" s="130" t="s">
        <v>33</v>
      </c>
      <c r="F82" s="117" t="s">
        <v>33</v>
      </c>
      <c r="G82" s="117" t="s">
        <v>33</v>
      </c>
      <c r="H82" s="117" t="s">
        <v>33</v>
      </c>
      <c r="I82" s="117"/>
      <c r="J82" s="117" t="s">
        <v>33</v>
      </c>
      <c r="K82" s="117" t="s">
        <v>33</v>
      </c>
      <c r="L82" s="117" t="s">
        <v>33</v>
      </c>
      <c r="M82" s="117" t="s">
        <v>33</v>
      </c>
      <c r="N82" s="117" t="s">
        <v>33</v>
      </c>
      <c r="O82" s="117"/>
      <c r="P82" s="131"/>
      <c r="Q82" s="117"/>
      <c r="R82" s="117" t="s">
        <v>33</v>
      </c>
      <c r="S82" s="117" t="s">
        <v>33</v>
      </c>
      <c r="T82" s="117" t="s">
        <v>33</v>
      </c>
      <c r="U82" s="117" t="s">
        <v>33</v>
      </c>
      <c r="V82" s="117" t="s">
        <v>33</v>
      </c>
      <c r="W82" s="117" t="s">
        <v>33</v>
      </c>
      <c r="X82" s="117"/>
      <c r="Y82" s="117" t="s">
        <v>33</v>
      </c>
      <c r="Z82" s="117" t="s">
        <v>33</v>
      </c>
      <c r="AA82" s="132" t="s">
        <v>807</v>
      </c>
      <c r="AB82" s="117"/>
      <c r="AC82" s="117"/>
      <c r="AD82" s="132" t="s">
        <v>807</v>
      </c>
      <c r="AE82" s="117"/>
      <c r="AF82" s="117" t="s">
        <v>33</v>
      </c>
      <c r="AG82" s="117" t="s">
        <v>33</v>
      </c>
      <c r="AH82" s="117" t="s">
        <v>33</v>
      </c>
      <c r="AI82" s="117" t="s">
        <v>33</v>
      </c>
      <c r="AJ82" s="118">
        <f t="shared" si="26"/>
        <v>21</v>
      </c>
      <c r="AK82" s="119">
        <f t="shared" si="27"/>
        <v>0</v>
      </c>
      <c r="AL82" s="119">
        <f t="shared" si="34"/>
        <v>0</v>
      </c>
      <c r="AM82" s="119">
        <f t="shared" si="28"/>
        <v>0</v>
      </c>
      <c r="AN82" s="119">
        <f t="shared" si="29"/>
        <v>0</v>
      </c>
      <c r="AO82" s="119">
        <f t="shared" si="30"/>
        <v>0</v>
      </c>
      <c r="AP82" s="119">
        <f t="shared" si="31"/>
        <v>0</v>
      </c>
      <c r="AQ82" s="119">
        <f t="shared" si="32"/>
        <v>0</v>
      </c>
      <c r="AR82" s="119">
        <f t="shared" si="33"/>
        <v>0</v>
      </c>
      <c r="AS82" s="119">
        <f t="shared" si="37"/>
        <v>0</v>
      </c>
      <c r="AT82" s="119">
        <f t="shared" si="37"/>
        <v>0</v>
      </c>
      <c r="AU82" s="119">
        <f t="shared" si="37"/>
        <v>0</v>
      </c>
      <c r="AV82" s="119">
        <f t="shared" si="37"/>
        <v>0</v>
      </c>
      <c r="AW82" s="119">
        <f t="shared" si="37"/>
        <v>0</v>
      </c>
      <c r="AX82" s="119">
        <f t="shared" si="37"/>
        <v>0</v>
      </c>
      <c r="AY82" s="119">
        <f t="shared" si="35"/>
        <v>0</v>
      </c>
      <c r="AZ82" s="119">
        <f t="shared" si="36"/>
        <v>2</v>
      </c>
      <c r="BA82" s="203"/>
      <c r="BB82" s="203"/>
    </row>
    <row r="83" spans="1:54" ht="15.5" x14ac:dyDescent="0.35">
      <c r="A83" s="127">
        <f>IF(B83="","",IFERROR(SUBTOTAL(3,B$10:B83),""))</f>
        <v>74</v>
      </c>
      <c r="B83" s="216" t="s">
        <v>455</v>
      </c>
      <c r="C83" s="142" t="s">
        <v>456</v>
      </c>
      <c r="D83" s="144" t="s">
        <v>22</v>
      </c>
      <c r="E83" s="130" t="s">
        <v>33</v>
      </c>
      <c r="F83" s="117" t="s">
        <v>33</v>
      </c>
      <c r="G83" s="117"/>
      <c r="H83" s="117" t="s">
        <v>34</v>
      </c>
      <c r="I83" s="117"/>
      <c r="J83" s="117" t="s">
        <v>33</v>
      </c>
      <c r="K83" s="117" t="s">
        <v>34</v>
      </c>
      <c r="L83" s="117" t="s">
        <v>34</v>
      </c>
      <c r="M83" s="117" t="s">
        <v>34</v>
      </c>
      <c r="N83" s="117" t="s">
        <v>33</v>
      </c>
      <c r="O83" s="117"/>
      <c r="P83" s="131"/>
      <c r="Q83" s="117"/>
      <c r="R83" s="117" t="s">
        <v>34</v>
      </c>
      <c r="S83" s="117"/>
      <c r="T83" s="117" t="s">
        <v>34</v>
      </c>
      <c r="U83" s="117" t="s">
        <v>34</v>
      </c>
      <c r="V83" s="117" t="s">
        <v>34</v>
      </c>
      <c r="W83" s="117"/>
      <c r="X83" s="117"/>
      <c r="Y83" s="117" t="s">
        <v>34</v>
      </c>
      <c r="Z83" s="117" t="s">
        <v>34</v>
      </c>
      <c r="AA83" s="132" t="s">
        <v>807</v>
      </c>
      <c r="AB83" s="117"/>
      <c r="AC83" s="117"/>
      <c r="AD83" s="132" t="s">
        <v>807</v>
      </c>
      <c r="AE83" s="117"/>
      <c r="AF83" s="117" t="s">
        <v>33</v>
      </c>
      <c r="AG83" s="117" t="s">
        <v>33</v>
      </c>
      <c r="AH83" s="117" t="s">
        <v>34</v>
      </c>
      <c r="AI83" s="117" t="s">
        <v>34</v>
      </c>
      <c r="AJ83" s="118">
        <f t="shared" si="26"/>
        <v>21</v>
      </c>
      <c r="AK83" s="119">
        <f t="shared" si="27"/>
        <v>0</v>
      </c>
      <c r="AL83" s="119">
        <f t="shared" si="34"/>
        <v>0</v>
      </c>
      <c r="AM83" s="119">
        <f t="shared" si="28"/>
        <v>0</v>
      </c>
      <c r="AN83" s="119">
        <f t="shared" si="29"/>
        <v>0</v>
      </c>
      <c r="AO83" s="119">
        <f t="shared" si="30"/>
        <v>0</v>
      </c>
      <c r="AP83" s="119">
        <f t="shared" si="31"/>
        <v>0</v>
      </c>
      <c r="AQ83" s="119">
        <f t="shared" si="32"/>
        <v>0</v>
      </c>
      <c r="AR83" s="119">
        <f t="shared" si="33"/>
        <v>0</v>
      </c>
      <c r="AS83" s="119">
        <f t="shared" si="37"/>
        <v>0</v>
      </c>
      <c r="AT83" s="119">
        <f t="shared" si="37"/>
        <v>0</v>
      </c>
      <c r="AU83" s="119">
        <f t="shared" si="37"/>
        <v>0</v>
      </c>
      <c r="AV83" s="119">
        <f t="shared" si="37"/>
        <v>0</v>
      </c>
      <c r="AW83" s="119">
        <f t="shared" si="37"/>
        <v>0</v>
      </c>
      <c r="AX83" s="119">
        <f t="shared" si="37"/>
        <v>0</v>
      </c>
      <c r="AY83" s="119">
        <f t="shared" si="35"/>
        <v>0</v>
      </c>
      <c r="AZ83" s="119">
        <f t="shared" si="36"/>
        <v>2</v>
      </c>
      <c r="BA83" s="203"/>
      <c r="BB83" s="203"/>
    </row>
    <row r="84" spans="1:54" ht="15.5" x14ac:dyDescent="0.35">
      <c r="A84" s="127">
        <f>IF(B84="","",IFERROR(SUBTOTAL(3,B$10:B84),""))</f>
        <v>75</v>
      </c>
      <c r="B84" s="216" t="s">
        <v>457</v>
      </c>
      <c r="C84" s="142" t="s">
        <v>458</v>
      </c>
      <c r="D84" s="144" t="s">
        <v>22</v>
      </c>
      <c r="E84" s="130" t="s">
        <v>33</v>
      </c>
      <c r="F84" s="117" t="s">
        <v>33</v>
      </c>
      <c r="G84" s="117" t="s">
        <v>33</v>
      </c>
      <c r="H84" s="117"/>
      <c r="I84" s="117"/>
      <c r="J84" s="117" t="s">
        <v>33</v>
      </c>
      <c r="K84" s="117" t="s">
        <v>33</v>
      </c>
      <c r="L84" s="117" t="s">
        <v>33</v>
      </c>
      <c r="M84" s="117" t="s">
        <v>33</v>
      </c>
      <c r="N84" s="117" t="s">
        <v>33</v>
      </c>
      <c r="O84" s="117"/>
      <c r="P84" s="131"/>
      <c r="Q84" s="117"/>
      <c r="R84" s="117" t="s">
        <v>33</v>
      </c>
      <c r="S84" s="117" t="s">
        <v>33</v>
      </c>
      <c r="T84" s="117" t="s">
        <v>33</v>
      </c>
      <c r="U84" s="117" t="s">
        <v>33</v>
      </c>
      <c r="V84" s="117" t="s">
        <v>33</v>
      </c>
      <c r="W84" s="117"/>
      <c r="X84" s="117"/>
      <c r="Y84" s="117" t="s">
        <v>288</v>
      </c>
      <c r="Z84" s="117" t="s">
        <v>33</v>
      </c>
      <c r="AA84" s="132" t="s">
        <v>807</v>
      </c>
      <c r="AB84" s="117"/>
      <c r="AC84" s="117"/>
      <c r="AD84" s="132" t="s">
        <v>807</v>
      </c>
      <c r="AE84" s="117"/>
      <c r="AF84" s="117" t="s">
        <v>264</v>
      </c>
      <c r="AG84" s="117" t="s">
        <v>33</v>
      </c>
      <c r="AH84" s="117" t="s">
        <v>33</v>
      </c>
      <c r="AI84" s="117" t="s">
        <v>33</v>
      </c>
      <c r="AJ84" s="118">
        <f t="shared" si="26"/>
        <v>19</v>
      </c>
      <c r="AK84" s="119">
        <f t="shared" si="27"/>
        <v>0</v>
      </c>
      <c r="AL84" s="119">
        <f t="shared" si="34"/>
        <v>1</v>
      </c>
      <c r="AM84" s="119">
        <f t="shared" si="28"/>
        <v>0</v>
      </c>
      <c r="AN84" s="119">
        <f t="shared" si="29"/>
        <v>0</v>
      </c>
      <c r="AO84" s="119">
        <f t="shared" si="30"/>
        <v>1</v>
      </c>
      <c r="AP84" s="119">
        <f t="shared" si="31"/>
        <v>0</v>
      </c>
      <c r="AQ84" s="119">
        <f t="shared" si="32"/>
        <v>0</v>
      </c>
      <c r="AR84" s="119">
        <f t="shared" si="33"/>
        <v>0</v>
      </c>
      <c r="AS84" s="119">
        <f t="shared" si="37"/>
        <v>0</v>
      </c>
      <c r="AT84" s="119">
        <f t="shared" si="37"/>
        <v>0</v>
      </c>
      <c r="AU84" s="119">
        <f t="shared" si="37"/>
        <v>0</v>
      </c>
      <c r="AV84" s="119">
        <f t="shared" si="37"/>
        <v>0</v>
      </c>
      <c r="AW84" s="119">
        <f t="shared" si="37"/>
        <v>0</v>
      </c>
      <c r="AX84" s="119">
        <f t="shared" si="37"/>
        <v>0</v>
      </c>
      <c r="AY84" s="119">
        <f t="shared" si="35"/>
        <v>0</v>
      </c>
      <c r="AZ84" s="119">
        <f t="shared" si="36"/>
        <v>2</v>
      </c>
      <c r="BA84" s="203"/>
      <c r="BB84" s="203"/>
    </row>
    <row r="85" spans="1:54" ht="15.5" x14ac:dyDescent="0.35">
      <c r="A85" s="127">
        <f>IF(B85="","",IFERROR(SUBTOTAL(3,B$10:B85),""))</f>
        <v>76</v>
      </c>
      <c r="B85" s="216" t="s">
        <v>83</v>
      </c>
      <c r="C85" s="142" t="s">
        <v>459</v>
      </c>
      <c r="D85" s="144" t="s">
        <v>460</v>
      </c>
      <c r="E85" s="130" t="s">
        <v>33</v>
      </c>
      <c r="F85" s="117" t="s">
        <v>33</v>
      </c>
      <c r="G85" s="117" t="s">
        <v>33</v>
      </c>
      <c r="H85" s="117" t="s">
        <v>33</v>
      </c>
      <c r="I85" s="117"/>
      <c r="J85" s="117" t="s">
        <v>33</v>
      </c>
      <c r="K85" s="117" t="s">
        <v>33</v>
      </c>
      <c r="L85" s="117" t="s">
        <v>33</v>
      </c>
      <c r="M85" s="117" t="s">
        <v>33</v>
      </c>
      <c r="N85" s="117" t="s">
        <v>33</v>
      </c>
      <c r="O85" s="117"/>
      <c r="P85" s="131"/>
      <c r="Q85" s="117"/>
      <c r="R85" s="117" t="s">
        <v>33</v>
      </c>
      <c r="S85" s="117" t="s">
        <v>33</v>
      </c>
      <c r="T85" s="117" t="s">
        <v>33</v>
      </c>
      <c r="U85" s="117" t="s">
        <v>33</v>
      </c>
      <c r="V85" s="117" t="s">
        <v>33</v>
      </c>
      <c r="W85" s="117" t="s">
        <v>288</v>
      </c>
      <c r="X85" s="117"/>
      <c r="Y85" s="117" t="s">
        <v>33</v>
      </c>
      <c r="Z85" s="117" t="s">
        <v>33</v>
      </c>
      <c r="AA85" s="132" t="s">
        <v>807</v>
      </c>
      <c r="AB85" s="117"/>
      <c r="AC85" s="117"/>
      <c r="AD85" s="132" t="s">
        <v>807</v>
      </c>
      <c r="AE85" s="117"/>
      <c r="AF85" s="117" t="s">
        <v>33</v>
      </c>
      <c r="AG85" s="117" t="s">
        <v>33</v>
      </c>
      <c r="AH85" s="117" t="s">
        <v>33</v>
      </c>
      <c r="AI85" s="117" t="s">
        <v>33</v>
      </c>
      <c r="AJ85" s="118">
        <f t="shared" si="26"/>
        <v>20</v>
      </c>
      <c r="AK85" s="119">
        <f t="shared" si="27"/>
        <v>0</v>
      </c>
      <c r="AL85" s="119">
        <f t="shared" si="34"/>
        <v>1</v>
      </c>
      <c r="AM85" s="119">
        <f t="shared" si="28"/>
        <v>0</v>
      </c>
      <c r="AN85" s="119">
        <f t="shared" si="29"/>
        <v>0</v>
      </c>
      <c r="AO85" s="119">
        <f t="shared" si="30"/>
        <v>0</v>
      </c>
      <c r="AP85" s="119">
        <f t="shared" si="31"/>
        <v>0</v>
      </c>
      <c r="AQ85" s="119">
        <f t="shared" si="32"/>
        <v>0</v>
      </c>
      <c r="AR85" s="119">
        <f t="shared" si="33"/>
        <v>0</v>
      </c>
      <c r="AS85" s="119">
        <f t="shared" si="37"/>
        <v>0</v>
      </c>
      <c r="AT85" s="119">
        <f t="shared" si="37"/>
        <v>0</v>
      </c>
      <c r="AU85" s="119">
        <f t="shared" si="37"/>
        <v>0</v>
      </c>
      <c r="AV85" s="119">
        <f t="shared" si="37"/>
        <v>0</v>
      </c>
      <c r="AW85" s="119">
        <f t="shared" si="37"/>
        <v>0</v>
      </c>
      <c r="AX85" s="119">
        <f t="shared" si="37"/>
        <v>0</v>
      </c>
      <c r="AY85" s="119">
        <f t="shared" si="35"/>
        <v>0</v>
      </c>
      <c r="AZ85" s="119">
        <f t="shared" si="36"/>
        <v>2</v>
      </c>
      <c r="BA85" s="203"/>
      <c r="BB85" s="203"/>
    </row>
    <row r="86" spans="1:54" ht="15.5" x14ac:dyDescent="0.35">
      <c r="A86" s="127">
        <f>IF(B86="","",IFERROR(SUBTOTAL(3,B$10:B86),""))</f>
        <v>77</v>
      </c>
      <c r="B86" s="216" t="s">
        <v>93</v>
      </c>
      <c r="C86" s="142" t="s">
        <v>461</v>
      </c>
      <c r="D86" s="144" t="s">
        <v>460</v>
      </c>
      <c r="E86" s="130" t="s">
        <v>33</v>
      </c>
      <c r="F86" s="117" t="s">
        <v>33</v>
      </c>
      <c r="G86" s="117" t="s">
        <v>33</v>
      </c>
      <c r="H86" s="117" t="s">
        <v>33</v>
      </c>
      <c r="I86" s="117"/>
      <c r="J86" s="117" t="s">
        <v>33</v>
      </c>
      <c r="K86" s="117" t="s">
        <v>33</v>
      </c>
      <c r="L86" s="117" t="s">
        <v>33</v>
      </c>
      <c r="M86" s="117" t="s">
        <v>33</v>
      </c>
      <c r="N86" s="117" t="s">
        <v>33</v>
      </c>
      <c r="O86" s="117"/>
      <c r="P86" s="131"/>
      <c r="Q86" s="117"/>
      <c r="R86" s="117" t="s">
        <v>33</v>
      </c>
      <c r="S86" s="117" t="s">
        <v>33</v>
      </c>
      <c r="T86" s="117" t="s">
        <v>33</v>
      </c>
      <c r="U86" s="117" t="s">
        <v>33</v>
      </c>
      <c r="V86" s="117" t="s">
        <v>33</v>
      </c>
      <c r="W86" s="117" t="s">
        <v>33</v>
      </c>
      <c r="X86" s="117"/>
      <c r="Y86" s="117" t="s">
        <v>33</v>
      </c>
      <c r="Z86" s="117" t="s">
        <v>33</v>
      </c>
      <c r="AA86" s="132" t="s">
        <v>807</v>
      </c>
      <c r="AB86" s="117"/>
      <c r="AC86" s="117"/>
      <c r="AD86" s="132" t="s">
        <v>807</v>
      </c>
      <c r="AE86" s="117"/>
      <c r="AF86" s="117" t="s">
        <v>33</v>
      </c>
      <c r="AG86" s="117" t="s">
        <v>33</v>
      </c>
      <c r="AH86" s="117" t="s">
        <v>33</v>
      </c>
      <c r="AI86" s="117" t="s">
        <v>33</v>
      </c>
      <c r="AJ86" s="118">
        <f t="shared" si="26"/>
        <v>21</v>
      </c>
      <c r="AK86" s="119">
        <f t="shared" si="27"/>
        <v>0</v>
      </c>
      <c r="AL86" s="119">
        <f t="shared" si="34"/>
        <v>0</v>
      </c>
      <c r="AM86" s="119">
        <f t="shared" si="28"/>
        <v>0</v>
      </c>
      <c r="AN86" s="119">
        <f t="shared" si="29"/>
        <v>0</v>
      </c>
      <c r="AO86" s="119">
        <f t="shared" si="30"/>
        <v>0</v>
      </c>
      <c r="AP86" s="119">
        <f t="shared" si="31"/>
        <v>0</v>
      </c>
      <c r="AQ86" s="119">
        <f t="shared" si="32"/>
        <v>0</v>
      </c>
      <c r="AR86" s="119">
        <f t="shared" si="33"/>
        <v>0</v>
      </c>
      <c r="AS86" s="119">
        <f t="shared" si="37"/>
        <v>0</v>
      </c>
      <c r="AT86" s="119">
        <f t="shared" si="37"/>
        <v>0</v>
      </c>
      <c r="AU86" s="119">
        <f t="shared" si="37"/>
        <v>0</v>
      </c>
      <c r="AV86" s="119">
        <f t="shared" si="37"/>
        <v>0</v>
      </c>
      <c r="AW86" s="119">
        <f t="shared" si="37"/>
        <v>0</v>
      </c>
      <c r="AX86" s="119">
        <f t="shared" si="37"/>
        <v>0</v>
      </c>
      <c r="AY86" s="119">
        <f t="shared" si="35"/>
        <v>0</v>
      </c>
      <c r="AZ86" s="119">
        <f t="shared" si="36"/>
        <v>2</v>
      </c>
      <c r="BA86" s="203"/>
      <c r="BB86" s="203"/>
    </row>
    <row r="87" spans="1:54" ht="15.5" x14ac:dyDescent="0.35">
      <c r="A87" s="127">
        <f>IF(B87="","",IFERROR(SUBTOTAL(3,B$10:B87),""))</f>
        <v>78</v>
      </c>
      <c r="B87" s="216" t="s">
        <v>462</v>
      </c>
      <c r="C87" s="142" t="s">
        <v>463</v>
      </c>
      <c r="D87" s="144" t="s">
        <v>464</v>
      </c>
      <c r="E87" s="130" t="s">
        <v>33</v>
      </c>
      <c r="F87" s="117" t="s">
        <v>33</v>
      </c>
      <c r="G87" s="117" t="s">
        <v>288</v>
      </c>
      <c r="H87" s="117" t="s">
        <v>33</v>
      </c>
      <c r="I87" s="117"/>
      <c r="J87" s="117" t="s">
        <v>33</v>
      </c>
      <c r="K87" s="117" t="s">
        <v>33</v>
      </c>
      <c r="L87" s="117" t="s">
        <v>33</v>
      </c>
      <c r="M87" s="117" t="s">
        <v>33</v>
      </c>
      <c r="N87" s="117" t="s">
        <v>33</v>
      </c>
      <c r="O87" s="117"/>
      <c r="P87" s="131"/>
      <c r="Q87" s="117"/>
      <c r="R87" s="117" t="s">
        <v>33</v>
      </c>
      <c r="S87" s="117" t="s">
        <v>33</v>
      </c>
      <c r="T87" s="117" t="s">
        <v>33</v>
      </c>
      <c r="U87" s="117" t="s">
        <v>33</v>
      </c>
      <c r="V87" s="117" t="s">
        <v>33</v>
      </c>
      <c r="W87" s="117" t="s">
        <v>33</v>
      </c>
      <c r="X87" s="117"/>
      <c r="Y87" s="117" t="s">
        <v>33</v>
      </c>
      <c r="Z87" s="117" t="s">
        <v>32</v>
      </c>
      <c r="AA87" s="132" t="s">
        <v>807</v>
      </c>
      <c r="AB87" s="117"/>
      <c r="AC87" s="117"/>
      <c r="AD87" s="132" t="s">
        <v>807</v>
      </c>
      <c r="AE87" s="117"/>
      <c r="AF87" s="117" t="s">
        <v>33</v>
      </c>
      <c r="AG87" s="117" t="s">
        <v>33</v>
      </c>
      <c r="AH87" s="117" t="s">
        <v>33</v>
      </c>
      <c r="AI87" s="117" t="s">
        <v>33</v>
      </c>
      <c r="AJ87" s="118">
        <f t="shared" si="26"/>
        <v>19</v>
      </c>
      <c r="AK87" s="119">
        <f t="shared" si="27"/>
        <v>1</v>
      </c>
      <c r="AL87" s="119">
        <f t="shared" si="34"/>
        <v>1</v>
      </c>
      <c r="AM87" s="119">
        <f t="shared" si="28"/>
        <v>0</v>
      </c>
      <c r="AN87" s="119">
        <f t="shared" si="29"/>
        <v>0</v>
      </c>
      <c r="AO87" s="119">
        <f t="shared" si="30"/>
        <v>0</v>
      </c>
      <c r="AP87" s="119">
        <f t="shared" si="31"/>
        <v>0</v>
      </c>
      <c r="AQ87" s="119">
        <f t="shared" si="32"/>
        <v>0</v>
      </c>
      <c r="AR87" s="119">
        <f t="shared" si="33"/>
        <v>0</v>
      </c>
      <c r="AS87" s="119">
        <f t="shared" si="37"/>
        <v>0</v>
      </c>
      <c r="AT87" s="119">
        <f t="shared" si="37"/>
        <v>0</v>
      </c>
      <c r="AU87" s="119">
        <f t="shared" si="37"/>
        <v>0</v>
      </c>
      <c r="AV87" s="119">
        <f t="shared" si="37"/>
        <v>0</v>
      </c>
      <c r="AW87" s="119">
        <f t="shared" si="37"/>
        <v>0</v>
      </c>
      <c r="AX87" s="119">
        <f t="shared" si="37"/>
        <v>0</v>
      </c>
      <c r="AY87" s="119">
        <f t="shared" si="35"/>
        <v>0</v>
      </c>
      <c r="AZ87" s="119">
        <f t="shared" si="36"/>
        <v>2</v>
      </c>
      <c r="BA87" s="203"/>
      <c r="BB87" s="203"/>
    </row>
    <row r="88" spans="1:54" ht="15.5" x14ac:dyDescent="0.35">
      <c r="A88" s="127">
        <f>IF(B88="","",IFERROR(SUBTOTAL(3,B$10:B88),""))</f>
        <v>79</v>
      </c>
      <c r="B88" s="216" t="s">
        <v>465</v>
      </c>
      <c r="C88" s="151" t="s">
        <v>466</v>
      </c>
      <c r="D88" s="144" t="s">
        <v>22</v>
      </c>
      <c r="E88" s="130" t="s">
        <v>34</v>
      </c>
      <c r="F88" s="117" t="s">
        <v>34</v>
      </c>
      <c r="G88" s="117" t="s">
        <v>34</v>
      </c>
      <c r="H88" s="117"/>
      <c r="I88" s="117"/>
      <c r="J88" s="117" t="s">
        <v>33</v>
      </c>
      <c r="K88" s="117" t="s">
        <v>33</v>
      </c>
      <c r="L88" s="117" t="s">
        <v>33</v>
      </c>
      <c r="M88" s="117" t="s">
        <v>33</v>
      </c>
      <c r="N88" s="117" t="s">
        <v>288</v>
      </c>
      <c r="O88" s="117"/>
      <c r="P88" s="131"/>
      <c r="Q88" s="117"/>
      <c r="R88" s="117" t="s">
        <v>34</v>
      </c>
      <c r="S88" s="117"/>
      <c r="T88" s="117" t="s">
        <v>33</v>
      </c>
      <c r="U88" s="117" t="s">
        <v>33</v>
      </c>
      <c r="V88" s="117" t="s">
        <v>33</v>
      </c>
      <c r="W88" s="117" t="s">
        <v>33</v>
      </c>
      <c r="X88" s="117"/>
      <c r="Y88" s="117" t="s">
        <v>288</v>
      </c>
      <c r="Z88" s="117" t="s">
        <v>33</v>
      </c>
      <c r="AA88" s="132" t="s">
        <v>807</v>
      </c>
      <c r="AB88" s="117"/>
      <c r="AC88" s="117"/>
      <c r="AD88" s="132" t="s">
        <v>807</v>
      </c>
      <c r="AE88" s="117"/>
      <c r="AF88" s="117" t="s">
        <v>34</v>
      </c>
      <c r="AG88" s="117" t="s">
        <v>34</v>
      </c>
      <c r="AH88" s="117" t="s">
        <v>34</v>
      </c>
      <c r="AI88" s="117" t="s">
        <v>34</v>
      </c>
      <c r="AJ88" s="118">
        <f t="shared" si="26"/>
        <v>19</v>
      </c>
      <c r="AK88" s="119">
        <f t="shared" si="27"/>
        <v>0</v>
      </c>
      <c r="AL88" s="119">
        <f t="shared" si="34"/>
        <v>2</v>
      </c>
      <c r="AM88" s="119">
        <f t="shared" si="28"/>
        <v>0</v>
      </c>
      <c r="AN88" s="119">
        <f t="shared" si="29"/>
        <v>0</v>
      </c>
      <c r="AO88" s="119">
        <f t="shared" si="30"/>
        <v>0</v>
      </c>
      <c r="AP88" s="119">
        <f t="shared" si="31"/>
        <v>0</v>
      </c>
      <c r="AQ88" s="119">
        <f t="shared" si="32"/>
        <v>0</v>
      </c>
      <c r="AR88" s="119">
        <f t="shared" si="33"/>
        <v>0</v>
      </c>
      <c r="AS88" s="119">
        <f t="shared" si="37"/>
        <v>0</v>
      </c>
      <c r="AT88" s="119">
        <f t="shared" si="37"/>
        <v>0</v>
      </c>
      <c r="AU88" s="119">
        <f t="shared" si="37"/>
        <v>0</v>
      </c>
      <c r="AV88" s="119">
        <f t="shared" si="37"/>
        <v>0</v>
      </c>
      <c r="AW88" s="119">
        <f t="shared" si="37"/>
        <v>0</v>
      </c>
      <c r="AX88" s="119">
        <f t="shared" si="37"/>
        <v>0</v>
      </c>
      <c r="AY88" s="119">
        <f t="shared" si="35"/>
        <v>0</v>
      </c>
      <c r="AZ88" s="119">
        <f t="shared" si="36"/>
        <v>2</v>
      </c>
      <c r="BA88" s="203"/>
      <c r="BB88" s="203"/>
    </row>
    <row r="89" spans="1:54" ht="15.5" x14ac:dyDescent="0.35">
      <c r="A89" s="127">
        <f>IF(B89="","",IFERROR(SUBTOTAL(3,B$10:B89),""))</f>
        <v>80</v>
      </c>
      <c r="B89" s="216" t="s">
        <v>151</v>
      </c>
      <c r="C89" s="151" t="s">
        <v>467</v>
      </c>
      <c r="D89" s="144" t="s">
        <v>468</v>
      </c>
      <c r="E89" s="130" t="s">
        <v>33</v>
      </c>
      <c r="F89" s="117" t="s">
        <v>33</v>
      </c>
      <c r="G89" s="117" t="s">
        <v>33</v>
      </c>
      <c r="H89" s="117" t="s">
        <v>33</v>
      </c>
      <c r="I89" s="117"/>
      <c r="J89" s="117" t="s">
        <v>33</v>
      </c>
      <c r="K89" s="117" t="s">
        <v>33</v>
      </c>
      <c r="L89" s="117" t="s">
        <v>33</v>
      </c>
      <c r="M89" s="117" t="s">
        <v>33</v>
      </c>
      <c r="N89" s="117" t="s">
        <v>33</v>
      </c>
      <c r="O89" s="117"/>
      <c r="P89" s="131"/>
      <c r="Q89" s="117"/>
      <c r="R89" s="117" t="s">
        <v>33</v>
      </c>
      <c r="S89" s="117" t="s">
        <v>33</v>
      </c>
      <c r="T89" s="117" t="s">
        <v>33</v>
      </c>
      <c r="U89" s="117" t="s">
        <v>33</v>
      </c>
      <c r="V89" s="117" t="s">
        <v>33</v>
      </c>
      <c r="W89" s="117" t="s">
        <v>33</v>
      </c>
      <c r="X89" s="117"/>
      <c r="Y89" s="117" t="s">
        <v>33</v>
      </c>
      <c r="Z89" s="117" t="s">
        <v>33</v>
      </c>
      <c r="AA89" s="132" t="s">
        <v>807</v>
      </c>
      <c r="AB89" s="117"/>
      <c r="AC89" s="117"/>
      <c r="AD89" s="132" t="s">
        <v>807</v>
      </c>
      <c r="AE89" s="117"/>
      <c r="AF89" s="117" t="s">
        <v>33</v>
      </c>
      <c r="AG89" s="117" t="s">
        <v>33</v>
      </c>
      <c r="AH89" s="117" t="s">
        <v>33</v>
      </c>
      <c r="AI89" s="117" t="s">
        <v>33</v>
      </c>
      <c r="AJ89" s="118">
        <f t="shared" si="26"/>
        <v>21</v>
      </c>
      <c r="AK89" s="119">
        <f t="shared" si="27"/>
        <v>0</v>
      </c>
      <c r="AL89" s="119">
        <f t="shared" si="34"/>
        <v>0</v>
      </c>
      <c r="AM89" s="119">
        <f t="shared" si="28"/>
        <v>0</v>
      </c>
      <c r="AN89" s="119">
        <f t="shared" si="29"/>
        <v>0</v>
      </c>
      <c r="AO89" s="119">
        <f t="shared" si="30"/>
        <v>0</v>
      </c>
      <c r="AP89" s="119">
        <f t="shared" si="31"/>
        <v>0</v>
      </c>
      <c r="AQ89" s="119">
        <f t="shared" si="32"/>
        <v>0</v>
      </c>
      <c r="AR89" s="119">
        <f t="shared" si="33"/>
        <v>0</v>
      </c>
      <c r="AS89" s="119">
        <f t="shared" si="37"/>
        <v>0</v>
      </c>
      <c r="AT89" s="119">
        <f t="shared" si="37"/>
        <v>0</v>
      </c>
      <c r="AU89" s="119">
        <f t="shared" si="37"/>
        <v>0</v>
      </c>
      <c r="AV89" s="119">
        <f t="shared" si="37"/>
        <v>0</v>
      </c>
      <c r="AW89" s="119">
        <f t="shared" si="37"/>
        <v>0</v>
      </c>
      <c r="AX89" s="119">
        <f t="shared" si="37"/>
        <v>0</v>
      </c>
      <c r="AY89" s="119">
        <f t="shared" si="35"/>
        <v>0</v>
      </c>
      <c r="AZ89" s="119">
        <f t="shared" si="36"/>
        <v>2</v>
      </c>
      <c r="BA89" s="203"/>
      <c r="BB89" s="203"/>
    </row>
    <row r="90" spans="1:54" ht="15.5" x14ac:dyDescent="0.35">
      <c r="A90" s="127">
        <f>IF(B90="","",IFERROR(SUBTOTAL(3,B$10:B90),""))</f>
        <v>81</v>
      </c>
      <c r="B90" s="216" t="s">
        <v>469</v>
      </c>
      <c r="C90" s="142" t="s">
        <v>470</v>
      </c>
      <c r="D90" s="144" t="s">
        <v>471</v>
      </c>
      <c r="E90" s="130"/>
      <c r="F90" s="117" t="s">
        <v>33</v>
      </c>
      <c r="G90" s="117"/>
      <c r="H90" s="117"/>
      <c r="I90" s="117"/>
      <c r="J90" s="117"/>
      <c r="K90" s="117"/>
      <c r="L90" s="117"/>
      <c r="M90" s="117"/>
      <c r="N90" s="117"/>
      <c r="O90" s="117"/>
      <c r="P90" s="131"/>
      <c r="Q90" s="117"/>
      <c r="R90" s="117"/>
      <c r="S90" s="117"/>
      <c r="T90" s="117"/>
      <c r="U90" s="117"/>
      <c r="V90" s="117"/>
      <c r="W90" s="117"/>
      <c r="X90" s="117"/>
      <c r="Y90" s="117" t="s">
        <v>33</v>
      </c>
      <c r="Z90" s="117" t="s">
        <v>33</v>
      </c>
      <c r="AA90" s="132" t="s">
        <v>807</v>
      </c>
      <c r="AB90" s="117"/>
      <c r="AC90" s="117"/>
      <c r="AD90" s="132" t="s">
        <v>807</v>
      </c>
      <c r="AE90" s="117"/>
      <c r="AF90" s="117" t="s">
        <v>33</v>
      </c>
      <c r="AG90" s="117" t="s">
        <v>33</v>
      </c>
      <c r="AH90" s="117"/>
      <c r="AI90" s="117" t="s">
        <v>33</v>
      </c>
      <c r="AJ90" s="118">
        <f t="shared" si="26"/>
        <v>21</v>
      </c>
      <c r="AK90" s="119">
        <f t="shared" si="27"/>
        <v>0</v>
      </c>
      <c r="AL90" s="119">
        <f t="shared" si="34"/>
        <v>0</v>
      </c>
      <c r="AM90" s="119">
        <f t="shared" si="28"/>
        <v>0</v>
      </c>
      <c r="AN90" s="119">
        <f t="shared" si="29"/>
        <v>0</v>
      </c>
      <c r="AO90" s="119">
        <f t="shared" si="30"/>
        <v>0</v>
      </c>
      <c r="AP90" s="119">
        <f t="shared" si="31"/>
        <v>0</v>
      </c>
      <c r="AQ90" s="119">
        <f t="shared" si="32"/>
        <v>0</v>
      </c>
      <c r="AR90" s="119">
        <f t="shared" si="33"/>
        <v>0</v>
      </c>
      <c r="AS90" s="119">
        <f t="shared" si="37"/>
        <v>0</v>
      </c>
      <c r="AT90" s="119">
        <f t="shared" si="37"/>
        <v>0</v>
      </c>
      <c r="AU90" s="119">
        <f t="shared" si="37"/>
        <v>0</v>
      </c>
      <c r="AV90" s="119">
        <f t="shared" si="37"/>
        <v>0</v>
      </c>
      <c r="AW90" s="119">
        <f t="shared" si="37"/>
        <v>0</v>
      </c>
      <c r="AX90" s="119">
        <f t="shared" si="37"/>
        <v>0</v>
      </c>
      <c r="AY90" s="119">
        <f t="shared" si="35"/>
        <v>0</v>
      </c>
      <c r="AZ90" s="119">
        <f t="shared" si="36"/>
        <v>2</v>
      </c>
      <c r="BA90" s="203"/>
      <c r="BB90" s="203"/>
    </row>
    <row r="91" spans="1:54" ht="15.5" x14ac:dyDescent="0.35">
      <c r="A91" s="127">
        <f>IF(B91="","",IFERROR(SUBTOTAL(3,B$10:B91),""))</f>
        <v>82</v>
      </c>
      <c r="B91" s="216" t="s">
        <v>472</v>
      </c>
      <c r="C91" s="151" t="s">
        <v>473</v>
      </c>
      <c r="D91" s="144" t="s">
        <v>22</v>
      </c>
      <c r="E91" s="130" t="s">
        <v>34</v>
      </c>
      <c r="F91" s="117" t="s">
        <v>34</v>
      </c>
      <c r="G91" s="117" t="s">
        <v>34</v>
      </c>
      <c r="H91" s="117" t="s">
        <v>34</v>
      </c>
      <c r="I91" s="117"/>
      <c r="J91" s="117" t="s">
        <v>34</v>
      </c>
      <c r="K91" s="117" t="s">
        <v>33</v>
      </c>
      <c r="L91" s="117" t="s">
        <v>34</v>
      </c>
      <c r="M91" s="117" t="s">
        <v>34</v>
      </c>
      <c r="N91" s="117" t="s">
        <v>33</v>
      </c>
      <c r="O91" s="117"/>
      <c r="P91" s="131"/>
      <c r="Q91" s="117"/>
      <c r="R91" s="117" t="s">
        <v>34</v>
      </c>
      <c r="S91" s="117" t="s">
        <v>34</v>
      </c>
      <c r="T91" s="117" t="s">
        <v>33</v>
      </c>
      <c r="U91" s="117" t="s">
        <v>33</v>
      </c>
      <c r="V91" s="117" t="s">
        <v>33</v>
      </c>
      <c r="W91" s="117" t="s">
        <v>34</v>
      </c>
      <c r="X91" s="117"/>
      <c r="Y91" s="117" t="s">
        <v>34</v>
      </c>
      <c r="Z91" s="117" t="s">
        <v>34</v>
      </c>
      <c r="AA91" s="132" t="s">
        <v>807</v>
      </c>
      <c r="AB91" s="117"/>
      <c r="AC91" s="117"/>
      <c r="AD91" s="132" t="s">
        <v>807</v>
      </c>
      <c r="AE91" s="117"/>
      <c r="AF91" s="117" t="s">
        <v>33</v>
      </c>
      <c r="AG91" s="117" t="s">
        <v>34</v>
      </c>
      <c r="AH91" s="117" t="s">
        <v>34</v>
      </c>
      <c r="AI91" s="117" t="s">
        <v>34</v>
      </c>
      <c r="AJ91" s="118">
        <f t="shared" si="26"/>
        <v>21</v>
      </c>
      <c r="AK91" s="119">
        <f t="shared" si="27"/>
        <v>0</v>
      </c>
      <c r="AL91" s="119">
        <f t="shared" si="34"/>
        <v>0</v>
      </c>
      <c r="AM91" s="119">
        <f t="shared" si="28"/>
        <v>0</v>
      </c>
      <c r="AN91" s="119">
        <f t="shared" si="29"/>
        <v>0</v>
      </c>
      <c r="AO91" s="119">
        <f t="shared" si="30"/>
        <v>0</v>
      </c>
      <c r="AP91" s="119">
        <f t="shared" si="31"/>
        <v>0</v>
      </c>
      <c r="AQ91" s="119">
        <f t="shared" si="32"/>
        <v>0</v>
      </c>
      <c r="AR91" s="119">
        <f t="shared" si="33"/>
        <v>0</v>
      </c>
      <c r="AS91" s="119">
        <f t="shared" ref="AS91:AX100" si="38">COUNTIF($E91:$AI91,AS$9)</f>
        <v>0</v>
      </c>
      <c r="AT91" s="119">
        <f t="shared" si="38"/>
        <v>0</v>
      </c>
      <c r="AU91" s="119">
        <f t="shared" si="38"/>
        <v>0</v>
      </c>
      <c r="AV91" s="119">
        <f t="shared" si="38"/>
        <v>0</v>
      </c>
      <c r="AW91" s="119">
        <f t="shared" si="38"/>
        <v>0</v>
      </c>
      <c r="AX91" s="119">
        <f t="shared" si="38"/>
        <v>0</v>
      </c>
      <c r="AY91" s="119">
        <f t="shared" si="35"/>
        <v>0</v>
      </c>
      <c r="AZ91" s="119">
        <f t="shared" si="36"/>
        <v>2</v>
      </c>
      <c r="BA91" s="203"/>
      <c r="BB91" s="203"/>
    </row>
    <row r="92" spans="1:54" ht="15.5" x14ac:dyDescent="0.35">
      <c r="A92" s="127">
        <f>IF(B92="","",IFERROR(SUBTOTAL(3,B$10:B92),""))</f>
        <v>83</v>
      </c>
      <c r="B92" s="216" t="s">
        <v>194</v>
      </c>
      <c r="C92" s="151" t="s">
        <v>474</v>
      </c>
      <c r="D92" s="144" t="s">
        <v>22</v>
      </c>
      <c r="E92" s="130" t="s">
        <v>33</v>
      </c>
      <c r="F92" s="117" t="s">
        <v>33</v>
      </c>
      <c r="G92" s="117" t="s">
        <v>34</v>
      </c>
      <c r="H92" s="117"/>
      <c r="I92" s="117"/>
      <c r="J92" s="117" t="s">
        <v>34</v>
      </c>
      <c r="K92" s="117" t="s">
        <v>34</v>
      </c>
      <c r="L92" s="117" t="s">
        <v>34</v>
      </c>
      <c r="M92" s="117" t="s">
        <v>33</v>
      </c>
      <c r="N92" s="117" t="s">
        <v>34</v>
      </c>
      <c r="O92" s="117"/>
      <c r="P92" s="131"/>
      <c r="Q92" s="117"/>
      <c r="R92" s="117" t="s">
        <v>33</v>
      </c>
      <c r="S92" s="117" t="s">
        <v>33</v>
      </c>
      <c r="T92" s="117" t="s">
        <v>33</v>
      </c>
      <c r="U92" s="117" t="s">
        <v>265</v>
      </c>
      <c r="V92" s="117" t="s">
        <v>265</v>
      </c>
      <c r="W92" s="117" t="s">
        <v>265</v>
      </c>
      <c r="X92" s="117"/>
      <c r="Y92" s="117" t="s">
        <v>288</v>
      </c>
      <c r="Z92" s="117" t="s">
        <v>288</v>
      </c>
      <c r="AA92" s="132" t="s">
        <v>807</v>
      </c>
      <c r="AB92" s="117"/>
      <c r="AC92" s="117"/>
      <c r="AD92" s="132" t="s">
        <v>807</v>
      </c>
      <c r="AE92" s="117"/>
      <c r="AF92" s="117" t="s">
        <v>265</v>
      </c>
      <c r="AG92" s="117" t="s">
        <v>265</v>
      </c>
      <c r="AH92" s="117" t="s">
        <v>265</v>
      </c>
      <c r="AI92" s="117" t="s">
        <v>265</v>
      </c>
      <c r="AJ92" s="118">
        <f t="shared" si="26"/>
        <v>12</v>
      </c>
      <c r="AK92" s="119">
        <f t="shared" si="27"/>
        <v>0</v>
      </c>
      <c r="AL92" s="119">
        <f t="shared" si="34"/>
        <v>2</v>
      </c>
      <c r="AM92" s="119">
        <f t="shared" si="28"/>
        <v>7</v>
      </c>
      <c r="AN92" s="119">
        <f t="shared" si="29"/>
        <v>0</v>
      </c>
      <c r="AO92" s="119">
        <f t="shared" si="30"/>
        <v>0</v>
      </c>
      <c r="AP92" s="119">
        <f t="shared" si="31"/>
        <v>0</v>
      </c>
      <c r="AQ92" s="119">
        <f t="shared" si="32"/>
        <v>0</v>
      </c>
      <c r="AR92" s="119">
        <f t="shared" si="33"/>
        <v>0</v>
      </c>
      <c r="AS92" s="119">
        <f t="shared" si="38"/>
        <v>0</v>
      </c>
      <c r="AT92" s="119">
        <f t="shared" si="38"/>
        <v>0</v>
      </c>
      <c r="AU92" s="119">
        <f t="shared" si="38"/>
        <v>0</v>
      </c>
      <c r="AV92" s="119">
        <f t="shared" si="38"/>
        <v>0</v>
      </c>
      <c r="AW92" s="119">
        <f t="shared" si="38"/>
        <v>0</v>
      </c>
      <c r="AX92" s="119">
        <f t="shared" si="38"/>
        <v>0</v>
      </c>
      <c r="AY92" s="119">
        <f t="shared" si="35"/>
        <v>0</v>
      </c>
      <c r="AZ92" s="119">
        <f t="shared" si="36"/>
        <v>2</v>
      </c>
      <c r="BA92" s="203"/>
      <c r="BB92" s="203"/>
    </row>
    <row r="93" spans="1:54" ht="15.5" x14ac:dyDescent="0.35">
      <c r="A93" s="127">
        <f>IF(B93="","",IFERROR(SUBTOTAL(3,B$10:B93),""))</f>
        <v>84</v>
      </c>
      <c r="B93" s="216" t="s">
        <v>475</v>
      </c>
      <c r="C93" s="151" t="s">
        <v>476</v>
      </c>
      <c r="D93" s="144" t="s">
        <v>22</v>
      </c>
      <c r="E93" s="130" t="s">
        <v>34</v>
      </c>
      <c r="F93" s="117" t="s">
        <v>34</v>
      </c>
      <c r="G93" s="117" t="s">
        <v>34</v>
      </c>
      <c r="H93" s="117" t="s">
        <v>34</v>
      </c>
      <c r="I93" s="117"/>
      <c r="J93" s="117" t="s">
        <v>33</v>
      </c>
      <c r="K93" s="117" t="s">
        <v>33</v>
      </c>
      <c r="L93" s="117" t="s">
        <v>34</v>
      </c>
      <c r="M93" s="117" t="s">
        <v>34</v>
      </c>
      <c r="N93" s="117" t="s">
        <v>34</v>
      </c>
      <c r="O93" s="117"/>
      <c r="P93" s="131"/>
      <c r="Q93" s="117"/>
      <c r="R93" s="117" t="s">
        <v>33</v>
      </c>
      <c r="S93" s="117" t="s">
        <v>33</v>
      </c>
      <c r="T93" s="117" t="s">
        <v>33</v>
      </c>
      <c r="U93" s="117" t="s">
        <v>33</v>
      </c>
      <c r="V93" s="117" t="s">
        <v>34</v>
      </c>
      <c r="W93" s="117" t="s">
        <v>34</v>
      </c>
      <c r="X93" s="117"/>
      <c r="Y93" s="117" t="s">
        <v>33</v>
      </c>
      <c r="Z93" s="117" t="s">
        <v>34</v>
      </c>
      <c r="AA93" s="132" t="s">
        <v>807</v>
      </c>
      <c r="AB93" s="117"/>
      <c r="AC93" s="117"/>
      <c r="AD93" s="132" t="s">
        <v>807</v>
      </c>
      <c r="AE93" s="117"/>
      <c r="AF93" s="117" t="s">
        <v>264</v>
      </c>
      <c r="AG93" s="117" t="s">
        <v>297</v>
      </c>
      <c r="AH93" s="117" t="s">
        <v>265</v>
      </c>
      <c r="AI93" s="117" t="s">
        <v>265</v>
      </c>
      <c r="AJ93" s="118">
        <f t="shared" si="26"/>
        <v>17</v>
      </c>
      <c r="AK93" s="119">
        <f t="shared" si="27"/>
        <v>0</v>
      </c>
      <c r="AL93" s="119">
        <f t="shared" si="34"/>
        <v>0</v>
      </c>
      <c r="AM93" s="119">
        <f t="shared" si="28"/>
        <v>2</v>
      </c>
      <c r="AN93" s="119">
        <f t="shared" si="29"/>
        <v>0</v>
      </c>
      <c r="AO93" s="119">
        <f t="shared" si="30"/>
        <v>1</v>
      </c>
      <c r="AP93" s="119">
        <f t="shared" si="31"/>
        <v>0</v>
      </c>
      <c r="AQ93" s="119">
        <f t="shared" si="32"/>
        <v>0</v>
      </c>
      <c r="AR93" s="119">
        <f t="shared" si="33"/>
        <v>0</v>
      </c>
      <c r="AS93" s="119">
        <f t="shared" si="38"/>
        <v>0</v>
      </c>
      <c r="AT93" s="119">
        <f t="shared" si="38"/>
        <v>0</v>
      </c>
      <c r="AU93" s="119">
        <f t="shared" si="38"/>
        <v>0</v>
      </c>
      <c r="AV93" s="119">
        <f t="shared" si="38"/>
        <v>1</v>
      </c>
      <c r="AW93" s="119">
        <f t="shared" si="38"/>
        <v>0</v>
      </c>
      <c r="AX93" s="119">
        <f t="shared" si="38"/>
        <v>0</v>
      </c>
      <c r="AY93" s="119">
        <f t="shared" si="35"/>
        <v>0</v>
      </c>
      <c r="AZ93" s="119">
        <f t="shared" si="36"/>
        <v>2</v>
      </c>
      <c r="BA93" s="203"/>
      <c r="BB93" s="203"/>
    </row>
    <row r="94" spans="1:54" ht="15.5" x14ac:dyDescent="0.35">
      <c r="A94" s="127">
        <f>IF(B94="","",IFERROR(SUBTOTAL(3,B$10:B94),""))</f>
        <v>85</v>
      </c>
      <c r="B94" s="216" t="s">
        <v>477</v>
      </c>
      <c r="C94" s="151" t="s">
        <v>478</v>
      </c>
      <c r="D94" s="144" t="s">
        <v>479</v>
      </c>
      <c r="E94" s="130" t="s">
        <v>34</v>
      </c>
      <c r="F94" s="117" t="s">
        <v>34</v>
      </c>
      <c r="G94" s="117" t="s">
        <v>34</v>
      </c>
      <c r="H94" s="117"/>
      <c r="I94" s="117"/>
      <c r="J94" s="117" t="s">
        <v>33</v>
      </c>
      <c r="K94" s="117" t="s">
        <v>34</v>
      </c>
      <c r="L94" s="117" t="s">
        <v>34</v>
      </c>
      <c r="M94" s="117" t="s">
        <v>34</v>
      </c>
      <c r="N94" s="117" t="s">
        <v>34</v>
      </c>
      <c r="O94" s="117"/>
      <c r="P94" s="131"/>
      <c r="Q94" s="117"/>
      <c r="R94" s="117" t="s">
        <v>34</v>
      </c>
      <c r="S94" s="117"/>
      <c r="T94" s="117" t="s">
        <v>34</v>
      </c>
      <c r="U94" s="117" t="s">
        <v>33</v>
      </c>
      <c r="V94" s="117" t="s">
        <v>34</v>
      </c>
      <c r="W94" s="117"/>
      <c r="X94" s="117"/>
      <c r="Y94" s="117" t="s">
        <v>33</v>
      </c>
      <c r="Z94" s="117" t="s">
        <v>264</v>
      </c>
      <c r="AA94" s="132" t="s">
        <v>807</v>
      </c>
      <c r="AB94" s="117"/>
      <c r="AC94" s="117"/>
      <c r="AD94" s="132" t="s">
        <v>807</v>
      </c>
      <c r="AE94" s="117"/>
      <c r="AF94" s="117" t="s">
        <v>33</v>
      </c>
      <c r="AG94" s="117"/>
      <c r="AH94" s="117" t="s">
        <v>34</v>
      </c>
      <c r="AI94" s="117" t="s">
        <v>34</v>
      </c>
      <c r="AJ94" s="118">
        <f t="shared" si="26"/>
        <v>20</v>
      </c>
      <c r="AK94" s="119">
        <f t="shared" si="27"/>
        <v>0</v>
      </c>
      <c r="AL94" s="119">
        <f t="shared" si="34"/>
        <v>0</v>
      </c>
      <c r="AM94" s="119">
        <f t="shared" si="28"/>
        <v>0</v>
      </c>
      <c r="AN94" s="119">
        <f t="shared" si="29"/>
        <v>0</v>
      </c>
      <c r="AO94" s="119">
        <f t="shared" si="30"/>
        <v>1</v>
      </c>
      <c r="AP94" s="119">
        <f t="shared" si="31"/>
        <v>0</v>
      </c>
      <c r="AQ94" s="119">
        <f t="shared" si="32"/>
        <v>0</v>
      </c>
      <c r="AR94" s="119">
        <f t="shared" si="33"/>
        <v>0</v>
      </c>
      <c r="AS94" s="119">
        <f t="shared" si="38"/>
        <v>0</v>
      </c>
      <c r="AT94" s="119">
        <f t="shared" si="38"/>
        <v>0</v>
      </c>
      <c r="AU94" s="119">
        <f t="shared" si="38"/>
        <v>0</v>
      </c>
      <c r="AV94" s="119">
        <f t="shared" si="38"/>
        <v>0</v>
      </c>
      <c r="AW94" s="119">
        <f t="shared" si="38"/>
        <v>0</v>
      </c>
      <c r="AX94" s="119">
        <f t="shared" si="38"/>
        <v>0</v>
      </c>
      <c r="AY94" s="119">
        <f t="shared" si="35"/>
        <v>0</v>
      </c>
      <c r="AZ94" s="119">
        <f t="shared" si="36"/>
        <v>2</v>
      </c>
      <c r="BA94" s="203"/>
      <c r="BB94" s="203"/>
    </row>
    <row r="95" spans="1:54" ht="15.5" x14ac:dyDescent="0.35">
      <c r="A95" s="127">
        <f>IF(B95="","",IFERROR(SUBTOTAL(3,B$10:B95),""))</f>
        <v>86</v>
      </c>
      <c r="B95" s="216" t="s">
        <v>480</v>
      </c>
      <c r="C95" s="151" t="s">
        <v>481</v>
      </c>
      <c r="D95" s="144" t="s">
        <v>22</v>
      </c>
      <c r="E95" s="130" t="s">
        <v>33</v>
      </c>
      <c r="F95" s="117" t="s">
        <v>33</v>
      </c>
      <c r="G95" s="117" t="s">
        <v>33</v>
      </c>
      <c r="H95" s="117" t="s">
        <v>33</v>
      </c>
      <c r="I95" s="117"/>
      <c r="J95" s="117" t="s">
        <v>33</v>
      </c>
      <c r="K95" s="117" t="s">
        <v>33</v>
      </c>
      <c r="L95" s="117" t="s">
        <v>33</v>
      </c>
      <c r="M95" s="117" t="s">
        <v>33</v>
      </c>
      <c r="N95" s="117" t="s">
        <v>33</v>
      </c>
      <c r="O95" s="117"/>
      <c r="P95" s="131"/>
      <c r="Q95" s="117"/>
      <c r="R95" s="117" t="s">
        <v>33</v>
      </c>
      <c r="S95" s="117" t="s">
        <v>33</v>
      </c>
      <c r="T95" s="117" t="s">
        <v>33</v>
      </c>
      <c r="U95" s="117" t="s">
        <v>33</v>
      </c>
      <c r="V95" s="117" t="s">
        <v>33</v>
      </c>
      <c r="W95" s="117"/>
      <c r="X95" s="117"/>
      <c r="Y95" s="117" t="s">
        <v>33</v>
      </c>
      <c r="Z95" s="117" t="s">
        <v>33</v>
      </c>
      <c r="AA95" s="132" t="s">
        <v>807</v>
      </c>
      <c r="AB95" s="117"/>
      <c r="AC95" s="117"/>
      <c r="AD95" s="132" t="s">
        <v>807</v>
      </c>
      <c r="AE95" s="117"/>
      <c r="AF95" s="117" t="s">
        <v>33</v>
      </c>
      <c r="AG95" s="117" t="s">
        <v>33</v>
      </c>
      <c r="AH95" s="117" t="s">
        <v>33</v>
      </c>
      <c r="AI95" s="117" t="s">
        <v>33</v>
      </c>
      <c r="AJ95" s="118">
        <f t="shared" si="26"/>
        <v>21</v>
      </c>
      <c r="AK95" s="119">
        <f t="shared" si="27"/>
        <v>0</v>
      </c>
      <c r="AL95" s="119">
        <f t="shared" si="34"/>
        <v>0</v>
      </c>
      <c r="AM95" s="119">
        <f t="shared" si="28"/>
        <v>0</v>
      </c>
      <c r="AN95" s="119">
        <f t="shared" si="29"/>
        <v>0</v>
      </c>
      <c r="AO95" s="119">
        <f t="shared" si="30"/>
        <v>0</v>
      </c>
      <c r="AP95" s="119">
        <f t="shared" si="31"/>
        <v>0</v>
      </c>
      <c r="AQ95" s="119">
        <f t="shared" si="32"/>
        <v>0</v>
      </c>
      <c r="AR95" s="119">
        <f t="shared" si="33"/>
        <v>0</v>
      </c>
      <c r="AS95" s="119">
        <f t="shared" si="38"/>
        <v>0</v>
      </c>
      <c r="AT95" s="119">
        <f t="shared" si="38"/>
        <v>0</v>
      </c>
      <c r="AU95" s="119">
        <f t="shared" si="38"/>
        <v>0</v>
      </c>
      <c r="AV95" s="119">
        <f t="shared" si="38"/>
        <v>0</v>
      </c>
      <c r="AW95" s="119">
        <f t="shared" si="38"/>
        <v>0</v>
      </c>
      <c r="AX95" s="119">
        <f t="shared" si="38"/>
        <v>0</v>
      </c>
      <c r="AY95" s="119">
        <f t="shared" si="35"/>
        <v>0</v>
      </c>
      <c r="AZ95" s="119">
        <f t="shared" si="36"/>
        <v>2</v>
      </c>
      <c r="BA95" s="203"/>
      <c r="BB95" s="203"/>
    </row>
    <row r="96" spans="1:54" ht="15.5" x14ac:dyDescent="0.35">
      <c r="A96" s="127">
        <f>IF(B96="","",IFERROR(SUBTOTAL(3,B$10:B96),""))</f>
        <v>87</v>
      </c>
      <c r="B96" s="216" t="s">
        <v>482</v>
      </c>
      <c r="C96" s="151" t="s">
        <v>483</v>
      </c>
      <c r="D96" s="144" t="s">
        <v>22</v>
      </c>
      <c r="E96" s="130" t="s">
        <v>32</v>
      </c>
      <c r="F96" s="117" t="s">
        <v>32</v>
      </c>
      <c r="G96" s="117" t="s">
        <v>32</v>
      </c>
      <c r="H96" s="117" t="s">
        <v>32</v>
      </c>
      <c r="I96" s="117"/>
      <c r="J96" s="117" t="s">
        <v>33</v>
      </c>
      <c r="K96" s="117" t="s">
        <v>33</v>
      </c>
      <c r="L96" s="117" t="s">
        <v>288</v>
      </c>
      <c r="M96" s="117" t="s">
        <v>33</v>
      </c>
      <c r="N96" s="117" t="s">
        <v>34</v>
      </c>
      <c r="O96" s="117"/>
      <c r="P96" s="131"/>
      <c r="Q96" s="117"/>
      <c r="R96" s="117" t="s">
        <v>288</v>
      </c>
      <c r="S96" s="117" t="s">
        <v>33</v>
      </c>
      <c r="T96" s="117" t="s">
        <v>33</v>
      </c>
      <c r="U96" s="117" t="s">
        <v>33</v>
      </c>
      <c r="V96" s="117" t="s">
        <v>34</v>
      </c>
      <c r="W96" s="117" t="s">
        <v>33</v>
      </c>
      <c r="X96" s="117"/>
      <c r="Y96" s="117" t="s">
        <v>33</v>
      </c>
      <c r="Z96" s="117" t="s">
        <v>33</v>
      </c>
      <c r="AA96" s="132" t="s">
        <v>807</v>
      </c>
      <c r="AB96" s="117"/>
      <c r="AC96" s="117"/>
      <c r="AD96" s="132" t="s">
        <v>807</v>
      </c>
      <c r="AE96" s="117"/>
      <c r="AF96" s="117" t="s">
        <v>33</v>
      </c>
      <c r="AG96" s="117" t="s">
        <v>34</v>
      </c>
      <c r="AH96" s="117" t="s">
        <v>34</v>
      </c>
      <c r="AI96" s="117" t="s">
        <v>265</v>
      </c>
      <c r="AJ96" s="118">
        <f t="shared" si="26"/>
        <v>14</v>
      </c>
      <c r="AK96" s="119">
        <f t="shared" si="27"/>
        <v>4</v>
      </c>
      <c r="AL96" s="119">
        <f t="shared" si="34"/>
        <v>2</v>
      </c>
      <c r="AM96" s="119">
        <f t="shared" si="28"/>
        <v>1</v>
      </c>
      <c r="AN96" s="119">
        <f t="shared" si="29"/>
        <v>0</v>
      </c>
      <c r="AO96" s="119">
        <f t="shared" si="30"/>
        <v>0</v>
      </c>
      <c r="AP96" s="119">
        <f t="shared" si="31"/>
        <v>0</v>
      </c>
      <c r="AQ96" s="119">
        <f t="shared" si="32"/>
        <v>0</v>
      </c>
      <c r="AR96" s="119">
        <f t="shared" si="33"/>
        <v>0</v>
      </c>
      <c r="AS96" s="119">
        <f t="shared" si="38"/>
        <v>0</v>
      </c>
      <c r="AT96" s="119">
        <f t="shared" si="38"/>
        <v>0</v>
      </c>
      <c r="AU96" s="119">
        <f t="shared" si="38"/>
        <v>0</v>
      </c>
      <c r="AV96" s="119">
        <f t="shared" si="38"/>
        <v>0</v>
      </c>
      <c r="AW96" s="119">
        <f t="shared" si="38"/>
        <v>0</v>
      </c>
      <c r="AX96" s="119">
        <f t="shared" si="38"/>
        <v>0</v>
      </c>
      <c r="AY96" s="119">
        <f t="shared" si="35"/>
        <v>0</v>
      </c>
      <c r="AZ96" s="119">
        <f t="shared" si="36"/>
        <v>2</v>
      </c>
      <c r="BA96" s="203"/>
      <c r="BB96" s="203"/>
    </row>
    <row r="97" spans="1:54" ht="15.5" x14ac:dyDescent="0.35">
      <c r="A97" s="127">
        <f>IF(B97="","",IFERROR(SUBTOTAL(3,B$10:B97),""))</f>
        <v>88</v>
      </c>
      <c r="B97" s="216" t="s">
        <v>484</v>
      </c>
      <c r="C97" s="151" t="s">
        <v>485</v>
      </c>
      <c r="D97" s="144" t="s">
        <v>22</v>
      </c>
      <c r="E97" s="130" t="s">
        <v>34</v>
      </c>
      <c r="F97" s="117" t="s">
        <v>34</v>
      </c>
      <c r="G97" s="117" t="s">
        <v>34</v>
      </c>
      <c r="H97" s="117" t="s">
        <v>34</v>
      </c>
      <c r="I97" s="117"/>
      <c r="J97" s="117" t="s">
        <v>288</v>
      </c>
      <c r="K97" s="117" t="s">
        <v>33</v>
      </c>
      <c r="L97" s="117" t="s">
        <v>34</v>
      </c>
      <c r="M97" s="117" t="s">
        <v>34</v>
      </c>
      <c r="N97" s="117"/>
      <c r="O97" s="117"/>
      <c r="P97" s="131"/>
      <c r="Q97" s="117"/>
      <c r="R97" s="117" t="s">
        <v>288</v>
      </c>
      <c r="S97" s="117" t="s">
        <v>33</v>
      </c>
      <c r="T97" s="117" t="s">
        <v>33</v>
      </c>
      <c r="U97" s="117" t="s">
        <v>33</v>
      </c>
      <c r="V97" s="117" t="s">
        <v>33</v>
      </c>
      <c r="W97" s="117" t="s">
        <v>33</v>
      </c>
      <c r="X97" s="117"/>
      <c r="Y97" s="117" t="s">
        <v>34</v>
      </c>
      <c r="Z97" s="117" t="s">
        <v>34</v>
      </c>
      <c r="AA97" s="132" t="s">
        <v>807</v>
      </c>
      <c r="AB97" s="117"/>
      <c r="AC97" s="117"/>
      <c r="AD97" s="132" t="s">
        <v>807</v>
      </c>
      <c r="AE97" s="117"/>
      <c r="AF97" s="117" t="s">
        <v>33</v>
      </c>
      <c r="AG97" s="117" t="s">
        <v>34</v>
      </c>
      <c r="AH97" s="117" t="s">
        <v>34</v>
      </c>
      <c r="AI97" s="117" t="s">
        <v>34</v>
      </c>
      <c r="AJ97" s="118">
        <f t="shared" si="26"/>
        <v>19</v>
      </c>
      <c r="AK97" s="119">
        <f t="shared" si="27"/>
        <v>0</v>
      </c>
      <c r="AL97" s="119">
        <f t="shared" si="34"/>
        <v>2</v>
      </c>
      <c r="AM97" s="119">
        <f t="shared" si="28"/>
        <v>0</v>
      </c>
      <c r="AN97" s="119">
        <f t="shared" si="29"/>
        <v>0</v>
      </c>
      <c r="AO97" s="119">
        <f t="shared" si="30"/>
        <v>0</v>
      </c>
      <c r="AP97" s="119">
        <f t="shared" si="31"/>
        <v>0</v>
      </c>
      <c r="AQ97" s="119">
        <f t="shared" si="32"/>
        <v>0</v>
      </c>
      <c r="AR97" s="119">
        <f t="shared" si="33"/>
        <v>0</v>
      </c>
      <c r="AS97" s="119">
        <f t="shared" si="38"/>
        <v>0</v>
      </c>
      <c r="AT97" s="119">
        <f t="shared" si="38"/>
        <v>0</v>
      </c>
      <c r="AU97" s="119">
        <f t="shared" si="38"/>
        <v>0</v>
      </c>
      <c r="AV97" s="119">
        <f t="shared" si="38"/>
        <v>0</v>
      </c>
      <c r="AW97" s="119">
        <f t="shared" si="38"/>
        <v>0</v>
      </c>
      <c r="AX97" s="119">
        <f t="shared" si="38"/>
        <v>0</v>
      </c>
      <c r="AY97" s="119">
        <f t="shared" si="35"/>
        <v>0</v>
      </c>
      <c r="AZ97" s="119">
        <f t="shared" si="36"/>
        <v>2</v>
      </c>
      <c r="BA97" s="203"/>
      <c r="BB97" s="203"/>
    </row>
    <row r="98" spans="1:54" ht="15.5" x14ac:dyDescent="0.35">
      <c r="A98" s="127">
        <f>IF(B98="","",IFERROR(SUBTOTAL(3,B$10:B98),""))</f>
        <v>89</v>
      </c>
      <c r="B98" s="216" t="s">
        <v>179</v>
      </c>
      <c r="C98" s="151" t="s">
        <v>486</v>
      </c>
      <c r="D98" s="144" t="s">
        <v>22</v>
      </c>
      <c r="E98" s="130" t="s">
        <v>34</v>
      </c>
      <c r="F98" s="117" t="s">
        <v>34</v>
      </c>
      <c r="G98" s="117" t="s">
        <v>33</v>
      </c>
      <c r="H98" s="117" t="s">
        <v>34</v>
      </c>
      <c r="I98" s="117"/>
      <c r="J98" s="117" t="s">
        <v>33</v>
      </c>
      <c r="K98" s="117" t="s">
        <v>33</v>
      </c>
      <c r="L98" s="117" t="s">
        <v>34</v>
      </c>
      <c r="M98" s="117" t="s">
        <v>34</v>
      </c>
      <c r="N98" s="117" t="s">
        <v>34</v>
      </c>
      <c r="O98" s="117" t="s">
        <v>34</v>
      </c>
      <c r="P98" s="131"/>
      <c r="Q98" s="117"/>
      <c r="R98" s="117" t="s">
        <v>33</v>
      </c>
      <c r="S98" s="117" t="s">
        <v>33</v>
      </c>
      <c r="T98" s="117" t="s">
        <v>34</v>
      </c>
      <c r="U98" s="117" t="s">
        <v>33</v>
      </c>
      <c r="V98" s="117" t="s">
        <v>34</v>
      </c>
      <c r="W98" s="117" t="s">
        <v>34</v>
      </c>
      <c r="X98" s="117"/>
      <c r="Y98" s="117"/>
      <c r="Z98" s="117" t="s">
        <v>34</v>
      </c>
      <c r="AA98" s="132" t="s">
        <v>807</v>
      </c>
      <c r="AB98" s="117"/>
      <c r="AC98" s="117"/>
      <c r="AD98" s="132" t="s">
        <v>807</v>
      </c>
      <c r="AE98" s="117"/>
      <c r="AF98" s="117" t="s">
        <v>33</v>
      </c>
      <c r="AG98" s="117" t="s">
        <v>33</v>
      </c>
      <c r="AH98" s="117" t="s">
        <v>33</v>
      </c>
      <c r="AI98" s="117" t="s">
        <v>33</v>
      </c>
      <c r="AJ98" s="118">
        <f t="shared" si="26"/>
        <v>21</v>
      </c>
      <c r="AK98" s="119">
        <f t="shared" si="27"/>
        <v>0</v>
      </c>
      <c r="AL98" s="119">
        <f t="shared" si="34"/>
        <v>0</v>
      </c>
      <c r="AM98" s="119">
        <f t="shared" si="28"/>
        <v>0</v>
      </c>
      <c r="AN98" s="119">
        <f t="shared" si="29"/>
        <v>0</v>
      </c>
      <c r="AO98" s="119">
        <f t="shared" si="30"/>
        <v>0</v>
      </c>
      <c r="AP98" s="119">
        <f t="shared" si="31"/>
        <v>0</v>
      </c>
      <c r="AQ98" s="119">
        <f t="shared" si="32"/>
        <v>0</v>
      </c>
      <c r="AR98" s="119">
        <f t="shared" si="33"/>
        <v>0</v>
      </c>
      <c r="AS98" s="119">
        <f t="shared" si="38"/>
        <v>0</v>
      </c>
      <c r="AT98" s="119">
        <f t="shared" si="38"/>
        <v>0</v>
      </c>
      <c r="AU98" s="119">
        <f t="shared" si="38"/>
        <v>0</v>
      </c>
      <c r="AV98" s="119">
        <f t="shared" si="38"/>
        <v>0</v>
      </c>
      <c r="AW98" s="119">
        <f t="shared" si="38"/>
        <v>0</v>
      </c>
      <c r="AX98" s="119">
        <f t="shared" si="38"/>
        <v>0</v>
      </c>
      <c r="AY98" s="119">
        <f t="shared" si="35"/>
        <v>0</v>
      </c>
      <c r="AZ98" s="119">
        <f t="shared" si="36"/>
        <v>2</v>
      </c>
      <c r="BA98" s="203"/>
      <c r="BB98" s="203"/>
    </row>
    <row r="99" spans="1:54" ht="15.5" x14ac:dyDescent="0.35">
      <c r="A99" s="127">
        <f>IF(B99="","",IFERROR(SUBTOTAL(3,B$10:B99),""))</f>
        <v>90</v>
      </c>
      <c r="B99" s="216" t="s">
        <v>487</v>
      </c>
      <c r="C99" s="151" t="s">
        <v>488</v>
      </c>
      <c r="D99" s="144" t="s">
        <v>22</v>
      </c>
      <c r="E99" s="130" t="s">
        <v>34</v>
      </c>
      <c r="F99" s="117" t="s">
        <v>34</v>
      </c>
      <c r="G99" s="117"/>
      <c r="H99" s="117"/>
      <c r="I99" s="117"/>
      <c r="J99" s="117" t="s">
        <v>33</v>
      </c>
      <c r="K99" s="117" t="s">
        <v>33</v>
      </c>
      <c r="L99" s="117" t="s">
        <v>34</v>
      </c>
      <c r="M99" s="117" t="s">
        <v>34</v>
      </c>
      <c r="N99" s="117"/>
      <c r="O99" s="117"/>
      <c r="P99" s="131"/>
      <c r="Q99" s="117"/>
      <c r="R99" s="117" t="s">
        <v>33</v>
      </c>
      <c r="S99" s="117" t="s">
        <v>33</v>
      </c>
      <c r="T99" s="117" t="s">
        <v>34</v>
      </c>
      <c r="U99" s="117" t="s">
        <v>33</v>
      </c>
      <c r="V99" s="117" t="s">
        <v>34</v>
      </c>
      <c r="W99" s="117"/>
      <c r="X99" s="117"/>
      <c r="Y99" s="117" t="s">
        <v>33</v>
      </c>
      <c r="Z99" s="117" t="s">
        <v>288</v>
      </c>
      <c r="AA99" s="132" t="s">
        <v>807</v>
      </c>
      <c r="AB99" s="117"/>
      <c r="AC99" s="117"/>
      <c r="AD99" s="132" t="s">
        <v>807</v>
      </c>
      <c r="AE99" s="117"/>
      <c r="AF99" s="117" t="s">
        <v>33</v>
      </c>
      <c r="AG99" s="117" t="s">
        <v>33</v>
      </c>
      <c r="AH99" s="117" t="s">
        <v>33</v>
      </c>
      <c r="AI99" s="117" t="s">
        <v>33</v>
      </c>
      <c r="AJ99" s="118">
        <f t="shared" si="26"/>
        <v>20</v>
      </c>
      <c r="AK99" s="119">
        <f t="shared" si="27"/>
        <v>0</v>
      </c>
      <c r="AL99" s="119">
        <f t="shared" si="34"/>
        <v>1</v>
      </c>
      <c r="AM99" s="119">
        <f t="shared" si="28"/>
        <v>0</v>
      </c>
      <c r="AN99" s="119">
        <f t="shared" si="29"/>
        <v>0</v>
      </c>
      <c r="AO99" s="119">
        <f t="shared" si="30"/>
        <v>0</v>
      </c>
      <c r="AP99" s="119">
        <f t="shared" si="31"/>
        <v>0</v>
      </c>
      <c r="AQ99" s="119">
        <f t="shared" si="32"/>
        <v>0</v>
      </c>
      <c r="AR99" s="119">
        <f t="shared" si="33"/>
        <v>0</v>
      </c>
      <c r="AS99" s="119">
        <f t="shared" si="38"/>
        <v>0</v>
      </c>
      <c r="AT99" s="119">
        <f t="shared" si="38"/>
        <v>0</v>
      </c>
      <c r="AU99" s="119">
        <f t="shared" si="38"/>
        <v>0</v>
      </c>
      <c r="AV99" s="119">
        <f t="shared" si="38"/>
        <v>0</v>
      </c>
      <c r="AW99" s="119">
        <f t="shared" si="38"/>
        <v>0</v>
      </c>
      <c r="AX99" s="119">
        <f t="shared" si="38"/>
        <v>0</v>
      </c>
      <c r="AY99" s="119">
        <f t="shared" si="35"/>
        <v>0</v>
      </c>
      <c r="AZ99" s="119">
        <f t="shared" si="36"/>
        <v>2</v>
      </c>
      <c r="BA99" s="203"/>
      <c r="BB99" s="203"/>
    </row>
    <row r="100" spans="1:54" ht="15.5" x14ac:dyDescent="0.35">
      <c r="A100" s="127">
        <f>IF(B100="","",IFERROR(SUBTOTAL(3,B$10:B100),""))</f>
        <v>91</v>
      </c>
      <c r="B100" s="216" t="s">
        <v>489</v>
      </c>
      <c r="C100" s="151" t="s">
        <v>490</v>
      </c>
      <c r="D100" s="144" t="s">
        <v>22</v>
      </c>
      <c r="E100" s="130" t="s">
        <v>34</v>
      </c>
      <c r="F100" s="117" t="s">
        <v>34</v>
      </c>
      <c r="G100" s="117" t="s">
        <v>33</v>
      </c>
      <c r="H100" s="117" t="s">
        <v>33</v>
      </c>
      <c r="I100" s="117"/>
      <c r="J100" s="117" t="s">
        <v>34</v>
      </c>
      <c r="K100" s="117" t="s">
        <v>34</v>
      </c>
      <c r="L100" s="117" t="s">
        <v>33</v>
      </c>
      <c r="M100" s="117" t="s">
        <v>33</v>
      </c>
      <c r="N100" s="117" t="s">
        <v>34</v>
      </c>
      <c r="O100" s="117"/>
      <c r="P100" s="131"/>
      <c r="Q100" s="117"/>
      <c r="R100" s="117" t="s">
        <v>33</v>
      </c>
      <c r="S100" s="117" t="s">
        <v>34</v>
      </c>
      <c r="T100" s="117" t="s">
        <v>34</v>
      </c>
      <c r="U100" s="117" t="s">
        <v>34</v>
      </c>
      <c r="V100" s="117" t="s">
        <v>34</v>
      </c>
      <c r="W100" s="117" t="s">
        <v>34</v>
      </c>
      <c r="X100" s="117"/>
      <c r="Y100" s="117" t="s">
        <v>33</v>
      </c>
      <c r="Z100" s="117" t="s">
        <v>34</v>
      </c>
      <c r="AA100" s="132" t="s">
        <v>807</v>
      </c>
      <c r="AB100" s="117"/>
      <c r="AC100" s="117"/>
      <c r="AD100" s="132" t="s">
        <v>807</v>
      </c>
      <c r="AE100" s="117"/>
      <c r="AF100" s="117" t="s">
        <v>33</v>
      </c>
      <c r="AG100" s="117" t="s">
        <v>33</v>
      </c>
      <c r="AH100" s="117" t="s">
        <v>34</v>
      </c>
      <c r="AI100" s="117" t="s">
        <v>34</v>
      </c>
      <c r="AJ100" s="118">
        <f t="shared" si="26"/>
        <v>21</v>
      </c>
      <c r="AK100" s="119">
        <f t="shared" si="27"/>
        <v>0</v>
      </c>
      <c r="AL100" s="119">
        <f t="shared" si="34"/>
        <v>0</v>
      </c>
      <c r="AM100" s="119">
        <f t="shared" si="28"/>
        <v>0</v>
      </c>
      <c r="AN100" s="119">
        <f t="shared" si="29"/>
        <v>0</v>
      </c>
      <c r="AO100" s="119">
        <f t="shared" si="30"/>
        <v>0</v>
      </c>
      <c r="AP100" s="119">
        <f t="shared" si="31"/>
        <v>0</v>
      </c>
      <c r="AQ100" s="119">
        <f t="shared" si="32"/>
        <v>0</v>
      </c>
      <c r="AR100" s="119">
        <f t="shared" si="33"/>
        <v>0</v>
      </c>
      <c r="AS100" s="119">
        <f t="shared" si="38"/>
        <v>0</v>
      </c>
      <c r="AT100" s="119">
        <f t="shared" si="38"/>
        <v>0</v>
      </c>
      <c r="AU100" s="119">
        <f t="shared" si="38"/>
        <v>0</v>
      </c>
      <c r="AV100" s="119">
        <f t="shared" si="38"/>
        <v>0</v>
      </c>
      <c r="AW100" s="119">
        <f t="shared" si="38"/>
        <v>0</v>
      </c>
      <c r="AX100" s="119">
        <f t="shared" si="38"/>
        <v>0</v>
      </c>
      <c r="AY100" s="119">
        <f t="shared" si="35"/>
        <v>0</v>
      </c>
      <c r="AZ100" s="119">
        <f t="shared" si="36"/>
        <v>2</v>
      </c>
      <c r="BA100" s="203"/>
      <c r="BB100" s="203"/>
    </row>
    <row r="101" spans="1:54" ht="15.5" x14ac:dyDescent="0.35">
      <c r="A101" s="127">
        <f>IF(B101="","",IFERROR(SUBTOTAL(3,B$10:B101),""))</f>
        <v>92</v>
      </c>
      <c r="B101" s="216" t="s">
        <v>491</v>
      </c>
      <c r="C101" s="151" t="s">
        <v>492</v>
      </c>
      <c r="D101" s="144" t="s">
        <v>22</v>
      </c>
      <c r="E101" s="130" t="s">
        <v>34</v>
      </c>
      <c r="F101" s="117" t="s">
        <v>34</v>
      </c>
      <c r="G101" s="117" t="s">
        <v>34</v>
      </c>
      <c r="H101" s="117" t="s">
        <v>33</v>
      </c>
      <c r="I101" s="117"/>
      <c r="J101" s="117" t="s">
        <v>33</v>
      </c>
      <c r="K101" s="117" t="s">
        <v>33</v>
      </c>
      <c r="L101" s="117" t="s">
        <v>33</v>
      </c>
      <c r="M101" s="117" t="s">
        <v>33</v>
      </c>
      <c r="N101" s="117" t="s">
        <v>34</v>
      </c>
      <c r="O101" s="117"/>
      <c r="P101" s="131"/>
      <c r="Q101" s="117"/>
      <c r="R101" s="117" t="s">
        <v>33</v>
      </c>
      <c r="S101" s="117" t="s">
        <v>33</v>
      </c>
      <c r="T101" s="117" t="s">
        <v>33</v>
      </c>
      <c r="U101" s="117" t="s">
        <v>33</v>
      </c>
      <c r="V101" s="117" t="s">
        <v>33</v>
      </c>
      <c r="W101" s="117" t="s">
        <v>33</v>
      </c>
      <c r="X101" s="117"/>
      <c r="Y101" s="117" t="s">
        <v>264</v>
      </c>
      <c r="Z101" s="117" t="s">
        <v>264</v>
      </c>
      <c r="AA101" s="132" t="s">
        <v>807</v>
      </c>
      <c r="AB101" s="117"/>
      <c r="AC101" s="117"/>
      <c r="AD101" s="132" t="s">
        <v>807</v>
      </c>
      <c r="AE101" s="117"/>
      <c r="AF101" s="117" t="s">
        <v>33</v>
      </c>
      <c r="AG101" s="117" t="s">
        <v>264</v>
      </c>
      <c r="AH101" s="117" t="s">
        <v>33</v>
      </c>
      <c r="AI101" s="117" t="s">
        <v>34</v>
      </c>
      <c r="AJ101" s="118">
        <f t="shared" si="26"/>
        <v>18</v>
      </c>
      <c r="AK101" s="119">
        <f t="shared" si="27"/>
        <v>0</v>
      </c>
      <c r="AL101" s="119">
        <f t="shared" si="34"/>
        <v>0</v>
      </c>
      <c r="AM101" s="119">
        <f t="shared" si="28"/>
        <v>0</v>
      </c>
      <c r="AN101" s="119">
        <f t="shared" si="29"/>
        <v>0</v>
      </c>
      <c r="AO101" s="119">
        <f t="shared" si="30"/>
        <v>3</v>
      </c>
      <c r="AP101" s="119">
        <f t="shared" si="31"/>
        <v>0</v>
      </c>
      <c r="AQ101" s="119">
        <f t="shared" si="32"/>
        <v>0</v>
      </c>
      <c r="AR101" s="119">
        <f t="shared" si="33"/>
        <v>0</v>
      </c>
      <c r="AS101" s="119">
        <f t="shared" ref="AS101:AX110" si="39">COUNTIF($E101:$AI101,AS$9)</f>
        <v>0</v>
      </c>
      <c r="AT101" s="119">
        <f t="shared" si="39"/>
        <v>0</v>
      </c>
      <c r="AU101" s="119">
        <f t="shared" si="39"/>
        <v>0</v>
      </c>
      <c r="AV101" s="119">
        <f t="shared" si="39"/>
        <v>0</v>
      </c>
      <c r="AW101" s="119">
        <f t="shared" si="39"/>
        <v>0</v>
      </c>
      <c r="AX101" s="119">
        <f t="shared" si="39"/>
        <v>0</v>
      </c>
      <c r="AY101" s="119">
        <f t="shared" si="35"/>
        <v>0</v>
      </c>
      <c r="AZ101" s="119">
        <f t="shared" si="36"/>
        <v>2</v>
      </c>
      <c r="BA101" s="203"/>
      <c r="BB101" s="203"/>
    </row>
    <row r="102" spans="1:54" ht="15.5" x14ac:dyDescent="0.35">
      <c r="A102" s="127">
        <f>IF(B102="","",IFERROR(SUBTOTAL(3,B$10:B102),""))</f>
        <v>93</v>
      </c>
      <c r="B102" s="216" t="s">
        <v>493</v>
      </c>
      <c r="C102" s="142" t="s">
        <v>494</v>
      </c>
      <c r="D102" s="144" t="s">
        <v>47</v>
      </c>
      <c r="E102" s="130" t="s">
        <v>34</v>
      </c>
      <c r="F102" s="117" t="s">
        <v>34</v>
      </c>
      <c r="G102" s="117" t="s">
        <v>34</v>
      </c>
      <c r="H102" s="117" t="s">
        <v>34</v>
      </c>
      <c r="I102" s="117"/>
      <c r="J102" s="117" t="s">
        <v>33</v>
      </c>
      <c r="K102" s="117" t="s">
        <v>33</v>
      </c>
      <c r="L102" s="117" t="s">
        <v>34</v>
      </c>
      <c r="M102" s="117" t="s">
        <v>34</v>
      </c>
      <c r="N102" s="117" t="s">
        <v>288</v>
      </c>
      <c r="O102" s="117"/>
      <c r="P102" s="131"/>
      <c r="Q102" s="117"/>
      <c r="R102" s="117" t="s">
        <v>33</v>
      </c>
      <c r="S102" s="117" t="s">
        <v>33</v>
      </c>
      <c r="T102" s="117" t="s">
        <v>34</v>
      </c>
      <c r="U102" s="117" t="s">
        <v>34</v>
      </c>
      <c r="V102" s="117" t="s">
        <v>34</v>
      </c>
      <c r="W102" s="117" t="s">
        <v>33</v>
      </c>
      <c r="X102" s="117"/>
      <c r="Y102" s="117" t="s">
        <v>34</v>
      </c>
      <c r="Z102" s="117"/>
      <c r="AA102" s="132" t="s">
        <v>807</v>
      </c>
      <c r="AB102" s="117"/>
      <c r="AC102" s="117"/>
      <c r="AD102" s="132" t="s">
        <v>807</v>
      </c>
      <c r="AE102" s="117"/>
      <c r="AF102" s="117" t="s">
        <v>33</v>
      </c>
      <c r="AG102" s="117" t="s">
        <v>34</v>
      </c>
      <c r="AH102" s="117" t="s">
        <v>34</v>
      </c>
      <c r="AI102" s="117" t="s">
        <v>34</v>
      </c>
      <c r="AJ102" s="118">
        <f t="shared" si="26"/>
        <v>20</v>
      </c>
      <c r="AK102" s="119">
        <f t="shared" si="27"/>
        <v>0</v>
      </c>
      <c r="AL102" s="119">
        <f t="shared" si="34"/>
        <v>1</v>
      </c>
      <c r="AM102" s="119">
        <f t="shared" si="28"/>
        <v>0</v>
      </c>
      <c r="AN102" s="119">
        <f t="shared" si="29"/>
        <v>0</v>
      </c>
      <c r="AO102" s="119">
        <f t="shared" si="30"/>
        <v>0</v>
      </c>
      <c r="AP102" s="119">
        <f t="shared" si="31"/>
        <v>0</v>
      </c>
      <c r="AQ102" s="119">
        <f t="shared" si="32"/>
        <v>0</v>
      </c>
      <c r="AR102" s="119">
        <f t="shared" si="33"/>
        <v>0</v>
      </c>
      <c r="AS102" s="119">
        <f t="shared" si="39"/>
        <v>0</v>
      </c>
      <c r="AT102" s="119">
        <f t="shared" si="39"/>
        <v>0</v>
      </c>
      <c r="AU102" s="119">
        <f t="shared" si="39"/>
        <v>0</v>
      </c>
      <c r="AV102" s="119">
        <f t="shared" si="39"/>
        <v>0</v>
      </c>
      <c r="AW102" s="119">
        <f t="shared" si="39"/>
        <v>0</v>
      </c>
      <c r="AX102" s="119">
        <f t="shared" si="39"/>
        <v>0</v>
      </c>
      <c r="AY102" s="119">
        <f t="shared" si="35"/>
        <v>0</v>
      </c>
      <c r="AZ102" s="119">
        <f t="shared" si="36"/>
        <v>2</v>
      </c>
      <c r="BA102" s="203"/>
      <c r="BB102" s="203"/>
    </row>
    <row r="103" spans="1:54" ht="15.5" x14ac:dyDescent="0.35">
      <c r="A103" s="127">
        <f>IF(B103="","",IFERROR(SUBTOTAL(3,B$10:B103),""))</f>
        <v>94</v>
      </c>
      <c r="B103" s="216" t="s">
        <v>495</v>
      </c>
      <c r="C103" s="151" t="s">
        <v>496</v>
      </c>
      <c r="D103" s="144" t="s">
        <v>22</v>
      </c>
      <c r="E103" s="130" t="s">
        <v>32</v>
      </c>
      <c r="F103" s="117" t="s">
        <v>32</v>
      </c>
      <c r="G103" s="117"/>
      <c r="H103" s="117" t="s">
        <v>33</v>
      </c>
      <c r="I103" s="117"/>
      <c r="J103" s="117" t="s">
        <v>33</v>
      </c>
      <c r="K103" s="117" t="s">
        <v>33</v>
      </c>
      <c r="L103" s="117" t="s">
        <v>33</v>
      </c>
      <c r="M103" s="117" t="s">
        <v>33</v>
      </c>
      <c r="N103" s="117" t="s">
        <v>288</v>
      </c>
      <c r="O103" s="117"/>
      <c r="P103" s="131"/>
      <c r="Q103" s="117"/>
      <c r="R103" s="117" t="s">
        <v>34</v>
      </c>
      <c r="S103" s="117" t="s">
        <v>33</v>
      </c>
      <c r="T103" s="117" t="s">
        <v>33</v>
      </c>
      <c r="U103" s="117" t="s">
        <v>33</v>
      </c>
      <c r="V103" s="117" t="s">
        <v>33</v>
      </c>
      <c r="W103" s="117" t="s">
        <v>33</v>
      </c>
      <c r="X103" s="117"/>
      <c r="Y103" s="117" t="s">
        <v>264</v>
      </c>
      <c r="Z103" s="117" t="s">
        <v>264</v>
      </c>
      <c r="AA103" s="132" t="s">
        <v>807</v>
      </c>
      <c r="AB103" s="117"/>
      <c r="AC103" s="117"/>
      <c r="AD103" s="132" t="s">
        <v>807</v>
      </c>
      <c r="AE103" s="117"/>
      <c r="AF103" s="117" t="s">
        <v>33</v>
      </c>
      <c r="AG103" s="117" t="s">
        <v>33</v>
      </c>
      <c r="AH103" s="117" t="s">
        <v>33</v>
      </c>
      <c r="AI103" s="117" t="s">
        <v>33</v>
      </c>
      <c r="AJ103" s="118">
        <f t="shared" si="26"/>
        <v>16</v>
      </c>
      <c r="AK103" s="119">
        <f t="shared" si="27"/>
        <v>2</v>
      </c>
      <c r="AL103" s="119">
        <f t="shared" si="34"/>
        <v>1</v>
      </c>
      <c r="AM103" s="119">
        <f t="shared" si="28"/>
        <v>0</v>
      </c>
      <c r="AN103" s="119">
        <f t="shared" si="29"/>
        <v>0</v>
      </c>
      <c r="AO103" s="119">
        <f t="shared" si="30"/>
        <v>2</v>
      </c>
      <c r="AP103" s="119">
        <f t="shared" si="31"/>
        <v>0</v>
      </c>
      <c r="AQ103" s="119">
        <f t="shared" si="32"/>
        <v>0</v>
      </c>
      <c r="AR103" s="119">
        <f t="shared" si="33"/>
        <v>0</v>
      </c>
      <c r="AS103" s="119">
        <f t="shared" si="39"/>
        <v>0</v>
      </c>
      <c r="AT103" s="119">
        <f t="shared" si="39"/>
        <v>0</v>
      </c>
      <c r="AU103" s="119">
        <f t="shared" si="39"/>
        <v>0</v>
      </c>
      <c r="AV103" s="119">
        <f t="shared" si="39"/>
        <v>0</v>
      </c>
      <c r="AW103" s="119">
        <f t="shared" si="39"/>
        <v>0</v>
      </c>
      <c r="AX103" s="119">
        <f t="shared" si="39"/>
        <v>0</v>
      </c>
      <c r="AY103" s="119">
        <f t="shared" si="35"/>
        <v>0</v>
      </c>
      <c r="AZ103" s="119">
        <f t="shared" si="36"/>
        <v>2</v>
      </c>
      <c r="BA103" s="203"/>
      <c r="BB103" s="203"/>
    </row>
    <row r="104" spans="1:54" ht="15.5" x14ac:dyDescent="0.35">
      <c r="A104" s="127">
        <f>IF(B104="","",IFERROR(SUBTOTAL(3,B$10:B104),""))</f>
        <v>95</v>
      </c>
      <c r="B104" s="216" t="s">
        <v>497</v>
      </c>
      <c r="C104" s="151" t="s">
        <v>498</v>
      </c>
      <c r="D104" s="144" t="s">
        <v>22</v>
      </c>
      <c r="E104" s="130" t="s">
        <v>33</v>
      </c>
      <c r="F104" s="117" t="s">
        <v>33</v>
      </c>
      <c r="G104" s="117" t="s">
        <v>33</v>
      </c>
      <c r="H104" s="117" t="s">
        <v>33</v>
      </c>
      <c r="I104" s="117"/>
      <c r="J104" s="117" t="s">
        <v>33</v>
      </c>
      <c r="K104" s="117" t="s">
        <v>33</v>
      </c>
      <c r="L104" s="117" t="s">
        <v>33</v>
      </c>
      <c r="M104" s="117" t="s">
        <v>33</v>
      </c>
      <c r="N104" s="117" t="s">
        <v>33</v>
      </c>
      <c r="O104" s="117"/>
      <c r="P104" s="131"/>
      <c r="Q104" s="117"/>
      <c r="R104" s="117" t="s">
        <v>33</v>
      </c>
      <c r="S104" s="117" t="s">
        <v>33</v>
      </c>
      <c r="T104" s="117" t="s">
        <v>33</v>
      </c>
      <c r="U104" s="117" t="s">
        <v>33</v>
      </c>
      <c r="V104" s="117" t="s">
        <v>33</v>
      </c>
      <c r="W104" s="117"/>
      <c r="X104" s="117"/>
      <c r="Y104" s="117" t="s">
        <v>33</v>
      </c>
      <c r="Z104" s="117" t="s">
        <v>33</v>
      </c>
      <c r="AA104" s="132" t="s">
        <v>807</v>
      </c>
      <c r="AB104" s="117"/>
      <c r="AC104" s="117"/>
      <c r="AD104" s="132" t="s">
        <v>807</v>
      </c>
      <c r="AE104" s="117"/>
      <c r="AF104" s="117" t="s">
        <v>33</v>
      </c>
      <c r="AG104" s="117" t="s">
        <v>33</v>
      </c>
      <c r="AH104" s="117" t="s">
        <v>33</v>
      </c>
      <c r="AI104" s="117" t="s">
        <v>33</v>
      </c>
      <c r="AJ104" s="118">
        <f t="shared" si="26"/>
        <v>21</v>
      </c>
      <c r="AK104" s="119">
        <f t="shared" si="27"/>
        <v>0</v>
      </c>
      <c r="AL104" s="119">
        <f t="shared" si="34"/>
        <v>0</v>
      </c>
      <c r="AM104" s="119">
        <f t="shared" si="28"/>
        <v>0</v>
      </c>
      <c r="AN104" s="119">
        <f t="shared" si="29"/>
        <v>0</v>
      </c>
      <c r="AO104" s="119">
        <f t="shared" si="30"/>
        <v>0</v>
      </c>
      <c r="AP104" s="119">
        <f t="shared" si="31"/>
        <v>0</v>
      </c>
      <c r="AQ104" s="119">
        <f t="shared" si="32"/>
        <v>0</v>
      </c>
      <c r="AR104" s="119">
        <f t="shared" si="33"/>
        <v>0</v>
      </c>
      <c r="AS104" s="119">
        <f t="shared" si="39"/>
        <v>0</v>
      </c>
      <c r="AT104" s="119">
        <f t="shared" si="39"/>
        <v>0</v>
      </c>
      <c r="AU104" s="119">
        <f t="shared" si="39"/>
        <v>0</v>
      </c>
      <c r="AV104" s="119">
        <f t="shared" si="39"/>
        <v>0</v>
      </c>
      <c r="AW104" s="119">
        <f t="shared" si="39"/>
        <v>0</v>
      </c>
      <c r="AX104" s="119">
        <f t="shared" si="39"/>
        <v>0</v>
      </c>
      <c r="AY104" s="119">
        <f t="shared" si="35"/>
        <v>0</v>
      </c>
      <c r="AZ104" s="119">
        <f t="shared" si="36"/>
        <v>2</v>
      </c>
      <c r="BA104" s="203"/>
      <c r="BB104" s="203"/>
    </row>
    <row r="105" spans="1:54" ht="15.5" x14ac:dyDescent="0.35">
      <c r="A105" s="127">
        <f>IF(B105="","",IFERROR(SUBTOTAL(3,B$10:B105),""))</f>
        <v>96</v>
      </c>
      <c r="B105" s="216" t="s">
        <v>499</v>
      </c>
      <c r="C105" s="151" t="s">
        <v>500</v>
      </c>
      <c r="D105" s="144" t="s">
        <v>22</v>
      </c>
      <c r="E105" s="130" t="s">
        <v>33</v>
      </c>
      <c r="F105" s="117" t="s">
        <v>33</v>
      </c>
      <c r="G105" s="117" t="s">
        <v>33</v>
      </c>
      <c r="H105" s="117" t="s">
        <v>33</v>
      </c>
      <c r="I105" s="117"/>
      <c r="J105" s="117" t="s">
        <v>33</v>
      </c>
      <c r="K105" s="117" t="s">
        <v>33</v>
      </c>
      <c r="L105" s="117" t="s">
        <v>33</v>
      </c>
      <c r="M105" s="117" t="s">
        <v>33</v>
      </c>
      <c r="N105" s="117" t="s">
        <v>33</v>
      </c>
      <c r="O105" s="117"/>
      <c r="P105" s="131"/>
      <c r="Q105" s="117"/>
      <c r="R105" s="117" t="s">
        <v>33</v>
      </c>
      <c r="S105" s="117" t="s">
        <v>33</v>
      </c>
      <c r="T105" s="117" t="s">
        <v>33</v>
      </c>
      <c r="U105" s="117" t="s">
        <v>33</v>
      </c>
      <c r="V105" s="117" t="s">
        <v>33</v>
      </c>
      <c r="W105" s="117" t="s">
        <v>33</v>
      </c>
      <c r="X105" s="117"/>
      <c r="Y105" s="117" t="s">
        <v>33</v>
      </c>
      <c r="Z105" s="117" t="s">
        <v>33</v>
      </c>
      <c r="AA105" s="132" t="s">
        <v>807</v>
      </c>
      <c r="AB105" s="117"/>
      <c r="AC105" s="117"/>
      <c r="AD105" s="132" t="s">
        <v>807</v>
      </c>
      <c r="AE105" s="117"/>
      <c r="AF105" s="117" t="s">
        <v>33</v>
      </c>
      <c r="AG105" s="117" t="s">
        <v>33</v>
      </c>
      <c r="AH105" s="117" t="s">
        <v>33</v>
      </c>
      <c r="AI105" s="117" t="s">
        <v>33</v>
      </c>
      <c r="AJ105" s="118">
        <f t="shared" si="26"/>
        <v>21</v>
      </c>
      <c r="AK105" s="119">
        <f t="shared" si="27"/>
        <v>0</v>
      </c>
      <c r="AL105" s="119">
        <f t="shared" si="34"/>
        <v>0</v>
      </c>
      <c r="AM105" s="119">
        <f t="shared" si="28"/>
        <v>0</v>
      </c>
      <c r="AN105" s="119">
        <f t="shared" si="29"/>
        <v>0</v>
      </c>
      <c r="AO105" s="119">
        <f t="shared" si="30"/>
        <v>0</v>
      </c>
      <c r="AP105" s="119">
        <f t="shared" si="31"/>
        <v>0</v>
      </c>
      <c r="AQ105" s="119">
        <f t="shared" si="32"/>
        <v>0</v>
      </c>
      <c r="AR105" s="119">
        <f t="shared" si="33"/>
        <v>0</v>
      </c>
      <c r="AS105" s="119">
        <f t="shared" si="39"/>
        <v>0</v>
      </c>
      <c r="AT105" s="119">
        <f t="shared" si="39"/>
        <v>0</v>
      </c>
      <c r="AU105" s="119">
        <f t="shared" si="39"/>
        <v>0</v>
      </c>
      <c r="AV105" s="119">
        <f t="shared" si="39"/>
        <v>0</v>
      </c>
      <c r="AW105" s="119">
        <f t="shared" si="39"/>
        <v>0</v>
      </c>
      <c r="AX105" s="119">
        <f t="shared" si="39"/>
        <v>0</v>
      </c>
      <c r="AY105" s="119">
        <f t="shared" si="35"/>
        <v>0</v>
      </c>
      <c r="AZ105" s="119">
        <f t="shared" si="36"/>
        <v>2</v>
      </c>
      <c r="BA105" s="203"/>
      <c r="BB105" s="203"/>
    </row>
    <row r="106" spans="1:54" ht="15.5" x14ac:dyDescent="0.35">
      <c r="A106" s="127">
        <f>IF(B106="","",IFERROR(SUBTOTAL(3,B$10:B106),""))</f>
        <v>97</v>
      </c>
      <c r="B106" s="152" t="s">
        <v>501</v>
      </c>
      <c r="C106" s="151" t="s">
        <v>502</v>
      </c>
      <c r="D106" s="144" t="s">
        <v>503</v>
      </c>
      <c r="E106" s="130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31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32" t="s">
        <v>807</v>
      </c>
      <c r="AB106" s="117"/>
      <c r="AC106" s="117"/>
      <c r="AD106" s="132" t="s">
        <v>807</v>
      </c>
      <c r="AE106" s="117"/>
      <c r="AF106" s="117"/>
      <c r="AG106" s="117"/>
      <c r="AH106" s="117"/>
      <c r="AI106" s="117"/>
      <c r="AJ106" s="118">
        <f t="shared" si="26"/>
        <v>21</v>
      </c>
      <c r="AK106" s="119">
        <f t="shared" si="27"/>
        <v>0</v>
      </c>
      <c r="AL106" s="119">
        <f t="shared" si="34"/>
        <v>0</v>
      </c>
      <c r="AM106" s="119">
        <f t="shared" si="28"/>
        <v>0</v>
      </c>
      <c r="AN106" s="119">
        <f t="shared" si="29"/>
        <v>0</v>
      </c>
      <c r="AO106" s="119">
        <f t="shared" si="30"/>
        <v>0</v>
      </c>
      <c r="AP106" s="119">
        <f t="shared" si="31"/>
        <v>0</v>
      </c>
      <c r="AQ106" s="119">
        <f t="shared" si="32"/>
        <v>0</v>
      </c>
      <c r="AR106" s="119">
        <f t="shared" si="33"/>
        <v>0</v>
      </c>
      <c r="AS106" s="119">
        <f t="shared" si="39"/>
        <v>0</v>
      </c>
      <c r="AT106" s="119">
        <f t="shared" si="39"/>
        <v>0</v>
      </c>
      <c r="AU106" s="119">
        <f t="shared" si="39"/>
        <v>0</v>
      </c>
      <c r="AV106" s="119">
        <f t="shared" si="39"/>
        <v>0</v>
      </c>
      <c r="AW106" s="119">
        <f t="shared" si="39"/>
        <v>0</v>
      </c>
      <c r="AX106" s="119">
        <f t="shared" si="39"/>
        <v>0</v>
      </c>
      <c r="AY106" s="119">
        <f t="shared" si="35"/>
        <v>0</v>
      </c>
      <c r="AZ106" s="119">
        <f t="shared" si="36"/>
        <v>2</v>
      </c>
      <c r="BA106" s="203"/>
      <c r="BB106" s="203"/>
    </row>
    <row r="107" spans="1:54" ht="15.5" x14ac:dyDescent="0.35">
      <c r="A107" s="127">
        <f>IF(B107="","",IFERROR(SUBTOTAL(3,B$10:B107),""))</f>
        <v>98</v>
      </c>
      <c r="B107" s="216" t="s">
        <v>504</v>
      </c>
      <c r="C107" s="151" t="s">
        <v>505</v>
      </c>
      <c r="D107" s="144" t="s">
        <v>22</v>
      </c>
      <c r="E107" s="130" t="s">
        <v>34</v>
      </c>
      <c r="F107" s="117" t="s">
        <v>34</v>
      </c>
      <c r="G107" s="117" t="s">
        <v>33</v>
      </c>
      <c r="H107" s="117"/>
      <c r="I107" s="117"/>
      <c r="J107" s="117" t="s">
        <v>33</v>
      </c>
      <c r="K107" s="117" t="s">
        <v>34</v>
      </c>
      <c r="L107" s="117" t="s">
        <v>34</v>
      </c>
      <c r="M107" s="117"/>
      <c r="N107" s="117" t="s">
        <v>33</v>
      </c>
      <c r="O107" s="117"/>
      <c r="P107" s="131"/>
      <c r="Q107" s="117"/>
      <c r="R107" s="117" t="s">
        <v>288</v>
      </c>
      <c r="S107" s="117" t="s">
        <v>288</v>
      </c>
      <c r="T107" s="117" t="s">
        <v>288</v>
      </c>
      <c r="U107" s="117" t="s">
        <v>33</v>
      </c>
      <c r="V107" s="117" t="s">
        <v>34</v>
      </c>
      <c r="W107" s="117"/>
      <c r="X107" s="117"/>
      <c r="Y107" s="117" t="s">
        <v>34</v>
      </c>
      <c r="Z107" s="117" t="s">
        <v>34</v>
      </c>
      <c r="AA107" s="132" t="s">
        <v>807</v>
      </c>
      <c r="AB107" s="117"/>
      <c r="AC107" s="117"/>
      <c r="AD107" s="132" t="s">
        <v>807</v>
      </c>
      <c r="AE107" s="117"/>
      <c r="AF107" s="117" t="s">
        <v>33</v>
      </c>
      <c r="AG107" s="117" t="s">
        <v>34</v>
      </c>
      <c r="AH107" s="117" t="s">
        <v>34</v>
      </c>
      <c r="AI107" s="117" t="s">
        <v>34</v>
      </c>
      <c r="AJ107" s="118">
        <f t="shared" si="26"/>
        <v>18</v>
      </c>
      <c r="AK107" s="119">
        <f t="shared" si="27"/>
        <v>0</v>
      </c>
      <c r="AL107" s="119">
        <f t="shared" si="34"/>
        <v>3</v>
      </c>
      <c r="AM107" s="119">
        <f t="shared" si="28"/>
        <v>0</v>
      </c>
      <c r="AN107" s="119">
        <f t="shared" si="29"/>
        <v>0</v>
      </c>
      <c r="AO107" s="119">
        <f t="shared" si="30"/>
        <v>0</v>
      </c>
      <c r="AP107" s="119">
        <f t="shared" si="31"/>
        <v>0</v>
      </c>
      <c r="AQ107" s="119">
        <f t="shared" si="32"/>
        <v>0</v>
      </c>
      <c r="AR107" s="119">
        <f t="shared" si="33"/>
        <v>0</v>
      </c>
      <c r="AS107" s="119">
        <f t="shared" si="39"/>
        <v>0</v>
      </c>
      <c r="AT107" s="119">
        <f t="shared" si="39"/>
        <v>0</v>
      </c>
      <c r="AU107" s="119">
        <f t="shared" si="39"/>
        <v>0</v>
      </c>
      <c r="AV107" s="119">
        <f t="shared" si="39"/>
        <v>0</v>
      </c>
      <c r="AW107" s="119">
        <f t="shared" si="39"/>
        <v>0</v>
      </c>
      <c r="AX107" s="119">
        <f t="shared" si="39"/>
        <v>0</v>
      </c>
      <c r="AY107" s="119">
        <f t="shared" si="35"/>
        <v>0</v>
      </c>
      <c r="AZ107" s="119">
        <f t="shared" si="36"/>
        <v>2</v>
      </c>
      <c r="BA107" s="203"/>
      <c r="BB107" s="203"/>
    </row>
    <row r="108" spans="1:54" ht="15.5" x14ac:dyDescent="0.35">
      <c r="A108" s="127">
        <f>IF(B108="","",IFERROR(SUBTOTAL(3,B$10:B108),""))</f>
        <v>99</v>
      </c>
      <c r="B108" s="216" t="s">
        <v>506</v>
      </c>
      <c r="C108" s="151" t="s">
        <v>507</v>
      </c>
      <c r="D108" s="144" t="s">
        <v>22</v>
      </c>
      <c r="E108" s="130" t="s">
        <v>34</v>
      </c>
      <c r="F108" s="117" t="s">
        <v>34</v>
      </c>
      <c r="G108" s="117"/>
      <c r="H108" s="117" t="s">
        <v>34</v>
      </c>
      <c r="I108" s="117"/>
      <c r="J108" s="117" t="s">
        <v>33</v>
      </c>
      <c r="K108" s="117" t="s">
        <v>34</v>
      </c>
      <c r="L108" s="117" t="s">
        <v>34</v>
      </c>
      <c r="M108" s="117" t="s">
        <v>34</v>
      </c>
      <c r="N108" s="117" t="s">
        <v>34</v>
      </c>
      <c r="O108" s="117"/>
      <c r="P108" s="131"/>
      <c r="Q108" s="117"/>
      <c r="R108" s="117" t="s">
        <v>34</v>
      </c>
      <c r="S108" s="117" t="s">
        <v>34</v>
      </c>
      <c r="T108" s="117" t="s">
        <v>34</v>
      </c>
      <c r="U108" s="117" t="s">
        <v>34</v>
      </c>
      <c r="V108" s="117" t="s">
        <v>33</v>
      </c>
      <c r="W108" s="117" t="s">
        <v>34</v>
      </c>
      <c r="X108" s="117"/>
      <c r="Y108" s="117" t="s">
        <v>34</v>
      </c>
      <c r="Z108" s="117" t="s">
        <v>34</v>
      </c>
      <c r="AA108" s="132" t="s">
        <v>807</v>
      </c>
      <c r="AB108" s="117"/>
      <c r="AC108" s="117"/>
      <c r="AD108" s="132" t="s">
        <v>807</v>
      </c>
      <c r="AE108" s="117"/>
      <c r="AF108" s="117" t="s">
        <v>33</v>
      </c>
      <c r="AG108" s="117" t="s">
        <v>34</v>
      </c>
      <c r="AH108" s="117" t="s">
        <v>34</v>
      </c>
      <c r="AI108" s="117" t="s">
        <v>34</v>
      </c>
      <c r="AJ108" s="118">
        <f t="shared" si="26"/>
        <v>21</v>
      </c>
      <c r="AK108" s="119">
        <f t="shared" si="27"/>
        <v>0</v>
      </c>
      <c r="AL108" s="119">
        <f t="shared" si="34"/>
        <v>0</v>
      </c>
      <c r="AM108" s="119">
        <f t="shared" si="28"/>
        <v>0</v>
      </c>
      <c r="AN108" s="119">
        <f t="shared" si="29"/>
        <v>0</v>
      </c>
      <c r="AO108" s="119">
        <f t="shared" si="30"/>
        <v>0</v>
      </c>
      <c r="AP108" s="119">
        <f t="shared" si="31"/>
        <v>0</v>
      </c>
      <c r="AQ108" s="119">
        <f t="shared" si="32"/>
        <v>0</v>
      </c>
      <c r="AR108" s="119">
        <f t="shared" si="33"/>
        <v>0</v>
      </c>
      <c r="AS108" s="119">
        <f t="shared" si="39"/>
        <v>0</v>
      </c>
      <c r="AT108" s="119">
        <f t="shared" si="39"/>
        <v>0</v>
      </c>
      <c r="AU108" s="119">
        <f t="shared" si="39"/>
        <v>0</v>
      </c>
      <c r="AV108" s="119">
        <f t="shared" si="39"/>
        <v>0</v>
      </c>
      <c r="AW108" s="119">
        <f t="shared" si="39"/>
        <v>0</v>
      </c>
      <c r="AX108" s="119">
        <f t="shared" si="39"/>
        <v>0</v>
      </c>
      <c r="AY108" s="119">
        <f t="shared" si="35"/>
        <v>0</v>
      </c>
      <c r="AZ108" s="119">
        <f t="shared" si="36"/>
        <v>2</v>
      </c>
      <c r="BA108" s="203"/>
      <c r="BB108" s="203"/>
    </row>
    <row r="109" spans="1:54" ht="15.5" x14ac:dyDescent="0.35">
      <c r="A109" s="127">
        <f>IF(B109="","",IFERROR(SUBTOTAL(3,B$10:B109),""))</f>
        <v>100</v>
      </c>
      <c r="B109" s="216" t="s">
        <v>508</v>
      </c>
      <c r="C109" s="151" t="s">
        <v>509</v>
      </c>
      <c r="D109" s="144" t="s">
        <v>22</v>
      </c>
      <c r="E109" s="130" t="s">
        <v>34</v>
      </c>
      <c r="F109" s="117" t="s">
        <v>34</v>
      </c>
      <c r="G109" s="117" t="s">
        <v>33</v>
      </c>
      <c r="H109" s="117" t="s">
        <v>33</v>
      </c>
      <c r="I109" s="117"/>
      <c r="J109" s="117" t="s">
        <v>33</v>
      </c>
      <c r="K109" s="117" t="s">
        <v>34</v>
      </c>
      <c r="L109" s="117" t="s">
        <v>34</v>
      </c>
      <c r="M109" s="117" t="s">
        <v>33</v>
      </c>
      <c r="N109" s="117" t="s">
        <v>34</v>
      </c>
      <c r="O109" s="117"/>
      <c r="P109" s="131"/>
      <c r="Q109" s="117"/>
      <c r="R109" s="117" t="s">
        <v>33</v>
      </c>
      <c r="S109" s="117" t="s">
        <v>33</v>
      </c>
      <c r="T109" s="117" t="s">
        <v>33</v>
      </c>
      <c r="U109" s="117" t="s">
        <v>33</v>
      </c>
      <c r="V109" s="117" t="s">
        <v>34</v>
      </c>
      <c r="W109" s="117" t="s">
        <v>34</v>
      </c>
      <c r="X109" s="117"/>
      <c r="Y109" s="117" t="s">
        <v>34</v>
      </c>
      <c r="Z109" s="117" t="s">
        <v>34</v>
      </c>
      <c r="AA109" s="132" t="s">
        <v>807</v>
      </c>
      <c r="AB109" s="117"/>
      <c r="AC109" s="117"/>
      <c r="AD109" s="132" t="s">
        <v>807</v>
      </c>
      <c r="AE109" s="117"/>
      <c r="AF109" s="117" t="s">
        <v>34</v>
      </c>
      <c r="AG109" s="117" t="s">
        <v>34</v>
      </c>
      <c r="AH109" s="117" t="s">
        <v>34</v>
      </c>
      <c r="AI109" s="117" t="s">
        <v>33</v>
      </c>
      <c r="AJ109" s="118">
        <f t="shared" si="26"/>
        <v>21</v>
      </c>
      <c r="AK109" s="119">
        <f t="shared" si="27"/>
        <v>0</v>
      </c>
      <c r="AL109" s="119">
        <f t="shared" si="34"/>
        <v>0</v>
      </c>
      <c r="AM109" s="119">
        <f t="shared" si="28"/>
        <v>0</v>
      </c>
      <c r="AN109" s="119">
        <f t="shared" si="29"/>
        <v>0</v>
      </c>
      <c r="AO109" s="119">
        <f t="shared" si="30"/>
        <v>0</v>
      </c>
      <c r="AP109" s="119">
        <f t="shared" si="31"/>
        <v>0</v>
      </c>
      <c r="AQ109" s="119">
        <f t="shared" si="32"/>
        <v>0</v>
      </c>
      <c r="AR109" s="119">
        <f t="shared" si="33"/>
        <v>0</v>
      </c>
      <c r="AS109" s="119">
        <f t="shared" si="39"/>
        <v>0</v>
      </c>
      <c r="AT109" s="119">
        <f t="shared" si="39"/>
        <v>0</v>
      </c>
      <c r="AU109" s="119">
        <f t="shared" si="39"/>
        <v>0</v>
      </c>
      <c r="AV109" s="119">
        <f t="shared" si="39"/>
        <v>0</v>
      </c>
      <c r="AW109" s="119">
        <f t="shared" si="39"/>
        <v>0</v>
      </c>
      <c r="AX109" s="119">
        <f t="shared" si="39"/>
        <v>0</v>
      </c>
      <c r="AY109" s="119">
        <f t="shared" si="35"/>
        <v>0</v>
      </c>
      <c r="AZ109" s="119">
        <f t="shared" si="36"/>
        <v>2</v>
      </c>
      <c r="BA109" s="203"/>
      <c r="BB109" s="203"/>
    </row>
    <row r="110" spans="1:54" ht="15.5" x14ac:dyDescent="0.35">
      <c r="A110" s="127">
        <f>IF(B110="","",IFERROR(SUBTOTAL(3,B$10:B110),""))</f>
        <v>101</v>
      </c>
      <c r="B110" s="216" t="s">
        <v>510</v>
      </c>
      <c r="C110" s="151" t="s">
        <v>511</v>
      </c>
      <c r="D110" s="144" t="s">
        <v>78</v>
      </c>
      <c r="E110" s="130" t="s">
        <v>33</v>
      </c>
      <c r="F110" s="117" t="s">
        <v>33</v>
      </c>
      <c r="G110" s="117" t="s">
        <v>33</v>
      </c>
      <c r="H110" s="117"/>
      <c r="I110" s="117"/>
      <c r="J110" s="117" t="s">
        <v>33</v>
      </c>
      <c r="K110" s="117" t="s">
        <v>33</v>
      </c>
      <c r="L110" s="117" t="s">
        <v>33</v>
      </c>
      <c r="M110" s="117" t="s">
        <v>33</v>
      </c>
      <c r="N110" s="117" t="s">
        <v>33</v>
      </c>
      <c r="O110" s="117"/>
      <c r="P110" s="131"/>
      <c r="Q110" s="117"/>
      <c r="R110" s="117" t="s">
        <v>33</v>
      </c>
      <c r="S110" s="117" t="s">
        <v>33</v>
      </c>
      <c r="T110" s="117" t="s">
        <v>33</v>
      </c>
      <c r="U110" s="117" t="s">
        <v>33</v>
      </c>
      <c r="V110" s="117" t="s">
        <v>33</v>
      </c>
      <c r="W110" s="117" t="s">
        <v>264</v>
      </c>
      <c r="X110" s="117"/>
      <c r="Y110" s="117" t="s">
        <v>33</v>
      </c>
      <c r="Z110" s="117" t="s">
        <v>33</v>
      </c>
      <c r="AA110" s="132" t="s">
        <v>807</v>
      </c>
      <c r="AB110" s="117"/>
      <c r="AC110" s="117"/>
      <c r="AD110" s="132" t="s">
        <v>807</v>
      </c>
      <c r="AE110" s="117"/>
      <c r="AF110" s="117" t="s">
        <v>33</v>
      </c>
      <c r="AG110" s="117" t="s">
        <v>33</v>
      </c>
      <c r="AH110" s="117" t="s">
        <v>33</v>
      </c>
      <c r="AI110" s="117" t="s">
        <v>33</v>
      </c>
      <c r="AJ110" s="118">
        <f t="shared" si="26"/>
        <v>20</v>
      </c>
      <c r="AK110" s="119">
        <f t="shared" si="27"/>
        <v>0</v>
      </c>
      <c r="AL110" s="119">
        <f t="shared" si="34"/>
        <v>0</v>
      </c>
      <c r="AM110" s="119">
        <f t="shared" si="28"/>
        <v>0</v>
      </c>
      <c r="AN110" s="119">
        <f t="shared" si="29"/>
        <v>0</v>
      </c>
      <c r="AO110" s="119">
        <f t="shared" si="30"/>
        <v>1</v>
      </c>
      <c r="AP110" s="119">
        <f t="shared" si="31"/>
        <v>0</v>
      </c>
      <c r="AQ110" s="119">
        <f t="shared" si="32"/>
        <v>0</v>
      </c>
      <c r="AR110" s="119">
        <f t="shared" si="33"/>
        <v>0</v>
      </c>
      <c r="AS110" s="119">
        <f t="shared" si="39"/>
        <v>0</v>
      </c>
      <c r="AT110" s="119">
        <f t="shared" si="39"/>
        <v>0</v>
      </c>
      <c r="AU110" s="119">
        <f t="shared" si="39"/>
        <v>0</v>
      </c>
      <c r="AV110" s="119">
        <f t="shared" si="39"/>
        <v>0</v>
      </c>
      <c r="AW110" s="119">
        <f t="shared" si="39"/>
        <v>0</v>
      </c>
      <c r="AX110" s="119">
        <f t="shared" si="39"/>
        <v>0</v>
      </c>
      <c r="AY110" s="119">
        <f t="shared" si="35"/>
        <v>0</v>
      </c>
      <c r="AZ110" s="119">
        <f t="shared" si="36"/>
        <v>2</v>
      </c>
      <c r="BA110" s="203"/>
      <c r="BB110" s="203"/>
    </row>
    <row r="111" spans="1:54" ht="15.5" x14ac:dyDescent="0.35">
      <c r="A111" s="127">
        <f>IF(B111="","",IFERROR(SUBTOTAL(3,B$10:B111),""))</f>
        <v>102</v>
      </c>
      <c r="B111" s="216" t="s">
        <v>512</v>
      </c>
      <c r="C111" s="151" t="s">
        <v>513</v>
      </c>
      <c r="D111" s="144" t="s">
        <v>514</v>
      </c>
      <c r="E111" s="130" t="s">
        <v>34</v>
      </c>
      <c r="F111" s="117" t="s">
        <v>32</v>
      </c>
      <c r="G111" s="117"/>
      <c r="H111" s="117"/>
      <c r="I111" s="117"/>
      <c r="J111" s="117" t="s">
        <v>33</v>
      </c>
      <c r="K111" s="117" t="s">
        <v>34</v>
      </c>
      <c r="L111" s="117" t="s">
        <v>34</v>
      </c>
      <c r="M111" s="117" t="s">
        <v>33</v>
      </c>
      <c r="N111" s="117" t="s">
        <v>34</v>
      </c>
      <c r="O111" s="117"/>
      <c r="P111" s="131"/>
      <c r="Q111" s="117"/>
      <c r="R111" s="117" t="s">
        <v>33</v>
      </c>
      <c r="S111" s="117" t="s">
        <v>33</v>
      </c>
      <c r="T111" s="117" t="s">
        <v>33</v>
      </c>
      <c r="U111" s="117" t="s">
        <v>33</v>
      </c>
      <c r="V111" s="117" t="s">
        <v>33</v>
      </c>
      <c r="W111" s="117" t="s">
        <v>34</v>
      </c>
      <c r="X111" s="117"/>
      <c r="Y111" s="117" t="s">
        <v>34</v>
      </c>
      <c r="Z111" s="117" t="s">
        <v>34</v>
      </c>
      <c r="AA111" s="132" t="s">
        <v>807</v>
      </c>
      <c r="AB111" s="117"/>
      <c r="AC111" s="117"/>
      <c r="AD111" s="132" t="s">
        <v>807</v>
      </c>
      <c r="AE111" s="117"/>
      <c r="AF111" s="117" t="s">
        <v>33</v>
      </c>
      <c r="AG111" s="117" t="s">
        <v>34</v>
      </c>
      <c r="AH111" s="117" t="s">
        <v>34</v>
      </c>
      <c r="AI111" s="117" t="s">
        <v>34</v>
      </c>
      <c r="AJ111" s="118">
        <f t="shared" si="26"/>
        <v>20</v>
      </c>
      <c r="AK111" s="119">
        <f t="shared" si="27"/>
        <v>1</v>
      </c>
      <c r="AL111" s="119">
        <f t="shared" si="34"/>
        <v>0</v>
      </c>
      <c r="AM111" s="119">
        <f t="shared" si="28"/>
        <v>0</v>
      </c>
      <c r="AN111" s="119">
        <f t="shared" si="29"/>
        <v>0</v>
      </c>
      <c r="AO111" s="119">
        <f t="shared" si="30"/>
        <v>0</v>
      </c>
      <c r="AP111" s="119">
        <f t="shared" si="31"/>
        <v>0</v>
      </c>
      <c r="AQ111" s="119">
        <f t="shared" si="32"/>
        <v>0</v>
      </c>
      <c r="AR111" s="119">
        <f t="shared" si="33"/>
        <v>0</v>
      </c>
      <c r="AS111" s="119">
        <f t="shared" ref="AS111:AX120" si="40">COUNTIF($E111:$AI111,AS$9)</f>
        <v>0</v>
      </c>
      <c r="AT111" s="119">
        <f t="shared" si="40"/>
        <v>0</v>
      </c>
      <c r="AU111" s="119">
        <f t="shared" si="40"/>
        <v>0</v>
      </c>
      <c r="AV111" s="119">
        <f t="shared" si="40"/>
        <v>0</v>
      </c>
      <c r="AW111" s="119">
        <f t="shared" si="40"/>
        <v>0</v>
      </c>
      <c r="AX111" s="119">
        <f t="shared" si="40"/>
        <v>0</v>
      </c>
      <c r="AY111" s="119">
        <f t="shared" si="35"/>
        <v>0</v>
      </c>
      <c r="AZ111" s="119">
        <f t="shared" si="36"/>
        <v>2</v>
      </c>
      <c r="BA111" s="203"/>
      <c r="BB111" s="203"/>
    </row>
    <row r="112" spans="1:54" ht="15.5" x14ac:dyDescent="0.35">
      <c r="A112" s="127">
        <f>IF(B112="","",IFERROR(SUBTOTAL(3,B$10:B112),""))</f>
        <v>103</v>
      </c>
      <c r="B112" s="216" t="s">
        <v>515</v>
      </c>
      <c r="C112" s="151" t="s">
        <v>516</v>
      </c>
      <c r="D112" s="144" t="s">
        <v>22</v>
      </c>
      <c r="E112" s="130" t="s">
        <v>33</v>
      </c>
      <c r="F112" s="117" t="s">
        <v>33</v>
      </c>
      <c r="G112" s="117" t="s">
        <v>33</v>
      </c>
      <c r="H112" s="117" t="s">
        <v>33</v>
      </c>
      <c r="I112" s="117"/>
      <c r="J112" s="117" t="s">
        <v>33</v>
      </c>
      <c r="K112" s="117" t="s">
        <v>33</v>
      </c>
      <c r="L112" s="117" t="s">
        <v>34</v>
      </c>
      <c r="M112" s="117" t="s">
        <v>34</v>
      </c>
      <c r="N112" s="117" t="s">
        <v>34</v>
      </c>
      <c r="O112" s="117"/>
      <c r="P112" s="131"/>
      <c r="Q112" s="117"/>
      <c r="R112" s="117" t="s">
        <v>33</v>
      </c>
      <c r="S112" s="117" t="s">
        <v>33</v>
      </c>
      <c r="T112" s="117" t="s">
        <v>33</v>
      </c>
      <c r="U112" s="117" t="s">
        <v>33</v>
      </c>
      <c r="V112" s="117" t="s">
        <v>33</v>
      </c>
      <c r="W112" s="117" t="s">
        <v>264</v>
      </c>
      <c r="X112" s="117"/>
      <c r="Y112" s="117" t="s">
        <v>33</v>
      </c>
      <c r="Z112" s="117" t="s">
        <v>37</v>
      </c>
      <c r="AA112" s="117" t="s">
        <v>37</v>
      </c>
      <c r="AB112" s="117"/>
      <c r="AC112" s="117"/>
      <c r="AD112" s="117" t="s">
        <v>37</v>
      </c>
      <c r="AE112" s="117"/>
      <c r="AF112" s="117" t="s">
        <v>37</v>
      </c>
      <c r="AG112" s="117" t="s">
        <v>37</v>
      </c>
      <c r="AH112" s="117" t="s">
        <v>37</v>
      </c>
      <c r="AI112" s="117" t="s">
        <v>37</v>
      </c>
      <c r="AJ112" s="118">
        <f t="shared" si="26"/>
        <v>15</v>
      </c>
      <c r="AK112" s="119">
        <f t="shared" si="27"/>
        <v>0</v>
      </c>
      <c r="AL112" s="119">
        <f t="shared" si="34"/>
        <v>0</v>
      </c>
      <c r="AM112" s="119">
        <f t="shared" si="28"/>
        <v>0</v>
      </c>
      <c r="AN112" s="119">
        <f t="shared" si="29"/>
        <v>0</v>
      </c>
      <c r="AO112" s="119">
        <f t="shared" si="30"/>
        <v>1</v>
      </c>
      <c r="AP112" s="119">
        <f t="shared" si="31"/>
        <v>0</v>
      </c>
      <c r="AQ112" s="119">
        <f t="shared" si="32"/>
        <v>0</v>
      </c>
      <c r="AR112" s="119">
        <f t="shared" si="33"/>
        <v>7</v>
      </c>
      <c r="AS112" s="119">
        <f t="shared" si="40"/>
        <v>0</v>
      </c>
      <c r="AT112" s="119">
        <f t="shared" si="40"/>
        <v>0</v>
      </c>
      <c r="AU112" s="119">
        <f t="shared" si="40"/>
        <v>0</v>
      </c>
      <c r="AV112" s="119">
        <f t="shared" si="40"/>
        <v>0</v>
      </c>
      <c r="AW112" s="119">
        <f t="shared" si="40"/>
        <v>0</v>
      </c>
      <c r="AX112" s="119">
        <f t="shared" si="40"/>
        <v>0</v>
      </c>
      <c r="AY112" s="119">
        <f t="shared" si="35"/>
        <v>0</v>
      </c>
      <c r="AZ112" s="119">
        <f t="shared" si="36"/>
        <v>0</v>
      </c>
      <c r="BA112" s="203"/>
      <c r="BB112" s="203"/>
    </row>
    <row r="113" spans="1:54" ht="15.5" x14ac:dyDescent="0.35">
      <c r="A113" s="127">
        <f>IF(B113="","",IFERROR(SUBTOTAL(3,B$10:B113),""))</f>
        <v>104</v>
      </c>
      <c r="B113" s="216" t="s">
        <v>114</v>
      </c>
      <c r="C113" s="151" t="s">
        <v>517</v>
      </c>
      <c r="D113" s="144" t="s">
        <v>22</v>
      </c>
      <c r="E113" s="130" t="s">
        <v>33</v>
      </c>
      <c r="F113" s="117" t="s">
        <v>33</v>
      </c>
      <c r="G113" s="117" t="s">
        <v>33</v>
      </c>
      <c r="H113" s="117" t="s">
        <v>33</v>
      </c>
      <c r="I113" s="117"/>
      <c r="J113" s="117" t="s">
        <v>33</v>
      </c>
      <c r="K113" s="117" t="s">
        <v>33</v>
      </c>
      <c r="L113" s="117" t="s">
        <v>33</v>
      </c>
      <c r="M113" s="117" t="s">
        <v>33</v>
      </c>
      <c r="N113" s="117" t="s">
        <v>33</v>
      </c>
      <c r="O113" s="117"/>
      <c r="P113" s="131"/>
      <c r="Q113" s="117"/>
      <c r="R113" s="117" t="s">
        <v>33</v>
      </c>
      <c r="S113" s="117" t="s">
        <v>33</v>
      </c>
      <c r="T113" s="117" t="s">
        <v>33</v>
      </c>
      <c r="U113" s="117" t="s">
        <v>33</v>
      </c>
      <c r="V113" s="117" t="s">
        <v>33</v>
      </c>
      <c r="W113" s="117" t="s">
        <v>33</v>
      </c>
      <c r="X113" s="117"/>
      <c r="Y113" s="117" t="s">
        <v>33</v>
      </c>
      <c r="Z113" s="117" t="s">
        <v>33</v>
      </c>
      <c r="AA113" s="132" t="s">
        <v>807</v>
      </c>
      <c r="AB113" s="117"/>
      <c r="AC113" s="117"/>
      <c r="AD113" s="132" t="s">
        <v>807</v>
      </c>
      <c r="AE113" s="117"/>
      <c r="AF113" s="117" t="s">
        <v>33</v>
      </c>
      <c r="AG113" s="117" t="s">
        <v>33</v>
      </c>
      <c r="AH113" s="117" t="s">
        <v>33</v>
      </c>
      <c r="AI113" s="117" t="s">
        <v>33</v>
      </c>
      <c r="AJ113" s="118">
        <f t="shared" si="26"/>
        <v>21</v>
      </c>
      <c r="AK113" s="119">
        <f t="shared" si="27"/>
        <v>0</v>
      </c>
      <c r="AL113" s="119">
        <f t="shared" si="34"/>
        <v>0</v>
      </c>
      <c r="AM113" s="119">
        <f t="shared" si="28"/>
        <v>0</v>
      </c>
      <c r="AN113" s="119">
        <f t="shared" si="29"/>
        <v>0</v>
      </c>
      <c r="AO113" s="119">
        <f t="shared" si="30"/>
        <v>0</v>
      </c>
      <c r="AP113" s="119">
        <f t="shared" si="31"/>
        <v>0</v>
      </c>
      <c r="AQ113" s="119">
        <f t="shared" si="32"/>
        <v>0</v>
      </c>
      <c r="AR113" s="119">
        <f t="shared" si="33"/>
        <v>0</v>
      </c>
      <c r="AS113" s="119">
        <f t="shared" si="40"/>
        <v>0</v>
      </c>
      <c r="AT113" s="119">
        <f t="shared" si="40"/>
        <v>0</v>
      </c>
      <c r="AU113" s="119">
        <f t="shared" si="40"/>
        <v>0</v>
      </c>
      <c r="AV113" s="119">
        <f t="shared" si="40"/>
        <v>0</v>
      </c>
      <c r="AW113" s="119">
        <f t="shared" si="40"/>
        <v>0</v>
      </c>
      <c r="AX113" s="119">
        <f t="shared" si="40"/>
        <v>0</v>
      </c>
      <c r="AY113" s="119">
        <f t="shared" si="35"/>
        <v>0</v>
      </c>
      <c r="AZ113" s="119">
        <f t="shared" si="36"/>
        <v>2</v>
      </c>
      <c r="BA113" s="203"/>
      <c r="BB113" s="203"/>
    </row>
    <row r="114" spans="1:54" ht="15.5" x14ac:dyDescent="0.35">
      <c r="A114" s="127">
        <f>IF(B114="","",IFERROR(SUBTOTAL(3,B$10:B114),""))</f>
        <v>105</v>
      </c>
      <c r="B114" s="216" t="s">
        <v>518</v>
      </c>
      <c r="C114" s="141" t="s">
        <v>519</v>
      </c>
      <c r="D114" s="144" t="s">
        <v>22</v>
      </c>
      <c r="E114" s="130" t="s">
        <v>33</v>
      </c>
      <c r="F114" s="117" t="s">
        <v>33</v>
      </c>
      <c r="G114" s="117" t="s">
        <v>34</v>
      </c>
      <c r="H114" s="117" t="s">
        <v>34</v>
      </c>
      <c r="I114" s="117"/>
      <c r="J114" s="117" t="s">
        <v>33</v>
      </c>
      <c r="K114" s="117" t="s">
        <v>34</v>
      </c>
      <c r="L114" s="117" t="s">
        <v>34</v>
      </c>
      <c r="M114" s="117" t="s">
        <v>34</v>
      </c>
      <c r="N114" s="117" t="s">
        <v>34</v>
      </c>
      <c r="O114" s="117"/>
      <c r="P114" s="131"/>
      <c r="Q114" s="117"/>
      <c r="R114" s="117" t="s">
        <v>34</v>
      </c>
      <c r="S114" s="117" t="s">
        <v>34</v>
      </c>
      <c r="T114" s="117" t="s">
        <v>34</v>
      </c>
      <c r="U114" s="117" t="s">
        <v>34</v>
      </c>
      <c r="V114" s="117"/>
      <c r="W114" s="117"/>
      <c r="X114" s="117"/>
      <c r="Y114" s="117" t="s">
        <v>34</v>
      </c>
      <c r="Z114" s="117" t="s">
        <v>34</v>
      </c>
      <c r="AA114" s="132" t="s">
        <v>807</v>
      </c>
      <c r="AB114" s="117"/>
      <c r="AC114" s="117"/>
      <c r="AD114" s="132" t="s">
        <v>807</v>
      </c>
      <c r="AE114" s="117"/>
      <c r="AF114" s="117" t="s">
        <v>33</v>
      </c>
      <c r="AG114" s="117" t="s">
        <v>34</v>
      </c>
      <c r="AH114" s="117" t="s">
        <v>34</v>
      </c>
      <c r="AI114" s="117" t="s">
        <v>34</v>
      </c>
      <c r="AJ114" s="118">
        <f t="shared" si="26"/>
        <v>21</v>
      </c>
      <c r="AK114" s="119">
        <f t="shared" si="27"/>
        <v>0</v>
      </c>
      <c r="AL114" s="119">
        <f t="shared" si="34"/>
        <v>0</v>
      </c>
      <c r="AM114" s="119">
        <f t="shared" si="28"/>
        <v>0</v>
      </c>
      <c r="AN114" s="119">
        <f t="shared" si="29"/>
        <v>0</v>
      </c>
      <c r="AO114" s="119">
        <f t="shared" si="30"/>
        <v>0</v>
      </c>
      <c r="AP114" s="119">
        <f t="shared" si="31"/>
        <v>0</v>
      </c>
      <c r="AQ114" s="119">
        <f t="shared" si="32"/>
        <v>0</v>
      </c>
      <c r="AR114" s="119">
        <f t="shared" si="33"/>
        <v>0</v>
      </c>
      <c r="AS114" s="119">
        <f t="shared" si="40"/>
        <v>0</v>
      </c>
      <c r="AT114" s="119">
        <f t="shared" si="40"/>
        <v>0</v>
      </c>
      <c r="AU114" s="119">
        <f t="shared" si="40"/>
        <v>0</v>
      </c>
      <c r="AV114" s="119">
        <f t="shared" si="40"/>
        <v>0</v>
      </c>
      <c r="AW114" s="119">
        <f t="shared" si="40"/>
        <v>0</v>
      </c>
      <c r="AX114" s="119">
        <f t="shared" si="40"/>
        <v>0</v>
      </c>
      <c r="AY114" s="119">
        <f t="shared" si="35"/>
        <v>0</v>
      </c>
      <c r="AZ114" s="119">
        <f t="shared" si="36"/>
        <v>2</v>
      </c>
      <c r="BA114" s="203"/>
      <c r="BB114" s="203"/>
    </row>
    <row r="115" spans="1:54" ht="15.5" x14ac:dyDescent="0.35">
      <c r="A115" s="127">
        <f>IF(B115="","",IFERROR(SUBTOTAL(3,B$10:B115),""))</f>
        <v>106</v>
      </c>
      <c r="B115" s="216" t="s">
        <v>520</v>
      </c>
      <c r="C115" s="141" t="s">
        <v>521</v>
      </c>
      <c r="D115" s="144" t="s">
        <v>22</v>
      </c>
      <c r="E115" s="130" t="s">
        <v>33</v>
      </c>
      <c r="F115" s="117" t="s">
        <v>33</v>
      </c>
      <c r="G115" s="117" t="s">
        <v>32</v>
      </c>
      <c r="H115" s="117" t="s">
        <v>33</v>
      </c>
      <c r="I115" s="117"/>
      <c r="J115" s="117" t="s">
        <v>288</v>
      </c>
      <c r="K115" s="117" t="s">
        <v>33</v>
      </c>
      <c r="L115" s="117" t="s">
        <v>33</v>
      </c>
      <c r="M115" s="117" t="s">
        <v>33</v>
      </c>
      <c r="N115" s="117" t="s">
        <v>33</v>
      </c>
      <c r="O115" s="117"/>
      <c r="P115" s="131"/>
      <c r="Q115" s="117"/>
      <c r="R115" s="117" t="s">
        <v>33</v>
      </c>
      <c r="S115" s="117" t="s">
        <v>33</v>
      </c>
      <c r="T115" s="117" t="s">
        <v>33</v>
      </c>
      <c r="U115" s="117" t="s">
        <v>33</v>
      </c>
      <c r="V115" s="117" t="s">
        <v>33</v>
      </c>
      <c r="W115" s="117" t="s">
        <v>33</v>
      </c>
      <c r="X115" s="117"/>
      <c r="Y115" s="117" t="s">
        <v>33</v>
      </c>
      <c r="Z115" s="117" t="s">
        <v>264</v>
      </c>
      <c r="AA115" s="132" t="s">
        <v>807</v>
      </c>
      <c r="AB115" s="117"/>
      <c r="AC115" s="117"/>
      <c r="AD115" s="132" t="s">
        <v>807</v>
      </c>
      <c r="AE115" s="117"/>
      <c r="AF115" s="117" t="s">
        <v>33</v>
      </c>
      <c r="AG115" s="117" t="s">
        <v>288</v>
      </c>
      <c r="AH115" s="117" t="s">
        <v>33</v>
      </c>
      <c r="AI115" s="117" t="s">
        <v>33</v>
      </c>
      <c r="AJ115" s="118">
        <f t="shared" si="26"/>
        <v>17</v>
      </c>
      <c r="AK115" s="119">
        <f t="shared" si="27"/>
        <v>1</v>
      </c>
      <c r="AL115" s="119">
        <f t="shared" si="34"/>
        <v>2</v>
      </c>
      <c r="AM115" s="119">
        <f t="shared" si="28"/>
        <v>0</v>
      </c>
      <c r="AN115" s="119">
        <f t="shared" si="29"/>
        <v>0</v>
      </c>
      <c r="AO115" s="119">
        <f t="shared" si="30"/>
        <v>1</v>
      </c>
      <c r="AP115" s="119">
        <f t="shared" si="31"/>
        <v>0</v>
      </c>
      <c r="AQ115" s="119">
        <f t="shared" si="32"/>
        <v>0</v>
      </c>
      <c r="AR115" s="119">
        <f t="shared" si="33"/>
        <v>0</v>
      </c>
      <c r="AS115" s="119">
        <f t="shared" si="40"/>
        <v>0</v>
      </c>
      <c r="AT115" s="119">
        <f t="shared" si="40"/>
        <v>0</v>
      </c>
      <c r="AU115" s="119">
        <f t="shared" si="40"/>
        <v>0</v>
      </c>
      <c r="AV115" s="119">
        <f t="shared" si="40"/>
        <v>0</v>
      </c>
      <c r="AW115" s="119">
        <f t="shared" si="40"/>
        <v>0</v>
      </c>
      <c r="AX115" s="119">
        <f t="shared" si="40"/>
        <v>0</v>
      </c>
      <c r="AY115" s="119">
        <f t="shared" si="35"/>
        <v>0</v>
      </c>
      <c r="AZ115" s="119">
        <f t="shared" si="36"/>
        <v>2</v>
      </c>
      <c r="BA115" s="203"/>
      <c r="BB115" s="203"/>
    </row>
    <row r="116" spans="1:54" ht="15.5" x14ac:dyDescent="0.35">
      <c r="A116" s="127">
        <f>IF(B116="","",IFERROR(SUBTOTAL(3,B$10:B116),""))</f>
        <v>107</v>
      </c>
      <c r="B116" s="216" t="s">
        <v>522</v>
      </c>
      <c r="C116" s="141" t="s">
        <v>523</v>
      </c>
      <c r="D116" s="144" t="s">
        <v>22</v>
      </c>
      <c r="E116" s="130" t="s">
        <v>33</v>
      </c>
      <c r="F116" s="117" t="s">
        <v>33</v>
      </c>
      <c r="G116" s="117" t="s">
        <v>33</v>
      </c>
      <c r="H116" s="117" t="s">
        <v>33</v>
      </c>
      <c r="I116" s="117"/>
      <c r="J116" s="117" t="s">
        <v>33</v>
      </c>
      <c r="K116" s="117" t="s">
        <v>33</v>
      </c>
      <c r="L116" s="117" t="s">
        <v>33</v>
      </c>
      <c r="M116" s="117" t="s">
        <v>33</v>
      </c>
      <c r="N116" s="117" t="s">
        <v>33</v>
      </c>
      <c r="O116" s="117"/>
      <c r="P116" s="131"/>
      <c r="Q116" s="117"/>
      <c r="R116" s="117" t="s">
        <v>33</v>
      </c>
      <c r="S116" s="117" t="s">
        <v>33</v>
      </c>
      <c r="T116" s="117" t="s">
        <v>33</v>
      </c>
      <c r="U116" s="117" t="s">
        <v>33</v>
      </c>
      <c r="V116" s="117" t="s">
        <v>33</v>
      </c>
      <c r="W116" s="117" t="s">
        <v>33</v>
      </c>
      <c r="X116" s="117"/>
      <c r="Y116" s="117" t="s">
        <v>33</v>
      </c>
      <c r="Z116" s="117" t="s">
        <v>33</v>
      </c>
      <c r="AA116" s="132" t="s">
        <v>807</v>
      </c>
      <c r="AB116" s="117"/>
      <c r="AC116" s="117"/>
      <c r="AD116" s="132" t="s">
        <v>807</v>
      </c>
      <c r="AE116" s="117"/>
      <c r="AF116" s="117" t="s">
        <v>33</v>
      </c>
      <c r="AG116" s="117" t="s">
        <v>33</v>
      </c>
      <c r="AH116" s="117" t="s">
        <v>33</v>
      </c>
      <c r="AI116" s="117" t="s">
        <v>33</v>
      </c>
      <c r="AJ116" s="118">
        <f t="shared" si="26"/>
        <v>21</v>
      </c>
      <c r="AK116" s="119">
        <f t="shared" si="27"/>
        <v>0</v>
      </c>
      <c r="AL116" s="119">
        <f t="shared" si="34"/>
        <v>0</v>
      </c>
      <c r="AM116" s="119">
        <f t="shared" si="28"/>
        <v>0</v>
      </c>
      <c r="AN116" s="119">
        <f t="shared" si="29"/>
        <v>0</v>
      </c>
      <c r="AO116" s="119">
        <f t="shared" si="30"/>
        <v>0</v>
      </c>
      <c r="AP116" s="119">
        <f t="shared" si="31"/>
        <v>0</v>
      </c>
      <c r="AQ116" s="119">
        <f t="shared" si="32"/>
        <v>0</v>
      </c>
      <c r="AR116" s="119">
        <f t="shared" si="33"/>
        <v>0</v>
      </c>
      <c r="AS116" s="119">
        <f t="shared" si="40"/>
        <v>0</v>
      </c>
      <c r="AT116" s="119">
        <f t="shared" si="40"/>
        <v>0</v>
      </c>
      <c r="AU116" s="119">
        <f t="shared" si="40"/>
        <v>0</v>
      </c>
      <c r="AV116" s="119">
        <f t="shared" si="40"/>
        <v>0</v>
      </c>
      <c r="AW116" s="119">
        <f t="shared" si="40"/>
        <v>0</v>
      </c>
      <c r="AX116" s="119">
        <f t="shared" si="40"/>
        <v>0</v>
      </c>
      <c r="AY116" s="119">
        <f t="shared" si="35"/>
        <v>0</v>
      </c>
      <c r="AZ116" s="119">
        <f t="shared" ref="AZ116:AZ152" si="41">COUNTIF($E116:$AI116,AZ$9)</f>
        <v>2</v>
      </c>
      <c r="BA116" s="203"/>
      <c r="BB116" s="203"/>
    </row>
    <row r="117" spans="1:54" ht="15.5" x14ac:dyDescent="0.35">
      <c r="A117" s="127">
        <f>IF(B117="","",IFERROR(SUBTOTAL(3,B$10:B117),""))</f>
        <v>108</v>
      </c>
      <c r="B117" s="216" t="s">
        <v>524</v>
      </c>
      <c r="C117" s="141" t="s">
        <v>525</v>
      </c>
      <c r="D117" s="144" t="s">
        <v>22</v>
      </c>
      <c r="E117" s="130" t="s">
        <v>33</v>
      </c>
      <c r="F117" s="117" t="s">
        <v>33</v>
      </c>
      <c r="G117" s="117" t="s">
        <v>33</v>
      </c>
      <c r="H117" s="117" t="s">
        <v>33</v>
      </c>
      <c r="I117" s="117"/>
      <c r="J117" s="117" t="s">
        <v>33</v>
      </c>
      <c r="K117" s="117" t="s">
        <v>33</v>
      </c>
      <c r="L117" s="117" t="s">
        <v>33</v>
      </c>
      <c r="M117" s="117" t="s">
        <v>33</v>
      </c>
      <c r="N117" s="117" t="s">
        <v>288</v>
      </c>
      <c r="O117" s="117"/>
      <c r="P117" s="131"/>
      <c r="Q117" s="117"/>
      <c r="R117" s="117" t="s">
        <v>33</v>
      </c>
      <c r="S117" s="117" t="s">
        <v>33</v>
      </c>
      <c r="T117" s="117" t="s">
        <v>33</v>
      </c>
      <c r="U117" s="117" t="s">
        <v>33</v>
      </c>
      <c r="V117" s="117" t="s">
        <v>33</v>
      </c>
      <c r="W117" s="117" t="s">
        <v>33</v>
      </c>
      <c r="X117" s="117"/>
      <c r="Y117" s="117" t="s">
        <v>33</v>
      </c>
      <c r="Z117" s="117" t="s">
        <v>19</v>
      </c>
      <c r="AA117" s="132" t="s">
        <v>807</v>
      </c>
      <c r="AB117" s="117"/>
      <c r="AC117" s="117"/>
      <c r="AD117" s="132" t="s">
        <v>807</v>
      </c>
      <c r="AE117" s="117"/>
      <c r="AF117" s="117" t="s">
        <v>264</v>
      </c>
      <c r="AG117" s="117" t="s">
        <v>33</v>
      </c>
      <c r="AH117" s="117" t="s">
        <v>33</v>
      </c>
      <c r="AI117" s="117" t="s">
        <v>33</v>
      </c>
      <c r="AJ117" s="118">
        <f t="shared" si="26"/>
        <v>18</v>
      </c>
      <c r="AK117" s="119">
        <f t="shared" si="27"/>
        <v>0</v>
      </c>
      <c r="AL117" s="119">
        <f t="shared" si="34"/>
        <v>1</v>
      </c>
      <c r="AM117" s="119">
        <f t="shared" si="28"/>
        <v>0</v>
      </c>
      <c r="AN117" s="119">
        <f t="shared" si="29"/>
        <v>1</v>
      </c>
      <c r="AO117" s="119">
        <f t="shared" si="30"/>
        <v>1</v>
      </c>
      <c r="AP117" s="119">
        <f t="shared" si="31"/>
        <v>0</v>
      </c>
      <c r="AQ117" s="119">
        <f t="shared" si="32"/>
        <v>0</v>
      </c>
      <c r="AR117" s="119">
        <f t="shared" si="33"/>
        <v>0</v>
      </c>
      <c r="AS117" s="119">
        <f t="shared" si="40"/>
        <v>0</v>
      </c>
      <c r="AT117" s="119">
        <f t="shared" si="40"/>
        <v>0</v>
      </c>
      <c r="AU117" s="119">
        <f t="shared" si="40"/>
        <v>0</v>
      </c>
      <c r="AV117" s="119">
        <f t="shared" si="40"/>
        <v>0</v>
      </c>
      <c r="AW117" s="119">
        <f t="shared" si="40"/>
        <v>0</v>
      </c>
      <c r="AX117" s="119">
        <f t="shared" si="40"/>
        <v>0</v>
      </c>
      <c r="AY117" s="119">
        <f t="shared" si="35"/>
        <v>0</v>
      </c>
      <c r="AZ117" s="119">
        <f t="shared" si="41"/>
        <v>2</v>
      </c>
      <c r="BA117" s="203"/>
      <c r="BB117" s="203"/>
    </row>
    <row r="118" spans="1:54" ht="15.5" x14ac:dyDescent="0.35">
      <c r="A118" s="127">
        <f>IF(B118="","",IFERROR(SUBTOTAL(3,B$10:B118),""))</f>
        <v>109</v>
      </c>
      <c r="B118" s="216" t="s">
        <v>526</v>
      </c>
      <c r="C118" s="141" t="s">
        <v>527</v>
      </c>
      <c r="D118" s="144" t="s">
        <v>22</v>
      </c>
      <c r="E118" s="130" t="s">
        <v>33</v>
      </c>
      <c r="F118" s="117" t="s">
        <v>33</v>
      </c>
      <c r="G118" s="117" t="s">
        <v>33</v>
      </c>
      <c r="H118" s="117" t="s">
        <v>33</v>
      </c>
      <c r="I118" s="117"/>
      <c r="J118" s="117" t="s">
        <v>33</v>
      </c>
      <c r="K118" s="117" t="s">
        <v>33</v>
      </c>
      <c r="L118" s="117" t="s">
        <v>33</v>
      </c>
      <c r="M118" s="117" t="s">
        <v>33</v>
      </c>
      <c r="N118" s="117" t="s">
        <v>33</v>
      </c>
      <c r="O118" s="117"/>
      <c r="P118" s="131"/>
      <c r="Q118" s="117"/>
      <c r="R118" s="117" t="s">
        <v>33</v>
      </c>
      <c r="S118" s="117" t="s">
        <v>33</v>
      </c>
      <c r="T118" s="117" t="s">
        <v>33</v>
      </c>
      <c r="U118" s="117" t="s">
        <v>33</v>
      </c>
      <c r="V118" s="117" t="s">
        <v>33</v>
      </c>
      <c r="W118" s="117" t="s">
        <v>33</v>
      </c>
      <c r="X118" s="117"/>
      <c r="Y118" s="117" t="s">
        <v>33</v>
      </c>
      <c r="Z118" s="117" t="s">
        <v>33</v>
      </c>
      <c r="AA118" s="132" t="s">
        <v>807</v>
      </c>
      <c r="AB118" s="117"/>
      <c r="AC118" s="117"/>
      <c r="AD118" s="132" t="s">
        <v>807</v>
      </c>
      <c r="AE118" s="117"/>
      <c r="AF118" s="117" t="s">
        <v>33</v>
      </c>
      <c r="AG118" s="117" t="s">
        <v>33</v>
      </c>
      <c r="AH118" s="117" t="s">
        <v>33</v>
      </c>
      <c r="AI118" s="117" t="s">
        <v>33</v>
      </c>
      <c r="AJ118" s="118">
        <f t="shared" si="26"/>
        <v>21</v>
      </c>
      <c r="AK118" s="119">
        <f t="shared" si="27"/>
        <v>0</v>
      </c>
      <c r="AL118" s="119">
        <f t="shared" si="34"/>
        <v>0</v>
      </c>
      <c r="AM118" s="119">
        <f t="shared" si="28"/>
        <v>0</v>
      </c>
      <c r="AN118" s="119">
        <f t="shared" si="29"/>
        <v>0</v>
      </c>
      <c r="AO118" s="119">
        <f t="shared" si="30"/>
        <v>0</v>
      </c>
      <c r="AP118" s="119">
        <f t="shared" si="31"/>
        <v>0</v>
      </c>
      <c r="AQ118" s="119">
        <f t="shared" si="32"/>
        <v>0</v>
      </c>
      <c r="AR118" s="119">
        <f t="shared" si="33"/>
        <v>0</v>
      </c>
      <c r="AS118" s="119">
        <f t="shared" si="40"/>
        <v>0</v>
      </c>
      <c r="AT118" s="119">
        <f t="shared" si="40"/>
        <v>0</v>
      </c>
      <c r="AU118" s="119">
        <f t="shared" si="40"/>
        <v>0</v>
      </c>
      <c r="AV118" s="119">
        <f t="shared" si="40"/>
        <v>0</v>
      </c>
      <c r="AW118" s="119">
        <f t="shared" si="40"/>
        <v>0</v>
      </c>
      <c r="AX118" s="119">
        <f t="shared" si="40"/>
        <v>0</v>
      </c>
      <c r="AY118" s="119">
        <f t="shared" si="35"/>
        <v>0</v>
      </c>
      <c r="AZ118" s="119">
        <f t="shared" si="41"/>
        <v>2</v>
      </c>
      <c r="BA118" s="203"/>
      <c r="BB118" s="203"/>
    </row>
    <row r="119" spans="1:54" ht="15.5" x14ac:dyDescent="0.35">
      <c r="A119" s="127">
        <f>IF(B119="","",IFERROR(SUBTOTAL(3,B$10:B119),""))</f>
        <v>110</v>
      </c>
      <c r="B119" s="216" t="s">
        <v>528</v>
      </c>
      <c r="C119" s="141" t="s">
        <v>529</v>
      </c>
      <c r="D119" s="144" t="s">
        <v>22</v>
      </c>
      <c r="E119" s="130" t="s">
        <v>33</v>
      </c>
      <c r="F119" s="117" t="s">
        <v>33</v>
      </c>
      <c r="G119" s="117" t="s">
        <v>33</v>
      </c>
      <c r="H119" s="117"/>
      <c r="I119" s="117"/>
      <c r="J119" s="117" t="s">
        <v>33</v>
      </c>
      <c r="K119" s="117" t="s">
        <v>33</v>
      </c>
      <c r="L119" s="117" t="s">
        <v>33</v>
      </c>
      <c r="M119" s="117" t="s">
        <v>33</v>
      </c>
      <c r="N119" s="117" t="s">
        <v>33</v>
      </c>
      <c r="O119" s="117"/>
      <c r="P119" s="131"/>
      <c r="Q119" s="117"/>
      <c r="R119" s="117" t="s">
        <v>33</v>
      </c>
      <c r="S119" s="117" t="s">
        <v>33</v>
      </c>
      <c r="T119" s="117" t="s">
        <v>33</v>
      </c>
      <c r="U119" s="117" t="s">
        <v>33</v>
      </c>
      <c r="V119" s="117" t="s">
        <v>33</v>
      </c>
      <c r="W119" s="117" t="s">
        <v>33</v>
      </c>
      <c r="X119" s="117"/>
      <c r="Y119" s="117" t="s">
        <v>33</v>
      </c>
      <c r="Z119" s="117" t="s">
        <v>33</v>
      </c>
      <c r="AA119" s="132" t="s">
        <v>807</v>
      </c>
      <c r="AB119" s="117"/>
      <c r="AC119" s="117"/>
      <c r="AD119" s="132" t="s">
        <v>807</v>
      </c>
      <c r="AE119" s="117"/>
      <c r="AF119" s="117" t="s">
        <v>33</v>
      </c>
      <c r="AG119" s="117" t="s">
        <v>33</v>
      </c>
      <c r="AH119" s="117" t="s">
        <v>33</v>
      </c>
      <c r="AI119" s="117" t="s">
        <v>33</v>
      </c>
      <c r="AJ119" s="118">
        <f t="shared" si="26"/>
        <v>21</v>
      </c>
      <c r="AK119" s="119">
        <f t="shared" si="27"/>
        <v>0</v>
      </c>
      <c r="AL119" s="119">
        <f t="shared" si="34"/>
        <v>0</v>
      </c>
      <c r="AM119" s="119">
        <f t="shared" si="28"/>
        <v>0</v>
      </c>
      <c r="AN119" s="119">
        <f t="shared" si="29"/>
        <v>0</v>
      </c>
      <c r="AO119" s="119">
        <f t="shared" si="30"/>
        <v>0</v>
      </c>
      <c r="AP119" s="119">
        <f t="shared" si="31"/>
        <v>0</v>
      </c>
      <c r="AQ119" s="119">
        <f t="shared" si="32"/>
        <v>0</v>
      </c>
      <c r="AR119" s="119">
        <f t="shared" si="33"/>
        <v>0</v>
      </c>
      <c r="AS119" s="119">
        <f t="shared" si="40"/>
        <v>0</v>
      </c>
      <c r="AT119" s="119">
        <f t="shared" si="40"/>
        <v>0</v>
      </c>
      <c r="AU119" s="119">
        <f t="shared" si="40"/>
        <v>0</v>
      </c>
      <c r="AV119" s="119">
        <f t="shared" si="40"/>
        <v>0</v>
      </c>
      <c r="AW119" s="119">
        <f t="shared" si="40"/>
        <v>0</v>
      </c>
      <c r="AX119" s="119">
        <f t="shared" si="40"/>
        <v>0</v>
      </c>
      <c r="AY119" s="119">
        <f t="shared" si="35"/>
        <v>0</v>
      </c>
      <c r="AZ119" s="119">
        <f t="shared" si="41"/>
        <v>2</v>
      </c>
      <c r="BA119" s="203"/>
      <c r="BB119" s="203"/>
    </row>
    <row r="120" spans="1:54" ht="15.5" x14ac:dyDescent="0.35">
      <c r="A120" s="127">
        <f>IF(B120="","",IFERROR(SUBTOTAL(3,B$10:B120),""))</f>
        <v>111</v>
      </c>
      <c r="B120" s="216" t="s">
        <v>530</v>
      </c>
      <c r="C120" s="141" t="s">
        <v>531</v>
      </c>
      <c r="D120" s="144" t="s">
        <v>22</v>
      </c>
      <c r="E120" s="130" t="s">
        <v>33</v>
      </c>
      <c r="F120" s="117" t="s">
        <v>33</v>
      </c>
      <c r="G120" s="117" t="s">
        <v>33</v>
      </c>
      <c r="H120" s="117" t="s">
        <v>34</v>
      </c>
      <c r="I120" s="117"/>
      <c r="J120" s="117" t="s">
        <v>33</v>
      </c>
      <c r="K120" s="117" t="s">
        <v>33</v>
      </c>
      <c r="L120" s="117" t="s">
        <v>288</v>
      </c>
      <c r="M120" s="117" t="s">
        <v>33</v>
      </c>
      <c r="N120" s="117" t="s">
        <v>34</v>
      </c>
      <c r="O120" s="117"/>
      <c r="P120" s="131"/>
      <c r="Q120" s="117"/>
      <c r="R120" s="117" t="s">
        <v>33</v>
      </c>
      <c r="S120" s="117" t="s">
        <v>33</v>
      </c>
      <c r="T120" s="117" t="s">
        <v>33</v>
      </c>
      <c r="U120" s="117" t="s">
        <v>33</v>
      </c>
      <c r="V120" s="117" t="s">
        <v>33</v>
      </c>
      <c r="W120" s="117" t="s">
        <v>33</v>
      </c>
      <c r="X120" s="117"/>
      <c r="Y120" s="117" t="s">
        <v>33</v>
      </c>
      <c r="Z120" s="117" t="s">
        <v>34</v>
      </c>
      <c r="AA120" s="132" t="s">
        <v>807</v>
      </c>
      <c r="AB120" s="117"/>
      <c r="AC120" s="117"/>
      <c r="AD120" s="132" t="s">
        <v>807</v>
      </c>
      <c r="AE120" s="117"/>
      <c r="AF120" s="117" t="s">
        <v>33</v>
      </c>
      <c r="AG120" s="117" t="s">
        <v>34</v>
      </c>
      <c r="AH120" s="117" t="s">
        <v>34</v>
      </c>
      <c r="AI120" s="117" t="s">
        <v>33</v>
      </c>
      <c r="AJ120" s="118">
        <f t="shared" si="26"/>
        <v>20</v>
      </c>
      <c r="AK120" s="119">
        <f t="shared" si="27"/>
        <v>0</v>
      </c>
      <c r="AL120" s="119">
        <f t="shared" si="34"/>
        <v>1</v>
      </c>
      <c r="AM120" s="119">
        <f t="shared" si="28"/>
        <v>0</v>
      </c>
      <c r="AN120" s="119">
        <f t="shared" si="29"/>
        <v>0</v>
      </c>
      <c r="AO120" s="119">
        <f t="shared" si="30"/>
        <v>0</v>
      </c>
      <c r="AP120" s="119">
        <f t="shared" si="31"/>
        <v>0</v>
      </c>
      <c r="AQ120" s="119">
        <f t="shared" si="32"/>
        <v>0</v>
      </c>
      <c r="AR120" s="119">
        <f t="shared" si="33"/>
        <v>0</v>
      </c>
      <c r="AS120" s="119">
        <f t="shared" si="40"/>
        <v>0</v>
      </c>
      <c r="AT120" s="119">
        <f t="shared" si="40"/>
        <v>0</v>
      </c>
      <c r="AU120" s="119">
        <f t="shared" si="40"/>
        <v>0</v>
      </c>
      <c r="AV120" s="119">
        <f t="shared" si="40"/>
        <v>0</v>
      </c>
      <c r="AW120" s="119">
        <f t="shared" si="40"/>
        <v>0</v>
      </c>
      <c r="AX120" s="119">
        <f t="shared" si="40"/>
        <v>0</v>
      </c>
      <c r="AY120" s="119">
        <f t="shared" si="35"/>
        <v>0</v>
      </c>
      <c r="AZ120" s="119">
        <f t="shared" si="41"/>
        <v>2</v>
      </c>
      <c r="BA120" s="203"/>
      <c r="BB120" s="203"/>
    </row>
    <row r="121" spans="1:54" ht="15.5" x14ac:dyDescent="0.35">
      <c r="A121" s="127">
        <f>IF(B121="","",IFERROR(SUBTOTAL(3,B$10:B121),""))</f>
        <v>112</v>
      </c>
      <c r="B121" s="216" t="s">
        <v>532</v>
      </c>
      <c r="C121" s="141" t="s">
        <v>533</v>
      </c>
      <c r="D121" s="144" t="s">
        <v>22</v>
      </c>
      <c r="E121" s="130" t="s">
        <v>33</v>
      </c>
      <c r="F121" s="117" t="s">
        <v>33</v>
      </c>
      <c r="G121" s="117" t="s">
        <v>33</v>
      </c>
      <c r="H121" s="117"/>
      <c r="I121" s="117"/>
      <c r="J121" s="117" t="s">
        <v>33</v>
      </c>
      <c r="K121" s="117" t="s">
        <v>33</v>
      </c>
      <c r="L121" s="117" t="s">
        <v>33</v>
      </c>
      <c r="M121" s="117" t="s">
        <v>33</v>
      </c>
      <c r="N121" s="117" t="s">
        <v>33</v>
      </c>
      <c r="O121" s="117"/>
      <c r="P121" s="131"/>
      <c r="Q121" s="117"/>
      <c r="R121" s="117" t="s">
        <v>33</v>
      </c>
      <c r="S121" s="117" t="s">
        <v>33</v>
      </c>
      <c r="T121" s="117" t="s">
        <v>33</v>
      </c>
      <c r="U121" s="117" t="s">
        <v>33</v>
      </c>
      <c r="V121" s="117" t="s">
        <v>33</v>
      </c>
      <c r="W121" s="117" t="s">
        <v>33</v>
      </c>
      <c r="X121" s="117"/>
      <c r="Y121" s="117" t="s">
        <v>33</v>
      </c>
      <c r="Z121" s="117" t="s">
        <v>33</v>
      </c>
      <c r="AA121" s="132" t="s">
        <v>807</v>
      </c>
      <c r="AB121" s="117"/>
      <c r="AC121" s="117"/>
      <c r="AD121" s="132" t="s">
        <v>807</v>
      </c>
      <c r="AE121" s="117"/>
      <c r="AF121" s="117" t="s">
        <v>33</v>
      </c>
      <c r="AG121" s="117" t="s">
        <v>33</v>
      </c>
      <c r="AH121" s="117" t="s">
        <v>33</v>
      </c>
      <c r="AI121" s="117" t="s">
        <v>33</v>
      </c>
      <c r="AJ121" s="118">
        <f t="shared" si="26"/>
        <v>21</v>
      </c>
      <c r="AK121" s="119">
        <f t="shared" si="27"/>
        <v>0</v>
      </c>
      <c r="AL121" s="119">
        <f t="shared" si="34"/>
        <v>0</v>
      </c>
      <c r="AM121" s="119">
        <f t="shared" si="28"/>
        <v>0</v>
      </c>
      <c r="AN121" s="119">
        <f t="shared" si="29"/>
        <v>0</v>
      </c>
      <c r="AO121" s="119">
        <f t="shared" si="30"/>
        <v>0</v>
      </c>
      <c r="AP121" s="119">
        <f t="shared" si="31"/>
        <v>0</v>
      </c>
      <c r="AQ121" s="119">
        <f t="shared" si="32"/>
        <v>0</v>
      </c>
      <c r="AR121" s="119">
        <f t="shared" si="33"/>
        <v>0</v>
      </c>
      <c r="AS121" s="119">
        <f t="shared" ref="AS121:AX130" si="42">COUNTIF($E121:$AI121,AS$9)</f>
        <v>0</v>
      </c>
      <c r="AT121" s="119">
        <f t="shared" si="42"/>
        <v>0</v>
      </c>
      <c r="AU121" s="119">
        <f t="shared" si="42"/>
        <v>0</v>
      </c>
      <c r="AV121" s="119">
        <f t="shared" si="42"/>
        <v>0</v>
      </c>
      <c r="AW121" s="119">
        <f t="shared" si="42"/>
        <v>0</v>
      </c>
      <c r="AX121" s="119">
        <f t="shared" si="42"/>
        <v>0</v>
      </c>
      <c r="AY121" s="119">
        <f t="shared" si="35"/>
        <v>0</v>
      </c>
      <c r="AZ121" s="119">
        <f t="shared" si="41"/>
        <v>2</v>
      </c>
      <c r="BA121" s="203"/>
      <c r="BB121" s="203"/>
    </row>
    <row r="122" spans="1:54" ht="15.5" x14ac:dyDescent="0.35">
      <c r="A122" s="127">
        <f>IF(B122="","",IFERROR(SUBTOTAL(3,B$10:B122),""))</f>
        <v>113</v>
      </c>
      <c r="B122" s="216" t="s">
        <v>534</v>
      </c>
      <c r="C122" s="141" t="s">
        <v>535</v>
      </c>
      <c r="D122" s="144" t="s">
        <v>22</v>
      </c>
      <c r="E122" s="130" t="s">
        <v>34</v>
      </c>
      <c r="F122" s="117" t="s">
        <v>33</v>
      </c>
      <c r="G122" s="117" t="s">
        <v>34</v>
      </c>
      <c r="H122" s="117" t="s">
        <v>33</v>
      </c>
      <c r="I122" s="117"/>
      <c r="J122" s="117" t="s">
        <v>33</v>
      </c>
      <c r="K122" s="117" t="s">
        <v>33</v>
      </c>
      <c r="L122" s="117" t="s">
        <v>34</v>
      </c>
      <c r="M122" s="117" t="s">
        <v>34</v>
      </c>
      <c r="N122" s="117" t="s">
        <v>288</v>
      </c>
      <c r="O122" s="117"/>
      <c r="P122" s="131"/>
      <c r="Q122" s="117"/>
      <c r="R122" s="117" t="s">
        <v>33</v>
      </c>
      <c r="S122" s="117" t="s">
        <v>33</v>
      </c>
      <c r="T122" s="117" t="s">
        <v>33</v>
      </c>
      <c r="U122" s="117" t="s">
        <v>33</v>
      </c>
      <c r="V122" s="117" t="s">
        <v>33</v>
      </c>
      <c r="W122" s="117"/>
      <c r="X122" s="117"/>
      <c r="Y122" s="117" t="s">
        <v>33</v>
      </c>
      <c r="Z122" s="117" t="s">
        <v>34</v>
      </c>
      <c r="AA122" s="132" t="s">
        <v>807</v>
      </c>
      <c r="AB122" s="117"/>
      <c r="AC122" s="117"/>
      <c r="AD122" s="132" t="s">
        <v>807</v>
      </c>
      <c r="AE122" s="117"/>
      <c r="AF122" s="117" t="s">
        <v>33</v>
      </c>
      <c r="AG122" s="117" t="s">
        <v>34</v>
      </c>
      <c r="AH122" s="117" t="s">
        <v>34</v>
      </c>
      <c r="AI122" s="117" t="s">
        <v>34</v>
      </c>
      <c r="AJ122" s="118">
        <f t="shared" si="26"/>
        <v>20</v>
      </c>
      <c r="AK122" s="119">
        <f t="shared" si="27"/>
        <v>0</v>
      </c>
      <c r="AL122" s="119">
        <f t="shared" si="34"/>
        <v>1</v>
      </c>
      <c r="AM122" s="119">
        <f t="shared" si="28"/>
        <v>0</v>
      </c>
      <c r="AN122" s="119">
        <f t="shared" si="29"/>
        <v>0</v>
      </c>
      <c r="AO122" s="119">
        <f t="shared" si="30"/>
        <v>0</v>
      </c>
      <c r="AP122" s="119">
        <f t="shared" si="31"/>
        <v>0</v>
      </c>
      <c r="AQ122" s="119">
        <f t="shared" si="32"/>
        <v>0</v>
      </c>
      <c r="AR122" s="119">
        <f t="shared" si="33"/>
        <v>0</v>
      </c>
      <c r="AS122" s="119">
        <f t="shared" si="42"/>
        <v>0</v>
      </c>
      <c r="AT122" s="119">
        <f t="shared" si="42"/>
        <v>0</v>
      </c>
      <c r="AU122" s="119">
        <f t="shared" si="42"/>
        <v>0</v>
      </c>
      <c r="AV122" s="119">
        <f t="shared" si="42"/>
        <v>0</v>
      </c>
      <c r="AW122" s="119">
        <f t="shared" si="42"/>
        <v>0</v>
      </c>
      <c r="AX122" s="119">
        <f t="shared" si="42"/>
        <v>0</v>
      </c>
      <c r="AY122" s="119">
        <f t="shared" si="35"/>
        <v>0</v>
      </c>
      <c r="AZ122" s="119">
        <f t="shared" si="41"/>
        <v>2</v>
      </c>
      <c r="BA122" s="203"/>
      <c r="BB122" s="203"/>
    </row>
    <row r="123" spans="1:54" ht="15.5" x14ac:dyDescent="0.35">
      <c r="A123" s="127">
        <f>IF(B123="","",IFERROR(SUBTOTAL(3,B$10:B123),""))</f>
        <v>114</v>
      </c>
      <c r="B123" s="216" t="s">
        <v>536</v>
      </c>
      <c r="C123" s="141" t="s">
        <v>537</v>
      </c>
      <c r="D123" s="144" t="s">
        <v>22</v>
      </c>
      <c r="E123" s="130" t="s">
        <v>33</v>
      </c>
      <c r="F123" s="117" t="s">
        <v>33</v>
      </c>
      <c r="G123" s="117" t="s">
        <v>33</v>
      </c>
      <c r="H123" s="117" t="s">
        <v>288</v>
      </c>
      <c r="I123" s="117"/>
      <c r="J123" s="117" t="s">
        <v>33</v>
      </c>
      <c r="K123" s="117" t="s">
        <v>33</v>
      </c>
      <c r="L123" s="117" t="s">
        <v>33</v>
      </c>
      <c r="M123" s="117" t="s">
        <v>33</v>
      </c>
      <c r="N123" s="117" t="s">
        <v>33</v>
      </c>
      <c r="O123" s="117"/>
      <c r="P123" s="131"/>
      <c r="Q123" s="117"/>
      <c r="R123" s="117" t="s">
        <v>33</v>
      </c>
      <c r="S123" s="117" t="s">
        <v>33</v>
      </c>
      <c r="T123" s="117" t="s">
        <v>33</v>
      </c>
      <c r="U123" s="117" t="s">
        <v>33</v>
      </c>
      <c r="V123" s="117" t="s">
        <v>33</v>
      </c>
      <c r="W123" s="117" t="s">
        <v>33</v>
      </c>
      <c r="X123" s="117"/>
      <c r="Y123" s="117" t="s">
        <v>33</v>
      </c>
      <c r="Z123" s="117" t="s">
        <v>33</v>
      </c>
      <c r="AA123" s="132" t="s">
        <v>807</v>
      </c>
      <c r="AB123" s="117"/>
      <c r="AC123" s="117"/>
      <c r="AD123" s="132" t="s">
        <v>807</v>
      </c>
      <c r="AE123" s="117"/>
      <c r="AF123" s="117" t="s">
        <v>264</v>
      </c>
      <c r="AG123" s="117" t="s">
        <v>264</v>
      </c>
      <c r="AH123" s="117" t="s">
        <v>264</v>
      </c>
      <c r="AI123" s="117" t="s">
        <v>264</v>
      </c>
      <c r="AJ123" s="118">
        <f t="shared" si="26"/>
        <v>16</v>
      </c>
      <c r="AK123" s="119">
        <f t="shared" si="27"/>
        <v>0</v>
      </c>
      <c r="AL123" s="119">
        <f t="shared" si="34"/>
        <v>1</v>
      </c>
      <c r="AM123" s="119">
        <f t="shared" si="28"/>
        <v>0</v>
      </c>
      <c r="AN123" s="119">
        <f t="shared" si="29"/>
        <v>0</v>
      </c>
      <c r="AO123" s="119">
        <f t="shared" si="30"/>
        <v>4</v>
      </c>
      <c r="AP123" s="119">
        <f t="shared" si="31"/>
        <v>0</v>
      </c>
      <c r="AQ123" s="119">
        <f t="shared" si="32"/>
        <v>0</v>
      </c>
      <c r="AR123" s="119">
        <f t="shared" si="33"/>
        <v>0</v>
      </c>
      <c r="AS123" s="119">
        <f t="shared" si="42"/>
        <v>0</v>
      </c>
      <c r="AT123" s="119">
        <f t="shared" si="42"/>
        <v>0</v>
      </c>
      <c r="AU123" s="119">
        <f t="shared" si="42"/>
        <v>0</v>
      </c>
      <c r="AV123" s="119">
        <f t="shared" si="42"/>
        <v>0</v>
      </c>
      <c r="AW123" s="119">
        <f t="shared" si="42"/>
        <v>0</v>
      </c>
      <c r="AX123" s="119">
        <f t="shared" si="42"/>
        <v>0</v>
      </c>
      <c r="AY123" s="119">
        <f t="shared" si="35"/>
        <v>0</v>
      </c>
      <c r="AZ123" s="119">
        <f t="shared" si="41"/>
        <v>2</v>
      </c>
      <c r="BA123" s="203"/>
      <c r="BB123" s="203"/>
    </row>
    <row r="124" spans="1:54" ht="15.5" x14ac:dyDescent="0.35">
      <c r="A124" s="127">
        <f>IF(B124="","",IFERROR(SUBTOTAL(3,B$10:B124),""))</f>
        <v>115</v>
      </c>
      <c r="B124" s="216" t="s">
        <v>538</v>
      </c>
      <c r="C124" s="141" t="s">
        <v>539</v>
      </c>
      <c r="D124" s="144" t="s">
        <v>22</v>
      </c>
      <c r="E124" s="130" t="s">
        <v>33</v>
      </c>
      <c r="F124" s="117" t="s">
        <v>33</v>
      </c>
      <c r="G124" s="117" t="s">
        <v>33</v>
      </c>
      <c r="H124" s="117" t="s">
        <v>33</v>
      </c>
      <c r="I124" s="117"/>
      <c r="J124" s="117" t="s">
        <v>33</v>
      </c>
      <c r="K124" s="117" t="s">
        <v>33</v>
      </c>
      <c r="L124" s="117" t="s">
        <v>33</v>
      </c>
      <c r="M124" s="117" t="s">
        <v>33</v>
      </c>
      <c r="N124" s="117" t="s">
        <v>33</v>
      </c>
      <c r="O124" s="117"/>
      <c r="P124" s="131"/>
      <c r="Q124" s="117"/>
      <c r="R124" s="117" t="s">
        <v>288</v>
      </c>
      <c r="S124" s="117" t="s">
        <v>33</v>
      </c>
      <c r="T124" s="117" t="s">
        <v>33</v>
      </c>
      <c r="U124" s="117" t="s">
        <v>264</v>
      </c>
      <c r="V124" s="117" t="s">
        <v>33</v>
      </c>
      <c r="W124" s="117" t="s">
        <v>33</v>
      </c>
      <c r="X124" s="117"/>
      <c r="Y124" s="117" t="s">
        <v>33</v>
      </c>
      <c r="Z124" s="117" t="s">
        <v>33</v>
      </c>
      <c r="AA124" s="132" t="s">
        <v>807</v>
      </c>
      <c r="AB124" s="117"/>
      <c r="AC124" s="117"/>
      <c r="AD124" s="132" t="s">
        <v>807</v>
      </c>
      <c r="AE124" s="117"/>
      <c r="AF124" s="117" t="s">
        <v>264</v>
      </c>
      <c r="AG124" s="117" t="s">
        <v>33</v>
      </c>
      <c r="AH124" s="117" t="s">
        <v>33</v>
      </c>
      <c r="AI124" s="117" t="s">
        <v>33</v>
      </c>
      <c r="AJ124" s="118">
        <f t="shared" si="26"/>
        <v>18</v>
      </c>
      <c r="AK124" s="119">
        <f t="shared" si="27"/>
        <v>0</v>
      </c>
      <c r="AL124" s="119">
        <f t="shared" si="34"/>
        <v>1</v>
      </c>
      <c r="AM124" s="119">
        <f t="shared" si="28"/>
        <v>0</v>
      </c>
      <c r="AN124" s="119">
        <f t="shared" si="29"/>
        <v>0</v>
      </c>
      <c r="AO124" s="119">
        <f t="shared" si="30"/>
        <v>2</v>
      </c>
      <c r="AP124" s="119">
        <f t="shared" si="31"/>
        <v>0</v>
      </c>
      <c r="AQ124" s="119">
        <f t="shared" si="32"/>
        <v>0</v>
      </c>
      <c r="AR124" s="119">
        <f t="shared" si="33"/>
        <v>0</v>
      </c>
      <c r="AS124" s="119">
        <f t="shared" si="42"/>
        <v>0</v>
      </c>
      <c r="AT124" s="119">
        <f t="shared" si="42"/>
        <v>0</v>
      </c>
      <c r="AU124" s="119">
        <f t="shared" si="42"/>
        <v>0</v>
      </c>
      <c r="AV124" s="119">
        <f t="shared" si="42"/>
        <v>0</v>
      </c>
      <c r="AW124" s="119">
        <f t="shared" si="42"/>
        <v>0</v>
      </c>
      <c r="AX124" s="119">
        <f t="shared" si="42"/>
        <v>0</v>
      </c>
      <c r="AY124" s="119">
        <f t="shared" si="35"/>
        <v>0</v>
      </c>
      <c r="AZ124" s="119">
        <f t="shared" si="41"/>
        <v>2</v>
      </c>
      <c r="BA124" s="203"/>
      <c r="BB124" s="203"/>
    </row>
    <row r="125" spans="1:54" ht="15.5" x14ac:dyDescent="0.35">
      <c r="A125" s="127">
        <f>IF(B125="","",IFERROR(SUBTOTAL(3,B$10:B125),""))</f>
        <v>116</v>
      </c>
      <c r="B125" s="216" t="s">
        <v>540</v>
      </c>
      <c r="C125" s="141" t="s">
        <v>541</v>
      </c>
      <c r="D125" s="144" t="s">
        <v>22</v>
      </c>
      <c r="E125" s="130" t="s">
        <v>33</v>
      </c>
      <c r="F125" s="117" t="s">
        <v>33</v>
      </c>
      <c r="G125" s="117" t="s">
        <v>33</v>
      </c>
      <c r="H125" s="117" t="s">
        <v>33</v>
      </c>
      <c r="I125" s="117"/>
      <c r="J125" s="117" t="s">
        <v>33</v>
      </c>
      <c r="K125" s="117" t="s">
        <v>33</v>
      </c>
      <c r="L125" s="117" t="s">
        <v>33</v>
      </c>
      <c r="M125" s="117" t="s">
        <v>288</v>
      </c>
      <c r="N125" s="117" t="s">
        <v>33</v>
      </c>
      <c r="O125" s="117"/>
      <c r="P125" s="131"/>
      <c r="Q125" s="117"/>
      <c r="R125" s="117" t="s">
        <v>33</v>
      </c>
      <c r="S125" s="117" t="s">
        <v>33</v>
      </c>
      <c r="T125" s="117" t="s">
        <v>33</v>
      </c>
      <c r="U125" s="117" t="s">
        <v>33</v>
      </c>
      <c r="V125" s="117" t="s">
        <v>33</v>
      </c>
      <c r="W125" s="117" t="s">
        <v>33</v>
      </c>
      <c r="X125" s="117"/>
      <c r="Y125" s="117" t="s">
        <v>264</v>
      </c>
      <c r="Z125" s="117" t="s">
        <v>19</v>
      </c>
      <c r="AA125" s="132" t="s">
        <v>807</v>
      </c>
      <c r="AB125" s="117"/>
      <c r="AC125" s="117"/>
      <c r="AD125" s="132" t="s">
        <v>807</v>
      </c>
      <c r="AE125" s="117"/>
      <c r="AF125" s="117" t="s">
        <v>33</v>
      </c>
      <c r="AG125" s="117" t="s">
        <v>288</v>
      </c>
      <c r="AH125" s="117" t="s">
        <v>33</v>
      </c>
      <c r="AI125" s="117" t="s">
        <v>33</v>
      </c>
      <c r="AJ125" s="118">
        <f t="shared" si="26"/>
        <v>17</v>
      </c>
      <c r="AK125" s="119">
        <f t="shared" si="27"/>
        <v>0</v>
      </c>
      <c r="AL125" s="119">
        <f t="shared" si="34"/>
        <v>2</v>
      </c>
      <c r="AM125" s="119">
        <f t="shared" si="28"/>
        <v>0</v>
      </c>
      <c r="AN125" s="119">
        <f t="shared" si="29"/>
        <v>1</v>
      </c>
      <c r="AO125" s="119">
        <f t="shared" si="30"/>
        <v>1</v>
      </c>
      <c r="AP125" s="119">
        <f t="shared" si="31"/>
        <v>0</v>
      </c>
      <c r="AQ125" s="119">
        <f t="shared" si="32"/>
        <v>0</v>
      </c>
      <c r="AR125" s="119">
        <f t="shared" si="33"/>
        <v>0</v>
      </c>
      <c r="AS125" s="119">
        <f t="shared" si="42"/>
        <v>0</v>
      </c>
      <c r="AT125" s="119">
        <f t="shared" si="42"/>
        <v>0</v>
      </c>
      <c r="AU125" s="119">
        <f t="shared" si="42"/>
        <v>0</v>
      </c>
      <c r="AV125" s="119">
        <f t="shared" si="42"/>
        <v>0</v>
      </c>
      <c r="AW125" s="119">
        <f t="shared" si="42"/>
        <v>0</v>
      </c>
      <c r="AX125" s="119">
        <f t="shared" si="42"/>
        <v>0</v>
      </c>
      <c r="AY125" s="119">
        <f t="shared" si="35"/>
        <v>0</v>
      </c>
      <c r="AZ125" s="119">
        <f t="shared" si="41"/>
        <v>2</v>
      </c>
      <c r="BA125" s="203"/>
      <c r="BB125" s="203"/>
    </row>
    <row r="126" spans="1:54" ht="15.5" x14ac:dyDescent="0.35">
      <c r="A126" s="127">
        <f>IF(B126="","",IFERROR(SUBTOTAL(3,B$10:B126),""))</f>
        <v>117</v>
      </c>
      <c r="B126" s="216" t="s">
        <v>542</v>
      </c>
      <c r="C126" s="141" t="s">
        <v>543</v>
      </c>
      <c r="D126" s="144" t="s">
        <v>22</v>
      </c>
      <c r="E126" s="130" t="s">
        <v>33</v>
      </c>
      <c r="F126" s="117" t="s">
        <v>33</v>
      </c>
      <c r="G126" s="117" t="s">
        <v>33</v>
      </c>
      <c r="H126" s="117" t="s">
        <v>288</v>
      </c>
      <c r="I126" s="117"/>
      <c r="J126" s="117" t="s">
        <v>33</v>
      </c>
      <c r="K126" s="117" t="s">
        <v>33</v>
      </c>
      <c r="L126" s="117" t="s">
        <v>33</v>
      </c>
      <c r="M126" s="117" t="s">
        <v>288</v>
      </c>
      <c r="N126" s="117" t="s">
        <v>33</v>
      </c>
      <c r="O126" s="117"/>
      <c r="P126" s="131"/>
      <c r="Q126" s="117"/>
      <c r="R126" s="117" t="s">
        <v>33</v>
      </c>
      <c r="S126" s="117" t="s">
        <v>33</v>
      </c>
      <c r="T126" s="117" t="s">
        <v>33</v>
      </c>
      <c r="U126" s="117" t="s">
        <v>33</v>
      </c>
      <c r="V126" s="117" t="s">
        <v>33</v>
      </c>
      <c r="W126" s="117" t="s">
        <v>33</v>
      </c>
      <c r="X126" s="117"/>
      <c r="Y126" s="117" t="s">
        <v>33</v>
      </c>
      <c r="Z126" s="117" t="s">
        <v>34</v>
      </c>
      <c r="AA126" s="132" t="s">
        <v>807</v>
      </c>
      <c r="AB126" s="117"/>
      <c r="AC126" s="117"/>
      <c r="AD126" s="132" t="s">
        <v>807</v>
      </c>
      <c r="AE126" s="117"/>
      <c r="AF126" s="117" t="s">
        <v>33</v>
      </c>
      <c r="AG126" s="117" t="s">
        <v>33</v>
      </c>
      <c r="AH126" s="117" t="s">
        <v>33</v>
      </c>
      <c r="AI126" s="117" t="s">
        <v>33</v>
      </c>
      <c r="AJ126" s="118">
        <f t="shared" si="26"/>
        <v>19</v>
      </c>
      <c r="AK126" s="119">
        <f t="shared" si="27"/>
        <v>0</v>
      </c>
      <c r="AL126" s="119">
        <f t="shared" si="34"/>
        <v>2</v>
      </c>
      <c r="AM126" s="119">
        <f t="shared" si="28"/>
        <v>0</v>
      </c>
      <c r="AN126" s="119">
        <f t="shared" si="29"/>
        <v>0</v>
      </c>
      <c r="AO126" s="119">
        <f t="shared" si="30"/>
        <v>0</v>
      </c>
      <c r="AP126" s="119">
        <f t="shared" si="31"/>
        <v>0</v>
      </c>
      <c r="AQ126" s="119">
        <f t="shared" si="32"/>
        <v>0</v>
      </c>
      <c r="AR126" s="119">
        <f t="shared" si="33"/>
        <v>0</v>
      </c>
      <c r="AS126" s="119">
        <f t="shared" si="42"/>
        <v>0</v>
      </c>
      <c r="AT126" s="119">
        <f t="shared" si="42"/>
        <v>0</v>
      </c>
      <c r="AU126" s="119">
        <f t="shared" si="42"/>
        <v>0</v>
      </c>
      <c r="AV126" s="119">
        <f t="shared" si="42"/>
        <v>0</v>
      </c>
      <c r="AW126" s="119">
        <f t="shared" si="42"/>
        <v>0</v>
      </c>
      <c r="AX126" s="119">
        <f t="shared" si="42"/>
        <v>0</v>
      </c>
      <c r="AY126" s="119">
        <f t="shared" si="35"/>
        <v>0</v>
      </c>
      <c r="AZ126" s="119">
        <f t="shared" si="41"/>
        <v>2</v>
      </c>
      <c r="BA126" s="203"/>
      <c r="BB126" s="203"/>
    </row>
    <row r="127" spans="1:54" ht="15.5" x14ac:dyDescent="0.35">
      <c r="A127" s="127">
        <f>IF(B127="","",IFERROR(SUBTOTAL(3,B$10:B127),""))</f>
        <v>118</v>
      </c>
      <c r="B127" s="216" t="s">
        <v>544</v>
      </c>
      <c r="C127" s="141" t="s">
        <v>545</v>
      </c>
      <c r="D127" s="144" t="s">
        <v>22</v>
      </c>
      <c r="E127" s="130" t="s">
        <v>33</v>
      </c>
      <c r="F127" s="117" t="s">
        <v>33</v>
      </c>
      <c r="G127" s="117" t="s">
        <v>33</v>
      </c>
      <c r="H127" s="117" t="s">
        <v>33</v>
      </c>
      <c r="I127" s="117"/>
      <c r="J127" s="117" t="s">
        <v>33</v>
      </c>
      <c r="K127" s="117" t="s">
        <v>33</v>
      </c>
      <c r="L127" s="117" t="s">
        <v>33</v>
      </c>
      <c r="M127" s="117" t="s">
        <v>33</v>
      </c>
      <c r="N127" s="117" t="s">
        <v>33</v>
      </c>
      <c r="O127" s="117"/>
      <c r="P127" s="131"/>
      <c r="Q127" s="117"/>
      <c r="R127" s="117" t="s">
        <v>33</v>
      </c>
      <c r="S127" s="117" t="s">
        <v>33</v>
      </c>
      <c r="T127" s="117" t="s">
        <v>33</v>
      </c>
      <c r="U127" s="117" t="s">
        <v>33</v>
      </c>
      <c r="V127" s="117" t="s">
        <v>33</v>
      </c>
      <c r="W127" s="117" t="s">
        <v>33</v>
      </c>
      <c r="X127" s="117"/>
      <c r="Y127" s="117" t="s">
        <v>33</v>
      </c>
      <c r="Z127" s="117" t="s">
        <v>33</v>
      </c>
      <c r="AA127" s="132" t="s">
        <v>807</v>
      </c>
      <c r="AB127" s="117"/>
      <c r="AC127" s="117"/>
      <c r="AD127" s="132" t="s">
        <v>807</v>
      </c>
      <c r="AE127" s="117"/>
      <c r="AF127" s="117" t="s">
        <v>33</v>
      </c>
      <c r="AG127" s="117" t="s">
        <v>33</v>
      </c>
      <c r="AH127" s="117" t="s">
        <v>33</v>
      </c>
      <c r="AI127" s="117" t="s">
        <v>33</v>
      </c>
      <c r="AJ127" s="118">
        <f t="shared" si="26"/>
        <v>21</v>
      </c>
      <c r="AK127" s="119">
        <f t="shared" si="27"/>
        <v>0</v>
      </c>
      <c r="AL127" s="119">
        <f t="shared" si="34"/>
        <v>0</v>
      </c>
      <c r="AM127" s="119">
        <f t="shared" si="28"/>
        <v>0</v>
      </c>
      <c r="AN127" s="119">
        <f t="shared" si="29"/>
        <v>0</v>
      </c>
      <c r="AO127" s="119">
        <f t="shared" si="30"/>
        <v>0</v>
      </c>
      <c r="AP127" s="119">
        <f t="shared" si="31"/>
        <v>0</v>
      </c>
      <c r="AQ127" s="119">
        <f t="shared" si="32"/>
        <v>0</v>
      </c>
      <c r="AR127" s="119">
        <f t="shared" si="33"/>
        <v>0</v>
      </c>
      <c r="AS127" s="119">
        <f t="shared" si="42"/>
        <v>0</v>
      </c>
      <c r="AT127" s="119">
        <f t="shared" si="42"/>
        <v>0</v>
      </c>
      <c r="AU127" s="119">
        <f t="shared" si="42"/>
        <v>0</v>
      </c>
      <c r="AV127" s="119">
        <f t="shared" si="42"/>
        <v>0</v>
      </c>
      <c r="AW127" s="119">
        <f t="shared" si="42"/>
        <v>0</v>
      </c>
      <c r="AX127" s="119">
        <f t="shared" si="42"/>
        <v>0</v>
      </c>
      <c r="AY127" s="119">
        <f t="shared" si="35"/>
        <v>0</v>
      </c>
      <c r="AZ127" s="119">
        <f t="shared" si="41"/>
        <v>2</v>
      </c>
      <c r="BA127" s="203"/>
      <c r="BB127" s="203"/>
    </row>
    <row r="128" spans="1:54" ht="15.5" x14ac:dyDescent="0.35">
      <c r="A128" s="127">
        <f>IF(B128="","",IFERROR(SUBTOTAL(3,B$10:B128),""))</f>
        <v>119</v>
      </c>
      <c r="B128" s="216" t="s">
        <v>546</v>
      </c>
      <c r="C128" s="141" t="s">
        <v>547</v>
      </c>
      <c r="D128" s="144" t="s">
        <v>503</v>
      </c>
      <c r="E128" s="130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31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32" t="s">
        <v>807</v>
      </c>
      <c r="AB128" s="117"/>
      <c r="AC128" s="117"/>
      <c r="AD128" s="132" t="s">
        <v>807</v>
      </c>
      <c r="AE128" s="117"/>
      <c r="AF128" s="117" t="s">
        <v>33</v>
      </c>
      <c r="AG128" s="117"/>
      <c r="AH128" s="117" t="s">
        <v>33</v>
      </c>
      <c r="AI128" s="117" t="s">
        <v>33</v>
      </c>
      <c r="AJ128" s="118">
        <f t="shared" si="26"/>
        <v>21</v>
      </c>
      <c r="AK128" s="119">
        <f t="shared" si="27"/>
        <v>0</v>
      </c>
      <c r="AL128" s="119">
        <f t="shared" si="34"/>
        <v>0</v>
      </c>
      <c r="AM128" s="119">
        <f t="shared" si="28"/>
        <v>0</v>
      </c>
      <c r="AN128" s="119">
        <f t="shared" si="29"/>
        <v>0</v>
      </c>
      <c r="AO128" s="119">
        <f t="shared" si="30"/>
        <v>0</v>
      </c>
      <c r="AP128" s="119">
        <f t="shared" si="31"/>
        <v>0</v>
      </c>
      <c r="AQ128" s="119">
        <f t="shared" si="32"/>
        <v>0</v>
      </c>
      <c r="AR128" s="119">
        <f t="shared" si="33"/>
        <v>0</v>
      </c>
      <c r="AS128" s="119">
        <f t="shared" si="42"/>
        <v>0</v>
      </c>
      <c r="AT128" s="119">
        <f t="shared" si="42"/>
        <v>0</v>
      </c>
      <c r="AU128" s="119">
        <f t="shared" si="42"/>
        <v>0</v>
      </c>
      <c r="AV128" s="119">
        <f t="shared" si="42"/>
        <v>0</v>
      </c>
      <c r="AW128" s="119">
        <f t="shared" si="42"/>
        <v>0</v>
      </c>
      <c r="AX128" s="119">
        <f t="shared" si="42"/>
        <v>0</v>
      </c>
      <c r="AY128" s="119">
        <f t="shared" si="35"/>
        <v>0</v>
      </c>
      <c r="AZ128" s="119">
        <f t="shared" si="41"/>
        <v>2</v>
      </c>
      <c r="BA128" s="203"/>
      <c r="BB128" s="203"/>
    </row>
    <row r="129" spans="1:54" ht="15.5" x14ac:dyDescent="0.35">
      <c r="A129" s="127">
        <f>IF(B129="","",IFERROR(SUBTOTAL(3,B$10:B129),""))</f>
        <v>120</v>
      </c>
      <c r="B129" s="216" t="s">
        <v>548</v>
      </c>
      <c r="C129" s="141" t="s">
        <v>549</v>
      </c>
      <c r="D129" s="144" t="s">
        <v>22</v>
      </c>
      <c r="E129" s="130" t="s">
        <v>33</v>
      </c>
      <c r="F129" s="117" t="s">
        <v>33</v>
      </c>
      <c r="G129" s="117" t="s">
        <v>33</v>
      </c>
      <c r="H129" s="117" t="s">
        <v>33</v>
      </c>
      <c r="I129" s="117"/>
      <c r="J129" s="117" t="s">
        <v>33</v>
      </c>
      <c r="K129" s="117" t="s">
        <v>33</v>
      </c>
      <c r="L129" s="117" t="s">
        <v>33</v>
      </c>
      <c r="M129" s="117" t="s">
        <v>33</v>
      </c>
      <c r="N129" s="117" t="s">
        <v>33</v>
      </c>
      <c r="O129" s="117"/>
      <c r="P129" s="131"/>
      <c r="Q129" s="117"/>
      <c r="R129" s="117" t="s">
        <v>33</v>
      </c>
      <c r="S129" s="117" t="s">
        <v>33</v>
      </c>
      <c r="T129" s="117" t="s">
        <v>33</v>
      </c>
      <c r="U129" s="117" t="s">
        <v>33</v>
      </c>
      <c r="V129" s="117" t="s">
        <v>33</v>
      </c>
      <c r="W129" s="117" t="s">
        <v>33</v>
      </c>
      <c r="X129" s="117"/>
      <c r="Y129" s="117" t="s">
        <v>34</v>
      </c>
      <c r="Z129" s="117" t="s">
        <v>34</v>
      </c>
      <c r="AA129" s="132" t="s">
        <v>807</v>
      </c>
      <c r="AB129" s="117"/>
      <c r="AC129" s="117"/>
      <c r="AD129" s="132" t="s">
        <v>807</v>
      </c>
      <c r="AE129" s="117"/>
      <c r="AF129" s="117" t="s">
        <v>33</v>
      </c>
      <c r="AG129" s="117" t="s">
        <v>33</v>
      </c>
      <c r="AH129" s="117" t="s">
        <v>33</v>
      </c>
      <c r="AI129" s="117" t="s">
        <v>33</v>
      </c>
      <c r="AJ129" s="118">
        <f t="shared" si="26"/>
        <v>21</v>
      </c>
      <c r="AK129" s="119">
        <f t="shared" si="27"/>
        <v>0</v>
      </c>
      <c r="AL129" s="119">
        <f t="shared" si="34"/>
        <v>0</v>
      </c>
      <c r="AM129" s="119">
        <f t="shared" si="28"/>
        <v>0</v>
      </c>
      <c r="AN129" s="119">
        <f t="shared" si="29"/>
        <v>0</v>
      </c>
      <c r="AO129" s="119">
        <f t="shared" si="30"/>
        <v>0</v>
      </c>
      <c r="AP129" s="119">
        <f t="shared" si="31"/>
        <v>0</v>
      </c>
      <c r="AQ129" s="119">
        <f t="shared" si="32"/>
        <v>0</v>
      </c>
      <c r="AR129" s="119">
        <f t="shared" si="33"/>
        <v>0</v>
      </c>
      <c r="AS129" s="119">
        <f t="shared" si="42"/>
        <v>0</v>
      </c>
      <c r="AT129" s="119">
        <f t="shared" si="42"/>
        <v>0</v>
      </c>
      <c r="AU129" s="119">
        <f t="shared" si="42"/>
        <v>0</v>
      </c>
      <c r="AV129" s="119">
        <f t="shared" si="42"/>
        <v>0</v>
      </c>
      <c r="AW129" s="119">
        <f t="shared" si="42"/>
        <v>0</v>
      </c>
      <c r="AX129" s="119">
        <f t="shared" si="42"/>
        <v>0</v>
      </c>
      <c r="AY129" s="119">
        <f t="shared" si="35"/>
        <v>0</v>
      </c>
      <c r="AZ129" s="119">
        <f t="shared" si="41"/>
        <v>2</v>
      </c>
      <c r="BA129" s="203"/>
      <c r="BB129" s="203"/>
    </row>
    <row r="130" spans="1:54" ht="15.5" x14ac:dyDescent="0.35">
      <c r="A130" s="127">
        <f>IF(B130="","",IFERROR(SUBTOTAL(3,B$10:B130),""))</f>
        <v>121</v>
      </c>
      <c r="B130" s="216" t="s">
        <v>550</v>
      </c>
      <c r="C130" s="141" t="s">
        <v>551</v>
      </c>
      <c r="D130" s="144" t="s">
        <v>22</v>
      </c>
      <c r="E130" s="130" t="s">
        <v>34</v>
      </c>
      <c r="F130" s="117" t="s">
        <v>34</v>
      </c>
      <c r="G130" s="117" t="s">
        <v>33</v>
      </c>
      <c r="H130" s="117" t="s">
        <v>33</v>
      </c>
      <c r="I130" s="117"/>
      <c r="J130" s="117" t="s">
        <v>33</v>
      </c>
      <c r="K130" s="117" t="s">
        <v>34</v>
      </c>
      <c r="L130" s="117" t="s">
        <v>34</v>
      </c>
      <c r="M130" s="117" t="s">
        <v>33</v>
      </c>
      <c r="N130" s="117" t="s">
        <v>288</v>
      </c>
      <c r="O130" s="117"/>
      <c r="P130" s="131"/>
      <c r="Q130" s="117"/>
      <c r="R130" s="117" t="s">
        <v>33</v>
      </c>
      <c r="S130" s="117" t="s">
        <v>34</v>
      </c>
      <c r="T130" s="117" t="s">
        <v>34</v>
      </c>
      <c r="U130" s="117" t="s">
        <v>33</v>
      </c>
      <c r="V130" s="117" t="s">
        <v>33</v>
      </c>
      <c r="W130" s="117" t="s">
        <v>288</v>
      </c>
      <c r="X130" s="117"/>
      <c r="Y130" s="117" t="s">
        <v>33</v>
      </c>
      <c r="Z130" s="117" t="s">
        <v>34</v>
      </c>
      <c r="AA130" s="132" t="s">
        <v>807</v>
      </c>
      <c r="AB130" s="117"/>
      <c r="AC130" s="117"/>
      <c r="AD130" s="132" t="s">
        <v>807</v>
      </c>
      <c r="AE130" s="117"/>
      <c r="AF130" s="117" t="s">
        <v>33</v>
      </c>
      <c r="AG130" s="117" t="s">
        <v>33</v>
      </c>
      <c r="AH130" s="117" t="s">
        <v>33</v>
      </c>
      <c r="AI130" s="117" t="s">
        <v>33</v>
      </c>
      <c r="AJ130" s="118">
        <f t="shared" si="26"/>
        <v>19</v>
      </c>
      <c r="AK130" s="119">
        <f t="shared" si="27"/>
        <v>0</v>
      </c>
      <c r="AL130" s="119">
        <f t="shared" si="34"/>
        <v>2</v>
      </c>
      <c r="AM130" s="119">
        <f t="shared" si="28"/>
        <v>0</v>
      </c>
      <c r="AN130" s="119">
        <f t="shared" si="29"/>
        <v>0</v>
      </c>
      <c r="AO130" s="119">
        <f t="shared" si="30"/>
        <v>0</v>
      </c>
      <c r="AP130" s="119">
        <f t="shared" si="31"/>
        <v>0</v>
      </c>
      <c r="AQ130" s="119">
        <f t="shared" si="32"/>
        <v>0</v>
      </c>
      <c r="AR130" s="119">
        <f t="shared" si="33"/>
        <v>0</v>
      </c>
      <c r="AS130" s="119">
        <f t="shared" si="42"/>
        <v>0</v>
      </c>
      <c r="AT130" s="119">
        <f t="shared" si="42"/>
        <v>0</v>
      </c>
      <c r="AU130" s="119">
        <f t="shared" si="42"/>
        <v>0</v>
      </c>
      <c r="AV130" s="119">
        <f t="shared" si="42"/>
        <v>0</v>
      </c>
      <c r="AW130" s="119">
        <f t="shared" si="42"/>
        <v>0</v>
      </c>
      <c r="AX130" s="119">
        <f t="shared" si="42"/>
        <v>0</v>
      </c>
      <c r="AY130" s="119">
        <f t="shared" si="35"/>
        <v>0</v>
      </c>
      <c r="AZ130" s="119">
        <f t="shared" si="41"/>
        <v>2</v>
      </c>
      <c r="BA130" s="203"/>
      <c r="BB130" s="203"/>
    </row>
    <row r="131" spans="1:54" ht="15.5" x14ac:dyDescent="0.35">
      <c r="A131" s="127">
        <f>IF(B131="","",IFERROR(SUBTOTAL(3,B$10:B131),""))</f>
        <v>122</v>
      </c>
      <c r="B131" s="216" t="s">
        <v>552</v>
      </c>
      <c r="C131" s="141" t="s">
        <v>553</v>
      </c>
      <c r="D131" s="144" t="s">
        <v>22</v>
      </c>
      <c r="E131" s="130" t="s">
        <v>33</v>
      </c>
      <c r="F131" s="117" t="s">
        <v>33</v>
      </c>
      <c r="G131" s="117" t="s">
        <v>33</v>
      </c>
      <c r="H131" s="117" t="s">
        <v>33</v>
      </c>
      <c r="I131" s="117"/>
      <c r="J131" s="117" t="s">
        <v>33</v>
      </c>
      <c r="K131" s="117" t="s">
        <v>33</v>
      </c>
      <c r="L131" s="117" t="s">
        <v>33</v>
      </c>
      <c r="M131" s="117" t="s">
        <v>33</v>
      </c>
      <c r="N131" s="117" t="s">
        <v>33</v>
      </c>
      <c r="O131" s="117"/>
      <c r="P131" s="131"/>
      <c r="Q131" s="117"/>
      <c r="R131" s="117" t="s">
        <v>33</v>
      </c>
      <c r="S131" s="117" t="s">
        <v>33</v>
      </c>
      <c r="T131" s="117" t="s">
        <v>33</v>
      </c>
      <c r="U131" s="117" t="s">
        <v>33</v>
      </c>
      <c r="V131" s="117" t="s">
        <v>33</v>
      </c>
      <c r="W131" s="117" t="s">
        <v>33</v>
      </c>
      <c r="X131" s="117"/>
      <c r="Y131" s="117" t="s">
        <v>33</v>
      </c>
      <c r="Z131" s="117" t="s">
        <v>33</v>
      </c>
      <c r="AA131" s="132" t="s">
        <v>807</v>
      </c>
      <c r="AB131" s="117"/>
      <c r="AC131" s="117"/>
      <c r="AD131" s="132" t="s">
        <v>807</v>
      </c>
      <c r="AE131" s="117"/>
      <c r="AF131" s="117" t="s">
        <v>33</v>
      </c>
      <c r="AG131" s="117" t="s">
        <v>33</v>
      </c>
      <c r="AH131" s="117" t="s">
        <v>33</v>
      </c>
      <c r="AI131" s="117" t="s">
        <v>33</v>
      </c>
      <c r="AJ131" s="118">
        <f t="shared" si="26"/>
        <v>21</v>
      </c>
      <c r="AK131" s="119">
        <f t="shared" si="27"/>
        <v>0</v>
      </c>
      <c r="AL131" s="119">
        <f t="shared" si="34"/>
        <v>0</v>
      </c>
      <c r="AM131" s="119">
        <f t="shared" si="28"/>
        <v>0</v>
      </c>
      <c r="AN131" s="119">
        <f t="shared" si="29"/>
        <v>0</v>
      </c>
      <c r="AO131" s="119">
        <f t="shared" si="30"/>
        <v>0</v>
      </c>
      <c r="AP131" s="119">
        <f t="shared" si="31"/>
        <v>0</v>
      </c>
      <c r="AQ131" s="119">
        <f t="shared" si="32"/>
        <v>0</v>
      </c>
      <c r="AR131" s="119">
        <f t="shared" si="33"/>
        <v>0</v>
      </c>
      <c r="AS131" s="119">
        <f t="shared" ref="AS131:AX140" si="43">COUNTIF($E131:$AI131,AS$9)</f>
        <v>0</v>
      </c>
      <c r="AT131" s="119">
        <f t="shared" si="43"/>
        <v>0</v>
      </c>
      <c r="AU131" s="119">
        <f t="shared" si="43"/>
        <v>0</v>
      </c>
      <c r="AV131" s="119">
        <f t="shared" si="43"/>
        <v>0</v>
      </c>
      <c r="AW131" s="119">
        <f t="shared" si="43"/>
        <v>0</v>
      </c>
      <c r="AX131" s="119">
        <f t="shared" si="43"/>
        <v>0</v>
      </c>
      <c r="AY131" s="119">
        <f t="shared" si="35"/>
        <v>0</v>
      </c>
      <c r="AZ131" s="119">
        <f t="shared" si="41"/>
        <v>2</v>
      </c>
      <c r="BA131" s="203"/>
      <c r="BB131" s="203"/>
    </row>
    <row r="132" spans="1:54" ht="15.5" x14ac:dyDescent="0.35">
      <c r="A132" s="127">
        <f>IF(B132="","",IFERROR(SUBTOTAL(3,B$10:B132),""))</f>
        <v>123</v>
      </c>
      <c r="B132" s="216" t="s">
        <v>554</v>
      </c>
      <c r="C132" s="141" t="s">
        <v>555</v>
      </c>
      <c r="D132" s="144" t="s">
        <v>22</v>
      </c>
      <c r="E132" s="130" t="s">
        <v>33</v>
      </c>
      <c r="F132" s="117" t="s">
        <v>33</v>
      </c>
      <c r="G132" s="117" t="s">
        <v>34</v>
      </c>
      <c r="H132" s="117" t="s">
        <v>34</v>
      </c>
      <c r="I132" s="117"/>
      <c r="J132" s="117" t="s">
        <v>33</v>
      </c>
      <c r="K132" s="117" t="s">
        <v>33</v>
      </c>
      <c r="L132" s="117" t="s">
        <v>33</v>
      </c>
      <c r="M132" s="117" t="s">
        <v>33</v>
      </c>
      <c r="N132" s="117" t="s">
        <v>33</v>
      </c>
      <c r="O132" s="117"/>
      <c r="P132" s="131"/>
      <c r="Q132" s="117"/>
      <c r="R132" s="117" t="s">
        <v>33</v>
      </c>
      <c r="S132" s="117" t="s">
        <v>33</v>
      </c>
      <c r="T132" s="117" t="s">
        <v>33</v>
      </c>
      <c r="U132" s="117" t="s">
        <v>33</v>
      </c>
      <c r="V132" s="117" t="s">
        <v>33</v>
      </c>
      <c r="W132" s="117" t="s">
        <v>33</v>
      </c>
      <c r="X132" s="117"/>
      <c r="Y132" s="117" t="s">
        <v>33</v>
      </c>
      <c r="Z132" s="117" t="s">
        <v>34</v>
      </c>
      <c r="AA132" s="132" t="s">
        <v>807</v>
      </c>
      <c r="AB132" s="117"/>
      <c r="AC132" s="117"/>
      <c r="AD132" s="132" t="s">
        <v>807</v>
      </c>
      <c r="AE132" s="117"/>
      <c r="AF132" s="117" t="s">
        <v>33</v>
      </c>
      <c r="AG132" s="117" t="s">
        <v>33</v>
      </c>
      <c r="AH132" s="117" t="s">
        <v>33</v>
      </c>
      <c r="AI132" s="117" t="s">
        <v>34</v>
      </c>
      <c r="AJ132" s="118">
        <f t="shared" si="26"/>
        <v>21</v>
      </c>
      <c r="AK132" s="119">
        <f t="shared" si="27"/>
        <v>0</v>
      </c>
      <c r="AL132" s="119">
        <f t="shared" si="34"/>
        <v>0</v>
      </c>
      <c r="AM132" s="119">
        <f t="shared" si="28"/>
        <v>0</v>
      </c>
      <c r="AN132" s="119">
        <f t="shared" si="29"/>
        <v>0</v>
      </c>
      <c r="AO132" s="119">
        <f t="shared" si="30"/>
        <v>0</v>
      </c>
      <c r="AP132" s="119">
        <f t="shared" si="31"/>
        <v>0</v>
      </c>
      <c r="AQ132" s="119">
        <f t="shared" si="32"/>
        <v>0</v>
      </c>
      <c r="AR132" s="119">
        <f t="shared" si="33"/>
        <v>0</v>
      </c>
      <c r="AS132" s="119">
        <f t="shared" si="43"/>
        <v>0</v>
      </c>
      <c r="AT132" s="119">
        <f t="shared" si="43"/>
        <v>0</v>
      </c>
      <c r="AU132" s="119">
        <f t="shared" si="43"/>
        <v>0</v>
      </c>
      <c r="AV132" s="119">
        <f t="shared" si="43"/>
        <v>0</v>
      </c>
      <c r="AW132" s="119">
        <f t="shared" si="43"/>
        <v>0</v>
      </c>
      <c r="AX132" s="119">
        <f t="shared" si="43"/>
        <v>0</v>
      </c>
      <c r="AY132" s="119">
        <f t="shared" si="35"/>
        <v>0</v>
      </c>
      <c r="AZ132" s="119">
        <f t="shared" si="41"/>
        <v>2</v>
      </c>
      <c r="BA132" s="203"/>
      <c r="BB132" s="203"/>
    </row>
    <row r="133" spans="1:54" ht="15.5" x14ac:dyDescent="0.35">
      <c r="A133" s="127">
        <f>IF(B133="","",IFERROR(SUBTOTAL(3,B$10:B133),""))</f>
        <v>124</v>
      </c>
      <c r="B133" s="216" t="s">
        <v>556</v>
      </c>
      <c r="C133" s="141" t="s">
        <v>557</v>
      </c>
      <c r="D133" s="144" t="s">
        <v>22</v>
      </c>
      <c r="E133" s="130" t="s">
        <v>33</v>
      </c>
      <c r="F133" s="117" t="s">
        <v>33</v>
      </c>
      <c r="G133" s="117" t="s">
        <v>33</v>
      </c>
      <c r="H133" s="117" t="s">
        <v>33</v>
      </c>
      <c r="I133" s="117"/>
      <c r="J133" s="117" t="s">
        <v>33</v>
      </c>
      <c r="K133" s="117" t="s">
        <v>33</v>
      </c>
      <c r="L133" s="117" t="s">
        <v>33</v>
      </c>
      <c r="M133" s="117" t="s">
        <v>33</v>
      </c>
      <c r="N133" s="117" t="s">
        <v>33</v>
      </c>
      <c r="O133" s="117"/>
      <c r="P133" s="131"/>
      <c r="Q133" s="117"/>
      <c r="R133" s="117" t="s">
        <v>33</v>
      </c>
      <c r="S133" s="117" t="s">
        <v>33</v>
      </c>
      <c r="T133" s="117" t="s">
        <v>33</v>
      </c>
      <c r="U133" s="117" t="s">
        <v>33</v>
      </c>
      <c r="V133" s="117" t="s">
        <v>33</v>
      </c>
      <c r="W133" s="117" t="s">
        <v>33</v>
      </c>
      <c r="X133" s="117"/>
      <c r="Y133" s="117" t="s">
        <v>264</v>
      </c>
      <c r="Z133" s="117" t="s">
        <v>37</v>
      </c>
      <c r="AA133" s="117" t="s">
        <v>37</v>
      </c>
      <c r="AB133" s="117"/>
      <c r="AC133" s="117"/>
      <c r="AD133" s="117" t="s">
        <v>37</v>
      </c>
      <c r="AE133" s="117"/>
      <c r="AF133" s="117" t="s">
        <v>37</v>
      </c>
      <c r="AG133" s="117" t="s">
        <v>37</v>
      </c>
      <c r="AH133" s="117" t="s">
        <v>37</v>
      </c>
      <c r="AI133" s="117" t="s">
        <v>37</v>
      </c>
      <c r="AJ133" s="118">
        <f t="shared" si="26"/>
        <v>15</v>
      </c>
      <c r="AK133" s="119">
        <f t="shared" si="27"/>
        <v>0</v>
      </c>
      <c r="AL133" s="119">
        <f t="shared" si="34"/>
        <v>0</v>
      </c>
      <c r="AM133" s="119">
        <f t="shared" si="28"/>
        <v>0</v>
      </c>
      <c r="AN133" s="119">
        <f t="shared" si="29"/>
        <v>0</v>
      </c>
      <c r="AO133" s="119">
        <f t="shared" si="30"/>
        <v>1</v>
      </c>
      <c r="AP133" s="119">
        <f t="shared" si="31"/>
        <v>0</v>
      </c>
      <c r="AQ133" s="119">
        <f t="shared" si="32"/>
        <v>0</v>
      </c>
      <c r="AR133" s="119">
        <f t="shared" si="33"/>
        <v>7</v>
      </c>
      <c r="AS133" s="119">
        <f t="shared" si="43"/>
        <v>0</v>
      </c>
      <c r="AT133" s="119">
        <f t="shared" si="43"/>
        <v>0</v>
      </c>
      <c r="AU133" s="119">
        <f t="shared" si="43"/>
        <v>0</v>
      </c>
      <c r="AV133" s="119">
        <f t="shared" si="43"/>
        <v>0</v>
      </c>
      <c r="AW133" s="119">
        <f t="shared" si="43"/>
        <v>0</v>
      </c>
      <c r="AX133" s="119">
        <f t="shared" si="43"/>
        <v>0</v>
      </c>
      <c r="AY133" s="119">
        <f t="shared" si="35"/>
        <v>0</v>
      </c>
      <c r="AZ133" s="119">
        <f t="shared" si="41"/>
        <v>0</v>
      </c>
      <c r="BA133" s="203"/>
      <c r="BB133" s="203"/>
    </row>
    <row r="134" spans="1:54" ht="15.5" x14ac:dyDescent="0.35">
      <c r="A134" s="127">
        <f>IF(B134="","",IFERROR(SUBTOTAL(3,B$10:B134),""))</f>
        <v>125</v>
      </c>
      <c r="B134" s="216" t="s">
        <v>558</v>
      </c>
      <c r="C134" s="141" t="s">
        <v>559</v>
      </c>
      <c r="D134" s="144" t="s">
        <v>22</v>
      </c>
      <c r="E134" s="130" t="s">
        <v>33</v>
      </c>
      <c r="F134" s="117" t="s">
        <v>33</v>
      </c>
      <c r="G134" s="117" t="s">
        <v>33</v>
      </c>
      <c r="H134" s="117" t="s">
        <v>33</v>
      </c>
      <c r="I134" s="117"/>
      <c r="J134" s="117" t="s">
        <v>33</v>
      </c>
      <c r="K134" s="117" t="s">
        <v>33</v>
      </c>
      <c r="L134" s="117" t="s">
        <v>33</v>
      </c>
      <c r="M134" s="117" t="s">
        <v>33</v>
      </c>
      <c r="N134" s="117" t="s">
        <v>33</v>
      </c>
      <c r="O134" s="117"/>
      <c r="P134" s="131"/>
      <c r="Q134" s="117"/>
      <c r="R134" s="117" t="s">
        <v>33</v>
      </c>
      <c r="S134" s="117" t="s">
        <v>33</v>
      </c>
      <c r="T134" s="117" t="s">
        <v>33</v>
      </c>
      <c r="U134" s="117" t="s">
        <v>33</v>
      </c>
      <c r="V134" s="117" t="s">
        <v>33</v>
      </c>
      <c r="W134" s="117" t="s">
        <v>33</v>
      </c>
      <c r="X134" s="117"/>
      <c r="Y134" s="117" t="s">
        <v>33</v>
      </c>
      <c r="Z134" s="117" t="s">
        <v>33</v>
      </c>
      <c r="AA134" s="132" t="s">
        <v>807</v>
      </c>
      <c r="AB134" s="117"/>
      <c r="AC134" s="117"/>
      <c r="AD134" s="132" t="s">
        <v>807</v>
      </c>
      <c r="AE134" s="117"/>
      <c r="AF134" s="117" t="s">
        <v>33</v>
      </c>
      <c r="AG134" s="117" t="s">
        <v>288</v>
      </c>
      <c r="AH134" s="117" t="s">
        <v>33</v>
      </c>
      <c r="AI134" s="117" t="s">
        <v>33</v>
      </c>
      <c r="AJ134" s="118">
        <f t="shared" si="26"/>
        <v>20</v>
      </c>
      <c r="AK134" s="119">
        <f t="shared" si="27"/>
        <v>0</v>
      </c>
      <c r="AL134" s="119">
        <f t="shared" si="34"/>
        <v>1</v>
      </c>
      <c r="AM134" s="119">
        <f t="shared" si="28"/>
        <v>0</v>
      </c>
      <c r="AN134" s="119">
        <f t="shared" si="29"/>
        <v>0</v>
      </c>
      <c r="AO134" s="119">
        <f t="shared" si="30"/>
        <v>0</v>
      </c>
      <c r="AP134" s="119">
        <f t="shared" si="31"/>
        <v>0</v>
      </c>
      <c r="AQ134" s="119">
        <f t="shared" si="32"/>
        <v>0</v>
      </c>
      <c r="AR134" s="119">
        <f t="shared" si="33"/>
        <v>0</v>
      </c>
      <c r="AS134" s="119">
        <f t="shared" si="43"/>
        <v>0</v>
      </c>
      <c r="AT134" s="119">
        <f t="shared" si="43"/>
        <v>0</v>
      </c>
      <c r="AU134" s="119">
        <f t="shared" si="43"/>
        <v>0</v>
      </c>
      <c r="AV134" s="119">
        <f t="shared" si="43"/>
        <v>0</v>
      </c>
      <c r="AW134" s="119">
        <f t="shared" si="43"/>
        <v>0</v>
      </c>
      <c r="AX134" s="119">
        <f t="shared" si="43"/>
        <v>0</v>
      </c>
      <c r="AY134" s="119">
        <f t="shared" si="35"/>
        <v>0</v>
      </c>
      <c r="AZ134" s="119">
        <f t="shared" si="41"/>
        <v>2</v>
      </c>
      <c r="BA134" s="203"/>
      <c r="BB134" s="203"/>
    </row>
    <row r="135" spans="1:54" ht="15.5" x14ac:dyDescent="0.35">
      <c r="A135" s="127">
        <f>IF(B135="","",IFERROR(SUBTOTAL(3,B$10:B135),""))</f>
        <v>126</v>
      </c>
      <c r="B135" s="216" t="s">
        <v>560</v>
      </c>
      <c r="C135" s="141" t="s">
        <v>561</v>
      </c>
      <c r="D135" s="144" t="s">
        <v>22</v>
      </c>
      <c r="E135" s="130" t="s">
        <v>33</v>
      </c>
      <c r="F135" s="117" t="s">
        <v>33</v>
      </c>
      <c r="G135" s="117" t="s">
        <v>33</v>
      </c>
      <c r="H135" s="117" t="s">
        <v>33</v>
      </c>
      <c r="I135" s="117"/>
      <c r="J135" s="117" t="s">
        <v>34</v>
      </c>
      <c r="K135" s="117" t="s">
        <v>34</v>
      </c>
      <c r="L135" s="117" t="s">
        <v>34</v>
      </c>
      <c r="M135" s="117" t="s">
        <v>34</v>
      </c>
      <c r="N135" s="117" t="s">
        <v>34</v>
      </c>
      <c r="O135" s="117"/>
      <c r="P135" s="131"/>
      <c r="Q135" s="117"/>
      <c r="R135" s="117" t="s">
        <v>33</v>
      </c>
      <c r="S135" s="117" t="s">
        <v>34</v>
      </c>
      <c r="T135" s="117" t="s">
        <v>33</v>
      </c>
      <c r="U135" s="117" t="s">
        <v>33</v>
      </c>
      <c r="V135" s="117" t="s">
        <v>33</v>
      </c>
      <c r="W135" s="117" t="s">
        <v>33</v>
      </c>
      <c r="X135" s="117"/>
      <c r="Y135" s="117" t="s">
        <v>33</v>
      </c>
      <c r="Z135" s="117" t="s">
        <v>34</v>
      </c>
      <c r="AA135" s="132" t="s">
        <v>807</v>
      </c>
      <c r="AB135" s="117"/>
      <c r="AC135" s="117"/>
      <c r="AD135" s="132" t="s">
        <v>807</v>
      </c>
      <c r="AE135" s="117"/>
      <c r="AF135" s="117" t="s">
        <v>33</v>
      </c>
      <c r="AG135" s="117" t="s">
        <v>33</v>
      </c>
      <c r="AH135" s="117" t="s">
        <v>33</v>
      </c>
      <c r="AI135" s="117" t="s">
        <v>33</v>
      </c>
      <c r="AJ135" s="118">
        <f t="shared" si="26"/>
        <v>21</v>
      </c>
      <c r="AK135" s="119">
        <f t="shared" si="27"/>
        <v>0</v>
      </c>
      <c r="AL135" s="119">
        <f t="shared" si="34"/>
        <v>0</v>
      </c>
      <c r="AM135" s="119">
        <f t="shared" si="28"/>
        <v>0</v>
      </c>
      <c r="AN135" s="119">
        <f t="shared" si="29"/>
        <v>0</v>
      </c>
      <c r="AO135" s="119">
        <f t="shared" si="30"/>
        <v>0</v>
      </c>
      <c r="AP135" s="119">
        <f t="shared" si="31"/>
        <v>0</v>
      </c>
      <c r="AQ135" s="119">
        <f t="shared" si="32"/>
        <v>0</v>
      </c>
      <c r="AR135" s="119">
        <f t="shared" si="33"/>
        <v>0</v>
      </c>
      <c r="AS135" s="119">
        <f t="shared" si="43"/>
        <v>0</v>
      </c>
      <c r="AT135" s="119">
        <f t="shared" si="43"/>
        <v>0</v>
      </c>
      <c r="AU135" s="119">
        <f t="shared" si="43"/>
        <v>0</v>
      </c>
      <c r="AV135" s="119">
        <f t="shared" si="43"/>
        <v>0</v>
      </c>
      <c r="AW135" s="119">
        <f t="shared" si="43"/>
        <v>0</v>
      </c>
      <c r="AX135" s="119">
        <f t="shared" si="43"/>
        <v>0</v>
      </c>
      <c r="AY135" s="119">
        <f t="shared" si="35"/>
        <v>0</v>
      </c>
      <c r="AZ135" s="119">
        <f t="shared" si="41"/>
        <v>2</v>
      </c>
      <c r="BA135" s="203"/>
      <c r="BB135" s="203"/>
    </row>
    <row r="136" spans="1:54" ht="15.5" x14ac:dyDescent="0.35">
      <c r="A136" s="127">
        <f>IF(B136="","",IFERROR(SUBTOTAL(3,B$10:B136),""))</f>
        <v>127</v>
      </c>
      <c r="B136" s="216" t="s">
        <v>562</v>
      </c>
      <c r="C136" s="141" t="s">
        <v>563</v>
      </c>
      <c r="D136" s="144" t="s">
        <v>22</v>
      </c>
      <c r="E136" s="130" t="s">
        <v>33</v>
      </c>
      <c r="F136" s="117" t="s">
        <v>288</v>
      </c>
      <c r="G136" s="117" t="s">
        <v>33</v>
      </c>
      <c r="H136" s="117" t="s">
        <v>33</v>
      </c>
      <c r="I136" s="117"/>
      <c r="J136" s="117" t="s">
        <v>33</v>
      </c>
      <c r="K136" s="117" t="s">
        <v>33</v>
      </c>
      <c r="L136" s="117" t="s">
        <v>33</v>
      </c>
      <c r="M136" s="117" t="s">
        <v>33</v>
      </c>
      <c r="N136" s="117" t="s">
        <v>33</v>
      </c>
      <c r="O136" s="117"/>
      <c r="P136" s="131"/>
      <c r="Q136" s="117"/>
      <c r="R136" s="117" t="s">
        <v>33</v>
      </c>
      <c r="S136" s="117" t="s">
        <v>33</v>
      </c>
      <c r="T136" s="117" t="s">
        <v>33</v>
      </c>
      <c r="U136" s="117" t="s">
        <v>33</v>
      </c>
      <c r="V136" s="117" t="s">
        <v>33</v>
      </c>
      <c r="W136" s="117" t="s">
        <v>33</v>
      </c>
      <c r="X136" s="117"/>
      <c r="Y136" s="117" t="s">
        <v>33</v>
      </c>
      <c r="Z136" s="117" t="s">
        <v>37</v>
      </c>
      <c r="AA136" s="117" t="s">
        <v>37</v>
      </c>
      <c r="AB136" s="117"/>
      <c r="AC136" s="117"/>
      <c r="AD136" s="117" t="s">
        <v>37</v>
      </c>
      <c r="AE136" s="117"/>
      <c r="AF136" s="117" t="s">
        <v>37</v>
      </c>
      <c r="AG136" s="117" t="s">
        <v>37</v>
      </c>
      <c r="AH136" s="117" t="s">
        <v>37</v>
      </c>
      <c r="AI136" s="117" t="s">
        <v>37</v>
      </c>
      <c r="AJ136" s="118">
        <f t="shared" si="26"/>
        <v>15</v>
      </c>
      <c r="AK136" s="119">
        <f t="shared" si="27"/>
        <v>0</v>
      </c>
      <c r="AL136" s="119">
        <f t="shared" si="34"/>
        <v>1</v>
      </c>
      <c r="AM136" s="119">
        <f t="shared" si="28"/>
        <v>0</v>
      </c>
      <c r="AN136" s="119">
        <f t="shared" si="29"/>
        <v>0</v>
      </c>
      <c r="AO136" s="119">
        <f t="shared" si="30"/>
        <v>0</v>
      </c>
      <c r="AP136" s="119">
        <f t="shared" si="31"/>
        <v>0</v>
      </c>
      <c r="AQ136" s="119">
        <f t="shared" si="32"/>
        <v>0</v>
      </c>
      <c r="AR136" s="119">
        <f t="shared" si="33"/>
        <v>7</v>
      </c>
      <c r="AS136" s="119">
        <f t="shared" si="43"/>
        <v>0</v>
      </c>
      <c r="AT136" s="119">
        <f t="shared" si="43"/>
        <v>0</v>
      </c>
      <c r="AU136" s="119">
        <f t="shared" si="43"/>
        <v>0</v>
      </c>
      <c r="AV136" s="119">
        <f t="shared" si="43"/>
        <v>0</v>
      </c>
      <c r="AW136" s="119">
        <f t="shared" si="43"/>
        <v>0</v>
      </c>
      <c r="AX136" s="119">
        <f t="shared" si="43"/>
        <v>0</v>
      </c>
      <c r="AY136" s="119">
        <f t="shared" si="35"/>
        <v>0</v>
      </c>
      <c r="AZ136" s="119">
        <f t="shared" si="41"/>
        <v>0</v>
      </c>
      <c r="BA136" s="203"/>
      <c r="BB136" s="203"/>
    </row>
    <row r="137" spans="1:54" ht="15.5" x14ac:dyDescent="0.35">
      <c r="A137" s="127">
        <f>IF(B137="","",IFERROR(SUBTOTAL(3,B$10:B137),""))</f>
        <v>128</v>
      </c>
      <c r="B137" s="216" t="s">
        <v>564</v>
      </c>
      <c r="C137" s="141" t="s">
        <v>565</v>
      </c>
      <c r="D137" s="144" t="s">
        <v>22</v>
      </c>
      <c r="E137" s="130" t="s">
        <v>32</v>
      </c>
      <c r="F137" s="117" t="s">
        <v>33</v>
      </c>
      <c r="G137" s="117" t="s">
        <v>33</v>
      </c>
      <c r="H137" s="117" t="s">
        <v>33</v>
      </c>
      <c r="I137" s="117"/>
      <c r="J137" s="117" t="s">
        <v>33</v>
      </c>
      <c r="K137" s="117" t="s">
        <v>33</v>
      </c>
      <c r="L137" s="117" t="s">
        <v>33</v>
      </c>
      <c r="M137" s="117" t="s">
        <v>33</v>
      </c>
      <c r="N137" s="117" t="s">
        <v>33</v>
      </c>
      <c r="O137" s="117"/>
      <c r="P137" s="131"/>
      <c r="Q137" s="117"/>
      <c r="R137" s="117" t="s">
        <v>33</v>
      </c>
      <c r="S137" s="117" t="s">
        <v>33</v>
      </c>
      <c r="T137" s="117" t="s">
        <v>33</v>
      </c>
      <c r="U137" s="117" t="s">
        <v>33</v>
      </c>
      <c r="V137" s="117" t="s">
        <v>33</v>
      </c>
      <c r="W137" s="117" t="s">
        <v>33</v>
      </c>
      <c r="X137" s="117"/>
      <c r="Y137" s="117" t="s">
        <v>37</v>
      </c>
      <c r="Z137" s="117" t="s">
        <v>37</v>
      </c>
      <c r="AA137" s="117" t="s">
        <v>37</v>
      </c>
      <c r="AB137" s="117"/>
      <c r="AC137" s="117"/>
      <c r="AD137" s="117" t="s">
        <v>37</v>
      </c>
      <c r="AE137" s="117"/>
      <c r="AF137" s="117" t="s">
        <v>37</v>
      </c>
      <c r="AG137" s="117" t="s">
        <v>37</v>
      </c>
      <c r="AH137" s="117" t="s">
        <v>37</v>
      </c>
      <c r="AI137" s="117" t="s">
        <v>37</v>
      </c>
      <c r="AJ137" s="118">
        <f t="shared" si="26"/>
        <v>14</v>
      </c>
      <c r="AK137" s="119">
        <f t="shared" si="27"/>
        <v>1</v>
      </c>
      <c r="AL137" s="119">
        <f t="shared" si="34"/>
        <v>0</v>
      </c>
      <c r="AM137" s="119">
        <f t="shared" si="28"/>
        <v>0</v>
      </c>
      <c r="AN137" s="119">
        <f t="shared" si="29"/>
        <v>0</v>
      </c>
      <c r="AO137" s="119">
        <f t="shared" si="30"/>
        <v>0</v>
      </c>
      <c r="AP137" s="119">
        <f t="shared" si="31"/>
        <v>0</v>
      </c>
      <c r="AQ137" s="119">
        <f t="shared" si="32"/>
        <v>0</v>
      </c>
      <c r="AR137" s="119">
        <f t="shared" si="33"/>
        <v>8</v>
      </c>
      <c r="AS137" s="119">
        <f t="shared" si="43"/>
        <v>0</v>
      </c>
      <c r="AT137" s="119">
        <f t="shared" si="43"/>
        <v>0</v>
      </c>
      <c r="AU137" s="119">
        <f t="shared" si="43"/>
        <v>0</v>
      </c>
      <c r="AV137" s="119">
        <f t="shared" si="43"/>
        <v>0</v>
      </c>
      <c r="AW137" s="119">
        <f t="shared" si="43"/>
        <v>0</v>
      </c>
      <c r="AX137" s="119">
        <f t="shared" si="43"/>
        <v>0</v>
      </c>
      <c r="AY137" s="119">
        <f t="shared" si="35"/>
        <v>0</v>
      </c>
      <c r="AZ137" s="119">
        <f t="shared" si="41"/>
        <v>0</v>
      </c>
      <c r="BA137" s="203"/>
      <c r="BB137" s="203"/>
    </row>
    <row r="138" spans="1:54" ht="15.5" x14ac:dyDescent="0.35">
      <c r="A138" s="127">
        <f>IF(B138="","",IFERROR(SUBTOTAL(3,B$10:B138),""))</f>
        <v>129</v>
      </c>
      <c r="B138" s="216" t="s">
        <v>566</v>
      </c>
      <c r="C138" s="141" t="s">
        <v>567</v>
      </c>
      <c r="D138" s="144" t="s">
        <v>22</v>
      </c>
      <c r="E138" s="130" t="s">
        <v>34</v>
      </c>
      <c r="F138" s="117" t="s">
        <v>34</v>
      </c>
      <c r="G138" s="117" t="s">
        <v>34</v>
      </c>
      <c r="H138" s="117" t="s">
        <v>33</v>
      </c>
      <c r="I138" s="117"/>
      <c r="J138" s="117" t="s">
        <v>34</v>
      </c>
      <c r="K138" s="117" t="s">
        <v>33</v>
      </c>
      <c r="L138" s="117" t="s">
        <v>33</v>
      </c>
      <c r="M138" s="117" t="s">
        <v>34</v>
      </c>
      <c r="N138" s="117" t="s">
        <v>33</v>
      </c>
      <c r="O138" s="117"/>
      <c r="P138" s="131"/>
      <c r="Q138" s="117"/>
      <c r="R138" s="117" t="s">
        <v>34</v>
      </c>
      <c r="S138" s="117"/>
      <c r="T138" s="117" t="s">
        <v>34</v>
      </c>
      <c r="U138" s="117" t="s">
        <v>34</v>
      </c>
      <c r="V138" s="117"/>
      <c r="W138" s="117" t="s">
        <v>33</v>
      </c>
      <c r="X138" s="117"/>
      <c r="Y138" s="117" t="s">
        <v>34</v>
      </c>
      <c r="Z138" s="117" t="s">
        <v>34</v>
      </c>
      <c r="AA138" s="132" t="s">
        <v>807</v>
      </c>
      <c r="AB138" s="117"/>
      <c r="AC138" s="117"/>
      <c r="AD138" s="132" t="s">
        <v>807</v>
      </c>
      <c r="AE138" s="117"/>
      <c r="AF138" s="117" t="s">
        <v>34</v>
      </c>
      <c r="AG138" s="117" t="s">
        <v>34</v>
      </c>
      <c r="AH138" s="117" t="s">
        <v>33</v>
      </c>
      <c r="AI138" s="117" t="s">
        <v>34</v>
      </c>
      <c r="AJ138" s="118">
        <f t="shared" ref="AJ138:AJ201" si="44">IF($AK$6="","",IFERROR(SUM($AK$6-($AK138+$AL138+$AM138+$AN138+$AO138+$AR138+$AS138+$AT138+$AU138+$AV138+$AW138+$AX138+$AZ138)),""))</f>
        <v>21</v>
      </c>
      <c r="AK138" s="119">
        <f t="shared" ref="AK138:AK201" si="45">COUNTIF($E138:$AI138,AA)</f>
        <v>0</v>
      </c>
      <c r="AL138" s="119">
        <f t="shared" si="34"/>
        <v>0</v>
      </c>
      <c r="AM138" s="119">
        <f t="shared" ref="AM138:AM201" si="46">COUNTIF($E138:$AI138,BB)</f>
        <v>0</v>
      </c>
      <c r="AN138" s="119">
        <f t="shared" ref="AN138:AN201" si="47">COUNTIF($E138:$AI138,CC)</f>
        <v>0</v>
      </c>
      <c r="AO138" s="119">
        <f t="shared" ref="AO138:AO201" si="48">COUNTIF($E138:$AI138,DD)</f>
        <v>0</v>
      </c>
      <c r="AP138" s="119">
        <f t="shared" ref="AP138:AP201" si="49">COUNTIF($E138:$AI138,EE)</f>
        <v>0</v>
      </c>
      <c r="AQ138" s="119">
        <f t="shared" ref="AQ138:AQ201" si="50">COUNTIF($E138:$AI138,FF)</f>
        <v>0</v>
      </c>
      <c r="AR138" s="119">
        <f t="shared" ref="AR138:AR201" si="51">COUNTIF($E138:$AI138,GG)</f>
        <v>0</v>
      </c>
      <c r="AS138" s="119">
        <f t="shared" si="43"/>
        <v>0</v>
      </c>
      <c r="AT138" s="119">
        <f t="shared" si="43"/>
        <v>0</v>
      </c>
      <c r="AU138" s="119">
        <f t="shared" si="43"/>
        <v>0</v>
      </c>
      <c r="AV138" s="119">
        <f t="shared" si="43"/>
        <v>0</v>
      </c>
      <c r="AW138" s="119">
        <f t="shared" si="43"/>
        <v>0</v>
      </c>
      <c r="AX138" s="119">
        <f t="shared" si="43"/>
        <v>0</v>
      </c>
      <c r="AY138" s="119">
        <f t="shared" si="35"/>
        <v>0</v>
      </c>
      <c r="AZ138" s="119">
        <f t="shared" si="41"/>
        <v>2</v>
      </c>
      <c r="BA138" s="203"/>
      <c r="BB138" s="203"/>
    </row>
    <row r="139" spans="1:54" ht="15.5" x14ac:dyDescent="0.35">
      <c r="A139" s="127">
        <f>IF(B139="","",IFERROR(SUBTOTAL(3,B$10:B139),""))</f>
        <v>130</v>
      </c>
      <c r="B139" s="216" t="s">
        <v>568</v>
      </c>
      <c r="C139" s="141" t="s">
        <v>569</v>
      </c>
      <c r="D139" s="144" t="s">
        <v>22</v>
      </c>
      <c r="E139" s="130" t="s">
        <v>33</v>
      </c>
      <c r="F139" s="117" t="s">
        <v>33</v>
      </c>
      <c r="G139" s="117" t="s">
        <v>33</v>
      </c>
      <c r="H139" s="117"/>
      <c r="I139" s="117"/>
      <c r="J139" s="117" t="s">
        <v>33</v>
      </c>
      <c r="K139" s="117" t="s">
        <v>33</v>
      </c>
      <c r="L139" s="117" t="s">
        <v>33</v>
      </c>
      <c r="M139" s="117" t="s">
        <v>33</v>
      </c>
      <c r="N139" s="117" t="s">
        <v>33</v>
      </c>
      <c r="O139" s="117"/>
      <c r="P139" s="131"/>
      <c r="Q139" s="117"/>
      <c r="R139" s="117" t="s">
        <v>33</v>
      </c>
      <c r="S139" s="117" t="s">
        <v>33</v>
      </c>
      <c r="T139" s="117" t="s">
        <v>33</v>
      </c>
      <c r="U139" s="117" t="s">
        <v>33</v>
      </c>
      <c r="V139" s="117" t="s">
        <v>33</v>
      </c>
      <c r="W139" s="117" t="s">
        <v>33</v>
      </c>
      <c r="X139" s="117"/>
      <c r="Y139" s="117" t="s">
        <v>33</v>
      </c>
      <c r="Z139" s="117" t="s">
        <v>33</v>
      </c>
      <c r="AA139" s="132" t="s">
        <v>807</v>
      </c>
      <c r="AB139" s="117"/>
      <c r="AC139" s="117"/>
      <c r="AD139" s="132" t="s">
        <v>807</v>
      </c>
      <c r="AE139" s="117"/>
      <c r="AF139" s="117" t="s">
        <v>33</v>
      </c>
      <c r="AG139" s="117" t="s">
        <v>33</v>
      </c>
      <c r="AH139" s="117" t="s">
        <v>33</v>
      </c>
      <c r="AI139" s="117" t="s">
        <v>33</v>
      </c>
      <c r="AJ139" s="118">
        <f t="shared" si="44"/>
        <v>21</v>
      </c>
      <c r="AK139" s="119">
        <f t="shared" si="45"/>
        <v>0</v>
      </c>
      <c r="AL139" s="119">
        <f t="shared" ref="AL139:AL202" si="52">COUNTIF($E139:$AI139,HH)</f>
        <v>0</v>
      </c>
      <c r="AM139" s="119">
        <f t="shared" si="46"/>
        <v>0</v>
      </c>
      <c r="AN139" s="119">
        <f t="shared" si="47"/>
        <v>0</v>
      </c>
      <c r="AO139" s="119">
        <f t="shared" si="48"/>
        <v>0</v>
      </c>
      <c r="AP139" s="119">
        <f t="shared" si="49"/>
        <v>0</v>
      </c>
      <c r="AQ139" s="119">
        <f t="shared" si="50"/>
        <v>0</v>
      </c>
      <c r="AR139" s="119">
        <f t="shared" si="51"/>
        <v>0</v>
      </c>
      <c r="AS139" s="119">
        <f t="shared" si="43"/>
        <v>0</v>
      </c>
      <c r="AT139" s="119">
        <f t="shared" si="43"/>
        <v>0</v>
      </c>
      <c r="AU139" s="119">
        <f t="shared" si="43"/>
        <v>0</v>
      </c>
      <c r="AV139" s="119">
        <f t="shared" si="43"/>
        <v>0</v>
      </c>
      <c r="AW139" s="119">
        <f t="shared" si="43"/>
        <v>0</v>
      </c>
      <c r="AX139" s="119">
        <f t="shared" si="43"/>
        <v>0</v>
      </c>
      <c r="AY139" s="119">
        <f t="shared" ref="AY139:AY202" si="53">COUNTIF($E139:$AI139,AY$9)</f>
        <v>0</v>
      </c>
      <c r="AZ139" s="119">
        <f t="shared" si="41"/>
        <v>2</v>
      </c>
      <c r="BA139" s="203"/>
      <c r="BB139" s="203"/>
    </row>
    <row r="140" spans="1:54" ht="15.5" x14ac:dyDescent="0.35">
      <c r="A140" s="127">
        <f>IF(B140="","",IFERROR(SUBTOTAL(3,B$10:B140),""))</f>
        <v>131</v>
      </c>
      <c r="B140" s="216" t="s">
        <v>570</v>
      </c>
      <c r="C140" s="141" t="s">
        <v>571</v>
      </c>
      <c r="D140" s="144" t="s">
        <v>503</v>
      </c>
      <c r="E140" s="130" t="s">
        <v>33</v>
      </c>
      <c r="F140" s="117" t="s">
        <v>34</v>
      </c>
      <c r="G140" s="117" t="s">
        <v>34</v>
      </c>
      <c r="H140" s="117" t="s">
        <v>288</v>
      </c>
      <c r="I140" s="117"/>
      <c r="J140" s="117" t="s">
        <v>33</v>
      </c>
      <c r="K140" s="117" t="s">
        <v>33</v>
      </c>
      <c r="L140" s="117" t="s">
        <v>33</v>
      </c>
      <c r="M140" s="117" t="s">
        <v>288</v>
      </c>
      <c r="N140" s="117" t="s">
        <v>33</v>
      </c>
      <c r="O140" s="117"/>
      <c r="P140" s="131"/>
      <c r="Q140" s="117"/>
      <c r="R140" s="117" t="s">
        <v>33</v>
      </c>
      <c r="S140" s="117" t="s">
        <v>33</v>
      </c>
      <c r="T140" s="117" t="s">
        <v>264</v>
      </c>
      <c r="U140" s="117" t="s">
        <v>33</v>
      </c>
      <c r="V140" s="117" t="s">
        <v>33</v>
      </c>
      <c r="W140" s="117" t="s">
        <v>264</v>
      </c>
      <c r="X140" s="117"/>
      <c r="Y140" s="117" t="s">
        <v>33</v>
      </c>
      <c r="Z140" s="117" t="s">
        <v>19</v>
      </c>
      <c r="AA140" s="132" t="s">
        <v>807</v>
      </c>
      <c r="AB140" s="117"/>
      <c r="AC140" s="117"/>
      <c r="AD140" s="132" t="s">
        <v>807</v>
      </c>
      <c r="AE140" s="117"/>
      <c r="AF140" s="117" t="s">
        <v>33</v>
      </c>
      <c r="AG140" s="117" t="s">
        <v>34</v>
      </c>
      <c r="AH140" s="117" t="s">
        <v>34</v>
      </c>
      <c r="AI140" s="117" t="s">
        <v>34</v>
      </c>
      <c r="AJ140" s="118">
        <f t="shared" si="44"/>
        <v>16</v>
      </c>
      <c r="AK140" s="119">
        <f t="shared" si="45"/>
        <v>0</v>
      </c>
      <c r="AL140" s="119">
        <f t="shared" si="52"/>
        <v>2</v>
      </c>
      <c r="AM140" s="119">
        <f t="shared" si="46"/>
        <v>0</v>
      </c>
      <c r="AN140" s="119">
        <f t="shared" si="47"/>
        <v>1</v>
      </c>
      <c r="AO140" s="119">
        <f t="shared" si="48"/>
        <v>2</v>
      </c>
      <c r="AP140" s="119">
        <f t="shared" si="49"/>
        <v>0</v>
      </c>
      <c r="AQ140" s="119">
        <f t="shared" si="50"/>
        <v>0</v>
      </c>
      <c r="AR140" s="119">
        <f t="shared" si="51"/>
        <v>0</v>
      </c>
      <c r="AS140" s="119">
        <f t="shared" si="43"/>
        <v>0</v>
      </c>
      <c r="AT140" s="119">
        <f t="shared" si="43"/>
        <v>0</v>
      </c>
      <c r="AU140" s="119">
        <f t="shared" si="43"/>
        <v>0</v>
      </c>
      <c r="AV140" s="119">
        <f t="shared" si="43"/>
        <v>0</v>
      </c>
      <c r="AW140" s="119">
        <f t="shared" si="43"/>
        <v>0</v>
      </c>
      <c r="AX140" s="119">
        <f t="shared" si="43"/>
        <v>0</v>
      </c>
      <c r="AY140" s="119">
        <f t="shared" si="53"/>
        <v>0</v>
      </c>
      <c r="AZ140" s="119">
        <f t="shared" si="41"/>
        <v>2</v>
      </c>
      <c r="BA140" s="203"/>
      <c r="BB140" s="203"/>
    </row>
    <row r="141" spans="1:54" ht="15.5" x14ac:dyDescent="0.35">
      <c r="A141" s="127">
        <f>IF(B141="","",IFERROR(SUBTOTAL(3,B$10:B141),""))</f>
        <v>132</v>
      </c>
      <c r="B141" s="216" t="s">
        <v>572</v>
      </c>
      <c r="C141" s="141" t="s">
        <v>573</v>
      </c>
      <c r="D141" s="144" t="s">
        <v>22</v>
      </c>
      <c r="E141" s="130" t="s">
        <v>33</v>
      </c>
      <c r="F141" s="117" t="s">
        <v>33</v>
      </c>
      <c r="G141" s="117" t="s">
        <v>33</v>
      </c>
      <c r="H141" s="117"/>
      <c r="I141" s="117"/>
      <c r="J141" s="117" t="s">
        <v>33</v>
      </c>
      <c r="K141" s="117" t="s">
        <v>33</v>
      </c>
      <c r="L141" s="117" t="s">
        <v>33</v>
      </c>
      <c r="M141" s="117" t="s">
        <v>33</v>
      </c>
      <c r="N141" s="117" t="s">
        <v>33</v>
      </c>
      <c r="O141" s="117"/>
      <c r="P141" s="131"/>
      <c r="Q141" s="117"/>
      <c r="R141" s="117" t="s">
        <v>33</v>
      </c>
      <c r="S141" s="117" t="s">
        <v>33</v>
      </c>
      <c r="T141" s="117" t="s">
        <v>33</v>
      </c>
      <c r="U141" s="117" t="s">
        <v>33</v>
      </c>
      <c r="V141" s="117" t="s">
        <v>33</v>
      </c>
      <c r="W141" s="117"/>
      <c r="X141" s="117"/>
      <c r="Y141" s="117" t="s">
        <v>33</v>
      </c>
      <c r="Z141" s="117" t="s">
        <v>33</v>
      </c>
      <c r="AA141" s="132" t="s">
        <v>807</v>
      </c>
      <c r="AB141" s="117"/>
      <c r="AC141" s="117"/>
      <c r="AD141" s="132" t="s">
        <v>807</v>
      </c>
      <c r="AE141" s="117"/>
      <c r="AF141" s="117" t="s">
        <v>33</v>
      </c>
      <c r="AG141" s="117" t="s">
        <v>33</v>
      </c>
      <c r="AH141" s="117" t="s">
        <v>34</v>
      </c>
      <c r="AI141" s="117" t="s">
        <v>34</v>
      </c>
      <c r="AJ141" s="118">
        <f t="shared" si="44"/>
        <v>21</v>
      </c>
      <c r="AK141" s="119">
        <f t="shared" si="45"/>
        <v>0</v>
      </c>
      <c r="AL141" s="119">
        <f t="shared" si="52"/>
        <v>0</v>
      </c>
      <c r="AM141" s="119">
        <f t="shared" si="46"/>
        <v>0</v>
      </c>
      <c r="AN141" s="119">
        <f t="shared" si="47"/>
        <v>0</v>
      </c>
      <c r="AO141" s="119">
        <f t="shared" si="48"/>
        <v>0</v>
      </c>
      <c r="AP141" s="119">
        <f t="shared" si="49"/>
        <v>0</v>
      </c>
      <c r="AQ141" s="119">
        <f t="shared" si="50"/>
        <v>0</v>
      </c>
      <c r="AR141" s="119">
        <f t="shared" si="51"/>
        <v>0</v>
      </c>
      <c r="AS141" s="119">
        <f t="shared" ref="AS141:AX150" si="54">COUNTIF($E141:$AI141,AS$9)</f>
        <v>0</v>
      </c>
      <c r="AT141" s="119">
        <f t="shared" si="54"/>
        <v>0</v>
      </c>
      <c r="AU141" s="119">
        <f t="shared" si="54"/>
        <v>0</v>
      </c>
      <c r="AV141" s="119">
        <f t="shared" si="54"/>
        <v>0</v>
      </c>
      <c r="AW141" s="119">
        <f t="shared" si="54"/>
        <v>0</v>
      </c>
      <c r="AX141" s="119">
        <f t="shared" si="54"/>
        <v>0</v>
      </c>
      <c r="AY141" s="119">
        <f t="shared" si="53"/>
        <v>0</v>
      </c>
      <c r="AZ141" s="119">
        <f t="shared" si="41"/>
        <v>2</v>
      </c>
      <c r="BA141" s="203"/>
      <c r="BB141" s="203"/>
    </row>
    <row r="142" spans="1:54" ht="15.5" x14ac:dyDescent="0.35">
      <c r="A142" s="127">
        <f>IF(B142="","",IFERROR(SUBTOTAL(3,B$10:B142),""))</f>
        <v>133</v>
      </c>
      <c r="B142" s="216" t="s">
        <v>574</v>
      </c>
      <c r="C142" s="141" t="s">
        <v>575</v>
      </c>
      <c r="D142" s="144" t="s">
        <v>576</v>
      </c>
      <c r="E142" s="130" t="s">
        <v>33</v>
      </c>
      <c r="F142" s="117" t="s">
        <v>33</v>
      </c>
      <c r="G142" s="117" t="s">
        <v>33</v>
      </c>
      <c r="H142" s="117" t="s">
        <v>33</v>
      </c>
      <c r="I142" s="117"/>
      <c r="J142" s="117" t="s">
        <v>33</v>
      </c>
      <c r="K142" s="117" t="s">
        <v>33</v>
      </c>
      <c r="L142" s="117" t="s">
        <v>33</v>
      </c>
      <c r="M142" s="117" t="s">
        <v>33</v>
      </c>
      <c r="N142" s="117" t="s">
        <v>33</v>
      </c>
      <c r="O142" s="117"/>
      <c r="P142" s="131"/>
      <c r="Q142" s="117"/>
      <c r="R142" s="117" t="s">
        <v>33</v>
      </c>
      <c r="S142" s="117" t="s">
        <v>33</v>
      </c>
      <c r="T142" s="117" t="s">
        <v>33</v>
      </c>
      <c r="U142" s="117" t="s">
        <v>33</v>
      </c>
      <c r="V142" s="117" t="s">
        <v>33</v>
      </c>
      <c r="W142" s="117" t="s">
        <v>33</v>
      </c>
      <c r="X142" s="117"/>
      <c r="Y142" s="117" t="s">
        <v>33</v>
      </c>
      <c r="Z142" s="117" t="s">
        <v>33</v>
      </c>
      <c r="AA142" s="132" t="s">
        <v>807</v>
      </c>
      <c r="AB142" s="117"/>
      <c r="AC142" s="117"/>
      <c r="AD142" s="132" t="s">
        <v>807</v>
      </c>
      <c r="AE142" s="117"/>
      <c r="AF142" s="117" t="s">
        <v>33</v>
      </c>
      <c r="AG142" s="117" t="s">
        <v>33</v>
      </c>
      <c r="AH142" s="117" t="s">
        <v>33</v>
      </c>
      <c r="AI142" s="117" t="s">
        <v>33</v>
      </c>
      <c r="AJ142" s="118">
        <f t="shared" si="44"/>
        <v>21</v>
      </c>
      <c r="AK142" s="119">
        <f t="shared" si="45"/>
        <v>0</v>
      </c>
      <c r="AL142" s="119">
        <f t="shared" si="52"/>
        <v>0</v>
      </c>
      <c r="AM142" s="119">
        <f t="shared" si="46"/>
        <v>0</v>
      </c>
      <c r="AN142" s="119">
        <f t="shared" si="47"/>
        <v>0</v>
      </c>
      <c r="AO142" s="119">
        <f t="shared" si="48"/>
        <v>0</v>
      </c>
      <c r="AP142" s="119">
        <f t="shared" si="49"/>
        <v>0</v>
      </c>
      <c r="AQ142" s="119">
        <f t="shared" si="50"/>
        <v>0</v>
      </c>
      <c r="AR142" s="119">
        <f t="shared" si="51"/>
        <v>0</v>
      </c>
      <c r="AS142" s="119">
        <f t="shared" si="54"/>
        <v>0</v>
      </c>
      <c r="AT142" s="119">
        <f t="shared" si="54"/>
        <v>0</v>
      </c>
      <c r="AU142" s="119">
        <f t="shared" si="54"/>
        <v>0</v>
      </c>
      <c r="AV142" s="119">
        <f t="shared" si="54"/>
        <v>0</v>
      </c>
      <c r="AW142" s="119">
        <f t="shared" si="54"/>
        <v>0</v>
      </c>
      <c r="AX142" s="119">
        <f t="shared" si="54"/>
        <v>0</v>
      </c>
      <c r="AY142" s="119">
        <f t="shared" si="53"/>
        <v>0</v>
      </c>
      <c r="AZ142" s="119">
        <f t="shared" si="41"/>
        <v>2</v>
      </c>
      <c r="BA142" s="203"/>
      <c r="BB142" s="203"/>
    </row>
    <row r="143" spans="1:54" ht="15.5" x14ac:dyDescent="0.35">
      <c r="A143" s="127">
        <f>IF(B143="","",IFERROR(SUBTOTAL(3,B$10:B143),""))</f>
        <v>134</v>
      </c>
      <c r="B143" s="216" t="s">
        <v>577</v>
      </c>
      <c r="C143" s="141" t="s">
        <v>578</v>
      </c>
      <c r="D143" s="144" t="s">
        <v>22</v>
      </c>
      <c r="E143" s="130" t="s">
        <v>33</v>
      </c>
      <c r="F143" s="117" t="s">
        <v>33</v>
      </c>
      <c r="G143" s="117" t="s">
        <v>33</v>
      </c>
      <c r="H143" s="117" t="s">
        <v>33</v>
      </c>
      <c r="I143" s="117"/>
      <c r="J143" s="117" t="s">
        <v>33</v>
      </c>
      <c r="K143" s="117" t="s">
        <v>33</v>
      </c>
      <c r="L143" s="117" t="s">
        <v>33</v>
      </c>
      <c r="M143" s="117" t="s">
        <v>33</v>
      </c>
      <c r="N143" s="117" t="s">
        <v>33</v>
      </c>
      <c r="O143" s="117"/>
      <c r="P143" s="131"/>
      <c r="Q143" s="117"/>
      <c r="R143" s="117" t="s">
        <v>33</v>
      </c>
      <c r="S143" s="117" t="s">
        <v>33</v>
      </c>
      <c r="T143" s="117" t="s">
        <v>33</v>
      </c>
      <c r="U143" s="117" t="s">
        <v>33</v>
      </c>
      <c r="V143" s="117" t="s">
        <v>33</v>
      </c>
      <c r="W143" s="117" t="s">
        <v>33</v>
      </c>
      <c r="X143" s="117"/>
      <c r="Y143" s="117" t="s">
        <v>33</v>
      </c>
      <c r="Z143" s="117" t="s">
        <v>33</v>
      </c>
      <c r="AA143" s="132" t="s">
        <v>807</v>
      </c>
      <c r="AB143" s="117"/>
      <c r="AC143" s="117"/>
      <c r="AD143" s="132" t="s">
        <v>807</v>
      </c>
      <c r="AE143" s="117"/>
      <c r="AF143" s="117" t="s">
        <v>33</v>
      </c>
      <c r="AG143" s="117" t="s">
        <v>33</v>
      </c>
      <c r="AH143" s="117" t="s">
        <v>33</v>
      </c>
      <c r="AI143" s="117" t="s">
        <v>33</v>
      </c>
      <c r="AJ143" s="118">
        <f t="shared" si="44"/>
        <v>21</v>
      </c>
      <c r="AK143" s="119">
        <f t="shared" si="45"/>
        <v>0</v>
      </c>
      <c r="AL143" s="119">
        <f t="shared" si="52"/>
        <v>0</v>
      </c>
      <c r="AM143" s="119">
        <f t="shared" si="46"/>
        <v>0</v>
      </c>
      <c r="AN143" s="119">
        <f t="shared" si="47"/>
        <v>0</v>
      </c>
      <c r="AO143" s="119">
        <f t="shared" si="48"/>
        <v>0</v>
      </c>
      <c r="AP143" s="119">
        <f t="shared" si="49"/>
        <v>0</v>
      </c>
      <c r="AQ143" s="119">
        <f t="shared" si="50"/>
        <v>0</v>
      </c>
      <c r="AR143" s="119">
        <f t="shared" si="51"/>
        <v>0</v>
      </c>
      <c r="AS143" s="119">
        <f t="shared" si="54"/>
        <v>0</v>
      </c>
      <c r="AT143" s="119">
        <f t="shared" si="54"/>
        <v>0</v>
      </c>
      <c r="AU143" s="119">
        <f t="shared" si="54"/>
        <v>0</v>
      </c>
      <c r="AV143" s="119">
        <f t="shared" si="54"/>
        <v>0</v>
      </c>
      <c r="AW143" s="119">
        <f t="shared" si="54"/>
        <v>0</v>
      </c>
      <c r="AX143" s="119">
        <f t="shared" si="54"/>
        <v>0</v>
      </c>
      <c r="AY143" s="119">
        <f t="shared" si="53"/>
        <v>0</v>
      </c>
      <c r="AZ143" s="119">
        <f t="shared" si="41"/>
        <v>2</v>
      </c>
      <c r="BA143" s="203"/>
      <c r="BB143" s="203"/>
    </row>
    <row r="144" spans="1:54" ht="15.5" x14ac:dyDescent="0.35">
      <c r="A144" s="127">
        <f>IF(B144="","",IFERROR(SUBTOTAL(3,B$10:B144),""))</f>
        <v>135</v>
      </c>
      <c r="B144" s="216" t="s">
        <v>579</v>
      </c>
      <c r="C144" s="141" t="s">
        <v>580</v>
      </c>
      <c r="D144" s="144" t="s">
        <v>22</v>
      </c>
      <c r="E144" s="130" t="s">
        <v>33</v>
      </c>
      <c r="F144" s="117" t="s">
        <v>288</v>
      </c>
      <c r="G144" s="117" t="s">
        <v>33</v>
      </c>
      <c r="H144" s="117" t="s">
        <v>33</v>
      </c>
      <c r="I144" s="117"/>
      <c r="J144" s="117" t="s">
        <v>33</v>
      </c>
      <c r="K144" s="117" t="s">
        <v>33</v>
      </c>
      <c r="L144" s="117" t="s">
        <v>288</v>
      </c>
      <c r="M144" s="117" t="s">
        <v>33</v>
      </c>
      <c r="N144" s="117" t="s">
        <v>33</v>
      </c>
      <c r="O144" s="117"/>
      <c r="P144" s="131"/>
      <c r="Q144" s="117"/>
      <c r="R144" s="117" t="s">
        <v>33</v>
      </c>
      <c r="S144" s="117" t="s">
        <v>264</v>
      </c>
      <c r="T144" s="117" t="s">
        <v>33</v>
      </c>
      <c r="U144" s="117" t="s">
        <v>33</v>
      </c>
      <c r="V144" s="117" t="s">
        <v>33</v>
      </c>
      <c r="W144" s="117" t="s">
        <v>33</v>
      </c>
      <c r="X144" s="117"/>
      <c r="Y144" s="117" t="s">
        <v>33</v>
      </c>
      <c r="Z144" s="117" t="s">
        <v>32</v>
      </c>
      <c r="AA144" s="132" t="s">
        <v>807</v>
      </c>
      <c r="AB144" s="117"/>
      <c r="AC144" s="117"/>
      <c r="AD144" s="132" t="s">
        <v>807</v>
      </c>
      <c r="AE144" s="117"/>
      <c r="AF144" s="117" t="s">
        <v>264</v>
      </c>
      <c r="AG144" s="117" t="s">
        <v>264</v>
      </c>
      <c r="AH144" s="117" t="s">
        <v>33</v>
      </c>
      <c r="AI144" s="117" t="s">
        <v>33</v>
      </c>
      <c r="AJ144" s="118">
        <f t="shared" si="44"/>
        <v>15</v>
      </c>
      <c r="AK144" s="119">
        <f t="shared" si="45"/>
        <v>1</v>
      </c>
      <c r="AL144" s="119">
        <f t="shared" si="52"/>
        <v>2</v>
      </c>
      <c r="AM144" s="119">
        <f t="shared" si="46"/>
        <v>0</v>
      </c>
      <c r="AN144" s="119">
        <f t="shared" si="47"/>
        <v>0</v>
      </c>
      <c r="AO144" s="119">
        <f t="shared" si="48"/>
        <v>3</v>
      </c>
      <c r="AP144" s="119">
        <f t="shared" si="49"/>
        <v>0</v>
      </c>
      <c r="AQ144" s="119">
        <f t="shared" si="50"/>
        <v>0</v>
      </c>
      <c r="AR144" s="119">
        <f t="shared" si="51"/>
        <v>0</v>
      </c>
      <c r="AS144" s="119">
        <f t="shared" si="54"/>
        <v>0</v>
      </c>
      <c r="AT144" s="119">
        <f t="shared" si="54"/>
        <v>0</v>
      </c>
      <c r="AU144" s="119">
        <f t="shared" si="54"/>
        <v>0</v>
      </c>
      <c r="AV144" s="119">
        <f t="shared" si="54"/>
        <v>0</v>
      </c>
      <c r="AW144" s="119">
        <f t="shared" si="54"/>
        <v>0</v>
      </c>
      <c r="AX144" s="119">
        <f t="shared" si="54"/>
        <v>0</v>
      </c>
      <c r="AY144" s="119">
        <f t="shared" si="53"/>
        <v>0</v>
      </c>
      <c r="AZ144" s="119">
        <f t="shared" si="41"/>
        <v>2</v>
      </c>
      <c r="BA144" s="203"/>
      <c r="BB144" s="203"/>
    </row>
    <row r="145" spans="1:54" ht="15.5" x14ac:dyDescent="0.35">
      <c r="A145" s="127">
        <f>IF(B145="","",IFERROR(SUBTOTAL(3,B$10:B145),""))</f>
        <v>136</v>
      </c>
      <c r="B145" s="216" t="s">
        <v>581</v>
      </c>
      <c r="C145" s="141" t="s">
        <v>582</v>
      </c>
      <c r="D145" s="144" t="s">
        <v>47</v>
      </c>
      <c r="E145" s="130" t="s">
        <v>33</v>
      </c>
      <c r="F145" s="117" t="s">
        <v>33</v>
      </c>
      <c r="G145" s="117" t="s">
        <v>33</v>
      </c>
      <c r="H145" s="117"/>
      <c r="I145" s="117"/>
      <c r="J145" s="117" t="s">
        <v>288</v>
      </c>
      <c r="K145" s="117" t="s">
        <v>33</v>
      </c>
      <c r="L145" s="117" t="s">
        <v>33</v>
      </c>
      <c r="M145" s="117" t="s">
        <v>33</v>
      </c>
      <c r="N145" s="117" t="s">
        <v>33</v>
      </c>
      <c r="O145" s="117"/>
      <c r="P145" s="131"/>
      <c r="Q145" s="117"/>
      <c r="R145" s="117" t="s">
        <v>33</v>
      </c>
      <c r="S145" s="117" t="s">
        <v>264</v>
      </c>
      <c r="T145" s="117" t="s">
        <v>264</v>
      </c>
      <c r="U145" s="117" t="s">
        <v>264</v>
      </c>
      <c r="V145" s="117" t="s">
        <v>33</v>
      </c>
      <c r="W145" s="117"/>
      <c r="X145" s="117"/>
      <c r="Y145" s="117" t="s">
        <v>34</v>
      </c>
      <c r="Z145" s="117" t="s">
        <v>34</v>
      </c>
      <c r="AA145" s="132" t="s">
        <v>807</v>
      </c>
      <c r="AB145" s="117"/>
      <c r="AC145" s="117"/>
      <c r="AD145" s="132" t="s">
        <v>807</v>
      </c>
      <c r="AE145" s="117"/>
      <c r="AF145" s="117" t="s">
        <v>33</v>
      </c>
      <c r="AG145" s="117" t="s">
        <v>33</v>
      </c>
      <c r="AH145" s="117" t="s">
        <v>34</v>
      </c>
      <c r="AI145" s="117" t="s">
        <v>34</v>
      </c>
      <c r="AJ145" s="118">
        <f t="shared" si="44"/>
        <v>17</v>
      </c>
      <c r="AK145" s="119">
        <f t="shared" si="45"/>
        <v>0</v>
      </c>
      <c r="AL145" s="119">
        <f t="shared" si="52"/>
        <v>1</v>
      </c>
      <c r="AM145" s="119">
        <f t="shared" si="46"/>
        <v>0</v>
      </c>
      <c r="AN145" s="119">
        <f t="shared" si="47"/>
        <v>0</v>
      </c>
      <c r="AO145" s="119">
        <f t="shared" si="48"/>
        <v>3</v>
      </c>
      <c r="AP145" s="119">
        <f t="shared" si="49"/>
        <v>0</v>
      </c>
      <c r="AQ145" s="119">
        <f t="shared" si="50"/>
        <v>0</v>
      </c>
      <c r="AR145" s="119">
        <f t="shared" si="51"/>
        <v>0</v>
      </c>
      <c r="AS145" s="119">
        <f t="shared" si="54"/>
        <v>0</v>
      </c>
      <c r="AT145" s="119">
        <f t="shared" si="54"/>
        <v>0</v>
      </c>
      <c r="AU145" s="119">
        <f t="shared" si="54"/>
        <v>0</v>
      </c>
      <c r="AV145" s="119">
        <f t="shared" si="54"/>
        <v>0</v>
      </c>
      <c r="AW145" s="119">
        <f t="shared" si="54"/>
        <v>0</v>
      </c>
      <c r="AX145" s="119">
        <f t="shared" si="54"/>
        <v>0</v>
      </c>
      <c r="AY145" s="119">
        <f t="shared" si="53"/>
        <v>0</v>
      </c>
      <c r="AZ145" s="119">
        <f t="shared" si="41"/>
        <v>2</v>
      </c>
      <c r="BA145" s="203"/>
      <c r="BB145" s="203"/>
    </row>
    <row r="146" spans="1:54" ht="15.5" x14ac:dyDescent="0.35">
      <c r="A146" s="127">
        <f>IF(B146="","",IFERROR(SUBTOTAL(3,B$10:B146),""))</f>
        <v>137</v>
      </c>
      <c r="B146" s="216" t="s">
        <v>583</v>
      </c>
      <c r="C146" s="141" t="s">
        <v>584</v>
      </c>
      <c r="D146" s="144" t="s">
        <v>503</v>
      </c>
      <c r="E146" s="153" t="s">
        <v>264</v>
      </c>
      <c r="F146" s="154" t="s">
        <v>264</v>
      </c>
      <c r="G146" s="155"/>
      <c r="H146" s="155"/>
      <c r="I146" s="155"/>
      <c r="J146" s="155"/>
      <c r="K146" s="155"/>
      <c r="L146" s="155"/>
      <c r="M146" s="155"/>
      <c r="N146" s="155"/>
      <c r="O146" s="155"/>
      <c r="P146" s="131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  <c r="AA146" s="132" t="s">
        <v>807</v>
      </c>
      <c r="AB146" s="155"/>
      <c r="AC146" s="155"/>
      <c r="AD146" s="132" t="s">
        <v>807</v>
      </c>
      <c r="AE146" s="155"/>
      <c r="AF146" s="155"/>
      <c r="AG146" s="155"/>
      <c r="AH146" s="155"/>
      <c r="AI146" s="155"/>
      <c r="AJ146" s="118">
        <f t="shared" si="44"/>
        <v>19</v>
      </c>
      <c r="AK146" s="119">
        <f t="shared" si="45"/>
        <v>0</v>
      </c>
      <c r="AL146" s="119">
        <f t="shared" si="52"/>
        <v>0</v>
      </c>
      <c r="AM146" s="119">
        <f t="shared" si="46"/>
        <v>0</v>
      </c>
      <c r="AN146" s="119">
        <f t="shared" si="47"/>
        <v>0</v>
      </c>
      <c r="AO146" s="119">
        <f t="shared" si="48"/>
        <v>2</v>
      </c>
      <c r="AP146" s="119">
        <f t="shared" si="49"/>
        <v>0</v>
      </c>
      <c r="AQ146" s="119">
        <f t="shared" si="50"/>
        <v>0</v>
      </c>
      <c r="AR146" s="119">
        <f t="shared" si="51"/>
        <v>0</v>
      </c>
      <c r="AS146" s="119">
        <f t="shared" si="54"/>
        <v>0</v>
      </c>
      <c r="AT146" s="119">
        <f t="shared" si="54"/>
        <v>0</v>
      </c>
      <c r="AU146" s="119">
        <f t="shared" si="54"/>
        <v>0</v>
      </c>
      <c r="AV146" s="119">
        <f t="shared" si="54"/>
        <v>0</v>
      </c>
      <c r="AW146" s="119">
        <f t="shared" si="54"/>
        <v>0</v>
      </c>
      <c r="AX146" s="119">
        <f t="shared" si="54"/>
        <v>0</v>
      </c>
      <c r="AY146" s="119">
        <f t="shared" si="53"/>
        <v>0</v>
      </c>
      <c r="AZ146" s="119">
        <f t="shared" si="41"/>
        <v>2</v>
      </c>
      <c r="BA146" s="203"/>
      <c r="BB146" s="203"/>
    </row>
    <row r="147" spans="1:54" ht="15.5" x14ac:dyDescent="0.35">
      <c r="A147" s="127">
        <f>IF(B147="","",IFERROR(SUBTOTAL(3,B$10:B147),""))</f>
        <v>138</v>
      </c>
      <c r="B147" s="218" t="s">
        <v>585</v>
      </c>
      <c r="C147" s="217" t="s">
        <v>586</v>
      </c>
      <c r="D147" s="144" t="s">
        <v>22</v>
      </c>
      <c r="E147" s="130" t="s">
        <v>264</v>
      </c>
      <c r="F147" s="117" t="s">
        <v>264</v>
      </c>
      <c r="G147" s="117" t="s">
        <v>264</v>
      </c>
      <c r="H147" s="117" t="s">
        <v>33</v>
      </c>
      <c r="I147" s="117"/>
      <c r="J147" s="117" t="s">
        <v>33</v>
      </c>
      <c r="K147" s="117" t="s">
        <v>33</v>
      </c>
      <c r="L147" s="117" t="s">
        <v>33</v>
      </c>
      <c r="M147" s="117" t="s">
        <v>33</v>
      </c>
      <c r="N147" s="117" t="s">
        <v>33</v>
      </c>
      <c r="O147" s="117"/>
      <c r="P147" s="131"/>
      <c r="Q147" s="117"/>
      <c r="R147" s="117" t="s">
        <v>33</v>
      </c>
      <c r="S147" s="117" t="s">
        <v>33</v>
      </c>
      <c r="T147" s="117" t="s">
        <v>33</v>
      </c>
      <c r="U147" s="117" t="s">
        <v>33</v>
      </c>
      <c r="V147" s="117" t="s">
        <v>288</v>
      </c>
      <c r="W147" s="117" t="s">
        <v>33</v>
      </c>
      <c r="X147" s="117"/>
      <c r="Y147" s="117" t="s">
        <v>33</v>
      </c>
      <c r="Z147" s="117" t="s">
        <v>33</v>
      </c>
      <c r="AA147" s="132" t="s">
        <v>807</v>
      </c>
      <c r="AB147" s="117"/>
      <c r="AC147" s="117"/>
      <c r="AD147" s="132" t="s">
        <v>807</v>
      </c>
      <c r="AE147" s="117"/>
      <c r="AF147" s="117" t="s">
        <v>33</v>
      </c>
      <c r="AG147" s="117" t="s">
        <v>33</v>
      </c>
      <c r="AH147" s="117" t="s">
        <v>34</v>
      </c>
      <c r="AI147" s="117" t="s">
        <v>33</v>
      </c>
      <c r="AJ147" s="118">
        <f t="shared" si="44"/>
        <v>17</v>
      </c>
      <c r="AK147" s="119">
        <f t="shared" si="45"/>
        <v>0</v>
      </c>
      <c r="AL147" s="119">
        <f t="shared" si="52"/>
        <v>1</v>
      </c>
      <c r="AM147" s="119">
        <f t="shared" si="46"/>
        <v>0</v>
      </c>
      <c r="AN147" s="119">
        <f t="shared" si="47"/>
        <v>0</v>
      </c>
      <c r="AO147" s="119">
        <f t="shared" si="48"/>
        <v>3</v>
      </c>
      <c r="AP147" s="119">
        <f t="shared" si="49"/>
        <v>0</v>
      </c>
      <c r="AQ147" s="119">
        <f t="shared" si="50"/>
        <v>0</v>
      </c>
      <c r="AR147" s="119">
        <f t="shared" si="51"/>
        <v>0</v>
      </c>
      <c r="AS147" s="119">
        <f t="shared" si="54"/>
        <v>0</v>
      </c>
      <c r="AT147" s="119">
        <f t="shared" si="54"/>
        <v>0</v>
      </c>
      <c r="AU147" s="119">
        <f t="shared" si="54"/>
        <v>0</v>
      </c>
      <c r="AV147" s="119">
        <f t="shared" si="54"/>
        <v>0</v>
      </c>
      <c r="AW147" s="119">
        <f t="shared" si="54"/>
        <v>0</v>
      </c>
      <c r="AX147" s="119">
        <f t="shared" si="54"/>
        <v>0</v>
      </c>
      <c r="AY147" s="119">
        <f t="shared" si="53"/>
        <v>0</v>
      </c>
      <c r="AZ147" s="119">
        <f t="shared" si="41"/>
        <v>2</v>
      </c>
      <c r="BA147" s="203"/>
      <c r="BB147" s="203"/>
    </row>
    <row r="148" spans="1:54" ht="15.5" x14ac:dyDescent="0.35">
      <c r="A148" s="127">
        <f>IF(B148="","",IFERROR(SUBTOTAL(3,B$10:B148),""))</f>
        <v>139</v>
      </c>
      <c r="B148" s="216" t="s">
        <v>587</v>
      </c>
      <c r="C148" s="141" t="s">
        <v>588</v>
      </c>
      <c r="D148" s="144" t="s">
        <v>576</v>
      </c>
      <c r="E148" s="130" t="s">
        <v>33</v>
      </c>
      <c r="F148" s="132" t="s">
        <v>33</v>
      </c>
      <c r="G148" s="132" t="s">
        <v>33</v>
      </c>
      <c r="H148" s="132" t="s">
        <v>33</v>
      </c>
      <c r="I148" s="132"/>
      <c r="J148" s="132" t="s">
        <v>288</v>
      </c>
      <c r="K148" s="132" t="s">
        <v>33</v>
      </c>
      <c r="L148" s="117" t="s">
        <v>33</v>
      </c>
      <c r="M148" s="117" t="s">
        <v>33</v>
      </c>
      <c r="N148" s="117" t="s">
        <v>33</v>
      </c>
      <c r="O148" s="117"/>
      <c r="P148" s="131"/>
      <c r="Q148" s="117"/>
      <c r="R148" s="117" t="s">
        <v>33</v>
      </c>
      <c r="S148" s="117" t="s">
        <v>33</v>
      </c>
      <c r="T148" s="117" t="s">
        <v>33</v>
      </c>
      <c r="U148" s="117" t="s">
        <v>33</v>
      </c>
      <c r="V148" s="117" t="s">
        <v>33</v>
      </c>
      <c r="W148" s="117" t="s">
        <v>33</v>
      </c>
      <c r="X148" s="117"/>
      <c r="Y148" s="117" t="s">
        <v>33</v>
      </c>
      <c r="Z148" s="117" t="s">
        <v>33</v>
      </c>
      <c r="AA148" s="132" t="s">
        <v>807</v>
      </c>
      <c r="AB148" s="117"/>
      <c r="AC148" s="117"/>
      <c r="AD148" s="132" t="s">
        <v>807</v>
      </c>
      <c r="AE148" s="117"/>
      <c r="AF148" s="117" t="s">
        <v>33</v>
      </c>
      <c r="AG148" s="117" t="s">
        <v>33</v>
      </c>
      <c r="AH148" s="117" t="s">
        <v>288</v>
      </c>
      <c r="AI148" s="117" t="s">
        <v>33</v>
      </c>
      <c r="AJ148" s="118">
        <f t="shared" si="44"/>
        <v>19</v>
      </c>
      <c r="AK148" s="119">
        <f t="shared" si="45"/>
        <v>0</v>
      </c>
      <c r="AL148" s="119">
        <f t="shared" si="52"/>
        <v>2</v>
      </c>
      <c r="AM148" s="119">
        <f t="shared" si="46"/>
        <v>0</v>
      </c>
      <c r="AN148" s="119">
        <f t="shared" si="47"/>
        <v>0</v>
      </c>
      <c r="AO148" s="119">
        <f t="shared" si="48"/>
        <v>0</v>
      </c>
      <c r="AP148" s="119">
        <f t="shared" si="49"/>
        <v>0</v>
      </c>
      <c r="AQ148" s="119">
        <f t="shared" si="50"/>
        <v>0</v>
      </c>
      <c r="AR148" s="119">
        <f t="shared" si="51"/>
        <v>0</v>
      </c>
      <c r="AS148" s="119">
        <f t="shared" si="54"/>
        <v>0</v>
      </c>
      <c r="AT148" s="119">
        <f t="shared" si="54"/>
        <v>0</v>
      </c>
      <c r="AU148" s="119">
        <f t="shared" si="54"/>
        <v>0</v>
      </c>
      <c r="AV148" s="119">
        <f t="shared" si="54"/>
        <v>0</v>
      </c>
      <c r="AW148" s="119">
        <f t="shared" si="54"/>
        <v>0</v>
      </c>
      <c r="AX148" s="119">
        <f t="shared" si="54"/>
        <v>0</v>
      </c>
      <c r="AY148" s="119">
        <f t="shared" si="53"/>
        <v>0</v>
      </c>
      <c r="AZ148" s="119">
        <f t="shared" si="41"/>
        <v>2</v>
      </c>
      <c r="BA148" s="203"/>
      <c r="BB148" s="203"/>
    </row>
    <row r="149" spans="1:54" ht="15.5" x14ac:dyDescent="0.35">
      <c r="A149" s="127">
        <f>IF(B149="","",IFERROR(SUBTOTAL(3,B$10:B149),""))</f>
        <v>140</v>
      </c>
      <c r="B149" s="216" t="s">
        <v>589</v>
      </c>
      <c r="C149" s="156" t="s">
        <v>590</v>
      </c>
      <c r="D149" s="144" t="s">
        <v>22</v>
      </c>
      <c r="E149" s="153"/>
      <c r="F149" s="154"/>
      <c r="G149" s="154"/>
      <c r="H149" s="154"/>
      <c r="I149" s="154"/>
      <c r="J149" s="154"/>
      <c r="K149" s="154"/>
      <c r="L149" s="157" t="s">
        <v>33</v>
      </c>
      <c r="M149" s="157" t="s">
        <v>33</v>
      </c>
      <c r="N149" s="157" t="s">
        <v>33</v>
      </c>
      <c r="O149" s="157"/>
      <c r="P149" s="131"/>
      <c r="Q149" s="131"/>
      <c r="R149" s="157" t="s">
        <v>33</v>
      </c>
      <c r="S149" s="157" t="s">
        <v>33</v>
      </c>
      <c r="T149" s="157" t="s">
        <v>33</v>
      </c>
      <c r="U149" s="157" t="s">
        <v>33</v>
      </c>
      <c r="V149" s="157" t="s">
        <v>33</v>
      </c>
      <c r="W149" s="157" t="s">
        <v>33</v>
      </c>
      <c r="X149" s="131"/>
      <c r="Y149" s="157" t="s">
        <v>33</v>
      </c>
      <c r="Z149" s="117" t="s">
        <v>33</v>
      </c>
      <c r="AA149" s="132" t="s">
        <v>807</v>
      </c>
      <c r="AB149" s="117"/>
      <c r="AC149" s="117"/>
      <c r="AD149" s="132" t="s">
        <v>807</v>
      </c>
      <c r="AE149" s="117"/>
      <c r="AF149" s="117" t="s">
        <v>33</v>
      </c>
      <c r="AG149" s="117" t="s">
        <v>33</v>
      </c>
      <c r="AH149" s="117" t="s">
        <v>33</v>
      </c>
      <c r="AI149" s="117" t="s">
        <v>33</v>
      </c>
      <c r="AJ149" s="118">
        <f t="shared" si="44"/>
        <v>21</v>
      </c>
      <c r="AK149" s="119">
        <f t="shared" si="45"/>
        <v>0</v>
      </c>
      <c r="AL149" s="119">
        <f t="shared" si="52"/>
        <v>0</v>
      </c>
      <c r="AM149" s="119">
        <f t="shared" si="46"/>
        <v>0</v>
      </c>
      <c r="AN149" s="119">
        <f t="shared" si="47"/>
        <v>0</v>
      </c>
      <c r="AO149" s="119">
        <f t="shared" si="48"/>
        <v>0</v>
      </c>
      <c r="AP149" s="119">
        <f t="shared" si="49"/>
        <v>0</v>
      </c>
      <c r="AQ149" s="119">
        <f t="shared" si="50"/>
        <v>0</v>
      </c>
      <c r="AR149" s="119">
        <f t="shared" si="51"/>
        <v>0</v>
      </c>
      <c r="AS149" s="119">
        <f t="shared" si="54"/>
        <v>0</v>
      </c>
      <c r="AT149" s="119">
        <f t="shared" si="54"/>
        <v>0</v>
      </c>
      <c r="AU149" s="119">
        <f t="shared" si="54"/>
        <v>0</v>
      </c>
      <c r="AV149" s="119">
        <f t="shared" si="54"/>
        <v>0</v>
      </c>
      <c r="AW149" s="119">
        <f t="shared" si="54"/>
        <v>0</v>
      </c>
      <c r="AX149" s="119">
        <f t="shared" si="54"/>
        <v>0</v>
      </c>
      <c r="AY149" s="119">
        <f t="shared" si="53"/>
        <v>0</v>
      </c>
      <c r="AZ149" s="119">
        <f t="shared" si="41"/>
        <v>2</v>
      </c>
      <c r="BA149" s="203"/>
      <c r="BB149" s="203"/>
    </row>
    <row r="150" spans="1:54" ht="15.5" x14ac:dyDescent="0.35">
      <c r="A150" s="127">
        <f>IF(B150="","",IFERROR(SUBTOTAL(3,B$10:B150),""))</f>
        <v>141</v>
      </c>
      <c r="B150" s="218" t="s">
        <v>591</v>
      </c>
      <c r="C150" s="217" t="s">
        <v>592</v>
      </c>
      <c r="D150" s="158" t="s">
        <v>576</v>
      </c>
      <c r="E150" s="149" t="s">
        <v>264</v>
      </c>
      <c r="F150" s="149" t="s">
        <v>264</v>
      </c>
      <c r="G150" s="149" t="s">
        <v>264</v>
      </c>
      <c r="H150" s="149" t="s">
        <v>264</v>
      </c>
      <c r="I150" s="150"/>
      <c r="J150" s="149" t="s">
        <v>264</v>
      </c>
      <c r="K150" s="149" t="s">
        <v>264</v>
      </c>
      <c r="L150" s="150" t="s">
        <v>33</v>
      </c>
      <c r="M150" s="150" t="s">
        <v>33</v>
      </c>
      <c r="N150" s="150" t="s">
        <v>33</v>
      </c>
      <c r="O150" s="150"/>
      <c r="P150" s="131"/>
      <c r="Q150" s="150"/>
      <c r="R150" s="150" t="s">
        <v>33</v>
      </c>
      <c r="S150" s="150" t="s">
        <v>264</v>
      </c>
      <c r="T150" s="150" t="s">
        <v>33</v>
      </c>
      <c r="U150" s="150" t="s">
        <v>33</v>
      </c>
      <c r="V150" s="150" t="s">
        <v>33</v>
      </c>
      <c r="W150" s="150"/>
      <c r="X150" s="150"/>
      <c r="Y150" s="150" t="s">
        <v>33</v>
      </c>
      <c r="Z150" s="150"/>
      <c r="AA150" s="132" t="s">
        <v>807</v>
      </c>
      <c r="AB150" s="150"/>
      <c r="AC150" s="150"/>
      <c r="AD150" s="132" t="s">
        <v>807</v>
      </c>
      <c r="AE150" s="150"/>
      <c r="AF150" s="150" t="s">
        <v>33</v>
      </c>
      <c r="AG150" s="150" t="s">
        <v>33</v>
      </c>
      <c r="AH150" s="150" t="s">
        <v>33</v>
      </c>
      <c r="AI150" s="150" t="s">
        <v>288</v>
      </c>
      <c r="AJ150" s="118">
        <f t="shared" si="44"/>
        <v>13</v>
      </c>
      <c r="AK150" s="119">
        <f t="shared" si="45"/>
        <v>0</v>
      </c>
      <c r="AL150" s="119">
        <f t="shared" si="52"/>
        <v>1</v>
      </c>
      <c r="AM150" s="119">
        <f t="shared" si="46"/>
        <v>0</v>
      </c>
      <c r="AN150" s="119">
        <f t="shared" si="47"/>
        <v>0</v>
      </c>
      <c r="AO150" s="119">
        <f t="shared" si="48"/>
        <v>7</v>
      </c>
      <c r="AP150" s="119">
        <f t="shared" si="49"/>
        <v>0</v>
      </c>
      <c r="AQ150" s="119">
        <f t="shared" si="50"/>
        <v>0</v>
      </c>
      <c r="AR150" s="119">
        <f t="shared" si="51"/>
        <v>0</v>
      </c>
      <c r="AS150" s="119">
        <f t="shared" si="54"/>
        <v>0</v>
      </c>
      <c r="AT150" s="119">
        <f t="shared" si="54"/>
        <v>0</v>
      </c>
      <c r="AU150" s="119">
        <f t="shared" si="54"/>
        <v>0</v>
      </c>
      <c r="AV150" s="119">
        <f t="shared" si="54"/>
        <v>0</v>
      </c>
      <c r="AW150" s="119">
        <f t="shared" si="54"/>
        <v>0</v>
      </c>
      <c r="AX150" s="119">
        <f t="shared" si="54"/>
        <v>0</v>
      </c>
      <c r="AY150" s="119">
        <f t="shared" si="53"/>
        <v>0</v>
      </c>
      <c r="AZ150" s="119">
        <f t="shared" si="41"/>
        <v>2</v>
      </c>
      <c r="BA150" s="203"/>
      <c r="BB150" s="203"/>
    </row>
    <row r="151" spans="1:54" ht="15.5" x14ac:dyDescent="0.35">
      <c r="A151" s="127">
        <f>IF(B151="","",IFERROR(SUBTOTAL(3,B$10:B151),""))</f>
        <v>142</v>
      </c>
      <c r="B151" s="216" t="s">
        <v>593</v>
      </c>
      <c r="C151" s="141" t="s">
        <v>594</v>
      </c>
      <c r="D151" s="144" t="s">
        <v>22</v>
      </c>
      <c r="E151" s="130" t="s">
        <v>33</v>
      </c>
      <c r="F151" s="132" t="s">
        <v>33</v>
      </c>
      <c r="G151" s="132" t="s">
        <v>33</v>
      </c>
      <c r="H151" s="132" t="s">
        <v>33</v>
      </c>
      <c r="I151" s="132"/>
      <c r="J151" s="157" t="s">
        <v>33</v>
      </c>
      <c r="K151" s="157" t="s">
        <v>33</v>
      </c>
      <c r="L151" s="157" t="s">
        <v>33</v>
      </c>
      <c r="M151" s="157" t="s">
        <v>33</v>
      </c>
      <c r="N151" s="157" t="s">
        <v>33</v>
      </c>
      <c r="O151" s="157"/>
      <c r="P151" s="131"/>
      <c r="Q151" s="132"/>
      <c r="R151" s="157" t="s">
        <v>33</v>
      </c>
      <c r="S151" s="157" t="s">
        <v>33</v>
      </c>
      <c r="T151" s="157" t="s">
        <v>33</v>
      </c>
      <c r="U151" s="157" t="s">
        <v>33</v>
      </c>
      <c r="V151" s="157" t="s">
        <v>33</v>
      </c>
      <c r="W151" s="157"/>
      <c r="X151" s="132"/>
      <c r="Y151" s="132" t="s">
        <v>33</v>
      </c>
      <c r="Z151" s="117"/>
      <c r="AA151" s="132" t="s">
        <v>807</v>
      </c>
      <c r="AB151" s="117"/>
      <c r="AC151" s="117"/>
      <c r="AD151" s="132" t="s">
        <v>807</v>
      </c>
      <c r="AE151" s="117"/>
      <c r="AF151" s="117" t="s">
        <v>33</v>
      </c>
      <c r="AG151" s="117" t="s">
        <v>33</v>
      </c>
      <c r="AH151" s="117" t="s">
        <v>33</v>
      </c>
      <c r="AI151" s="117" t="s">
        <v>33</v>
      </c>
      <c r="AJ151" s="118">
        <f t="shared" si="44"/>
        <v>21</v>
      </c>
      <c r="AK151" s="119">
        <f t="shared" si="45"/>
        <v>0</v>
      </c>
      <c r="AL151" s="119">
        <f t="shared" si="52"/>
        <v>0</v>
      </c>
      <c r="AM151" s="119">
        <f t="shared" si="46"/>
        <v>0</v>
      </c>
      <c r="AN151" s="119">
        <f t="shared" si="47"/>
        <v>0</v>
      </c>
      <c r="AO151" s="119">
        <f t="shared" si="48"/>
        <v>0</v>
      </c>
      <c r="AP151" s="119">
        <f t="shared" si="49"/>
        <v>0</v>
      </c>
      <c r="AQ151" s="119">
        <f t="shared" si="50"/>
        <v>0</v>
      </c>
      <c r="AR151" s="119">
        <f t="shared" si="51"/>
        <v>0</v>
      </c>
      <c r="AS151" s="119">
        <f t="shared" ref="AS151:AX160" si="55">COUNTIF($E151:$AI151,AS$9)</f>
        <v>0</v>
      </c>
      <c r="AT151" s="119">
        <f t="shared" si="55"/>
        <v>0</v>
      </c>
      <c r="AU151" s="119">
        <f t="shared" si="55"/>
        <v>0</v>
      </c>
      <c r="AV151" s="119">
        <f t="shared" si="55"/>
        <v>0</v>
      </c>
      <c r="AW151" s="119">
        <f t="shared" si="55"/>
        <v>0</v>
      </c>
      <c r="AX151" s="119">
        <f t="shared" si="55"/>
        <v>0</v>
      </c>
      <c r="AY151" s="119">
        <f t="shared" si="53"/>
        <v>0</v>
      </c>
      <c r="AZ151" s="119">
        <f t="shared" si="41"/>
        <v>2</v>
      </c>
      <c r="BA151" s="203"/>
      <c r="BB151" s="203"/>
    </row>
    <row r="152" spans="1:54" ht="15.5" x14ac:dyDescent="0.35">
      <c r="A152" s="127">
        <f>IF(B152="","",IFERROR(SUBTOTAL(3,B$10:B152),""))</f>
        <v>143</v>
      </c>
      <c r="B152" s="218" t="s">
        <v>595</v>
      </c>
      <c r="C152" s="219" t="s">
        <v>596</v>
      </c>
      <c r="D152" s="158" t="s">
        <v>22</v>
      </c>
      <c r="E152" s="149"/>
      <c r="F152" s="150"/>
      <c r="G152" s="150" t="s">
        <v>33</v>
      </c>
      <c r="H152" s="150" t="s">
        <v>33</v>
      </c>
      <c r="I152" s="150"/>
      <c r="J152" s="150" t="s">
        <v>33</v>
      </c>
      <c r="K152" s="150" t="s">
        <v>33</v>
      </c>
      <c r="L152" s="150" t="s">
        <v>33</v>
      </c>
      <c r="M152" s="150" t="s">
        <v>33</v>
      </c>
      <c r="N152" s="150" t="s">
        <v>33</v>
      </c>
      <c r="O152" s="150"/>
      <c r="P152" s="131"/>
      <c r="Q152" s="150"/>
      <c r="R152" s="150" t="s">
        <v>33</v>
      </c>
      <c r="S152" s="150" t="s">
        <v>33</v>
      </c>
      <c r="T152" s="150" t="s">
        <v>33</v>
      </c>
      <c r="U152" s="150" t="s">
        <v>33</v>
      </c>
      <c r="V152" s="150" t="s">
        <v>33</v>
      </c>
      <c r="W152" s="150" t="s">
        <v>33</v>
      </c>
      <c r="X152" s="150"/>
      <c r="Y152" s="150" t="s">
        <v>33</v>
      </c>
      <c r="Z152" s="150" t="s">
        <v>33</v>
      </c>
      <c r="AA152" s="132" t="s">
        <v>807</v>
      </c>
      <c r="AB152" s="150"/>
      <c r="AC152" s="150"/>
      <c r="AD152" s="132" t="s">
        <v>807</v>
      </c>
      <c r="AE152" s="150"/>
      <c r="AF152" s="150" t="s">
        <v>33</v>
      </c>
      <c r="AG152" s="150" t="s">
        <v>33</v>
      </c>
      <c r="AH152" s="150" t="s">
        <v>33</v>
      </c>
      <c r="AI152" s="150" t="s">
        <v>33</v>
      </c>
      <c r="AJ152" s="118">
        <f t="shared" si="44"/>
        <v>21</v>
      </c>
      <c r="AK152" s="119">
        <f t="shared" si="45"/>
        <v>0</v>
      </c>
      <c r="AL152" s="119">
        <f t="shared" si="52"/>
        <v>0</v>
      </c>
      <c r="AM152" s="119">
        <f t="shared" si="46"/>
        <v>0</v>
      </c>
      <c r="AN152" s="119">
        <f t="shared" si="47"/>
        <v>0</v>
      </c>
      <c r="AO152" s="119">
        <f t="shared" si="48"/>
        <v>0</v>
      </c>
      <c r="AP152" s="119">
        <f t="shared" si="49"/>
        <v>0</v>
      </c>
      <c r="AQ152" s="119">
        <f t="shared" si="50"/>
        <v>0</v>
      </c>
      <c r="AR152" s="119">
        <f t="shared" si="51"/>
        <v>0</v>
      </c>
      <c r="AS152" s="119">
        <f t="shared" si="55"/>
        <v>0</v>
      </c>
      <c r="AT152" s="119">
        <f t="shared" si="55"/>
        <v>0</v>
      </c>
      <c r="AU152" s="119">
        <f t="shared" si="55"/>
        <v>0</v>
      </c>
      <c r="AV152" s="119">
        <f t="shared" si="55"/>
        <v>0</v>
      </c>
      <c r="AW152" s="119">
        <f t="shared" si="55"/>
        <v>0</v>
      </c>
      <c r="AX152" s="119">
        <f t="shared" si="55"/>
        <v>0</v>
      </c>
      <c r="AY152" s="119">
        <f t="shared" si="53"/>
        <v>0</v>
      </c>
      <c r="AZ152" s="119">
        <f t="shared" si="41"/>
        <v>2</v>
      </c>
      <c r="BA152" s="203"/>
      <c r="BB152" s="203"/>
    </row>
    <row r="153" spans="1:54" ht="15.5" x14ac:dyDescent="0.35">
      <c r="A153" s="127">
        <f>IF(B153="","",IFERROR(SUBTOTAL(3,B$10:B153),""))</f>
        <v>144</v>
      </c>
      <c r="B153" s="216" t="s">
        <v>597</v>
      </c>
      <c r="C153" s="141" t="s">
        <v>598</v>
      </c>
      <c r="D153" s="144" t="s">
        <v>22</v>
      </c>
      <c r="E153" s="130" t="s">
        <v>33</v>
      </c>
      <c r="F153" s="132" t="s">
        <v>288</v>
      </c>
      <c r="G153" s="132" t="s">
        <v>33</v>
      </c>
      <c r="H153" s="132" t="s">
        <v>33</v>
      </c>
      <c r="I153" s="132"/>
      <c r="J153" s="132" t="s">
        <v>33</v>
      </c>
      <c r="K153" s="132" t="s">
        <v>33</v>
      </c>
      <c r="L153" s="117" t="s">
        <v>33</v>
      </c>
      <c r="M153" s="132" t="s">
        <v>33</v>
      </c>
      <c r="N153" s="132" t="s">
        <v>288</v>
      </c>
      <c r="O153" s="132"/>
      <c r="P153" s="131"/>
      <c r="Q153" s="132"/>
      <c r="R153" s="132" t="s">
        <v>33</v>
      </c>
      <c r="S153" s="117" t="s">
        <v>33</v>
      </c>
      <c r="T153" s="132" t="s">
        <v>33</v>
      </c>
      <c r="U153" s="132" t="s">
        <v>264</v>
      </c>
      <c r="V153" s="132" t="s">
        <v>33</v>
      </c>
      <c r="W153" s="132" t="s">
        <v>33</v>
      </c>
      <c r="X153" s="132"/>
      <c r="Y153" s="132" t="s">
        <v>33</v>
      </c>
      <c r="Z153" s="117" t="s">
        <v>33</v>
      </c>
      <c r="AA153" s="132" t="s">
        <v>807</v>
      </c>
      <c r="AB153" s="117"/>
      <c r="AC153" s="117"/>
      <c r="AD153" s="132" t="s">
        <v>807</v>
      </c>
      <c r="AE153" s="117"/>
      <c r="AF153" s="117" t="s">
        <v>33</v>
      </c>
      <c r="AG153" s="117" t="s">
        <v>288</v>
      </c>
      <c r="AH153" s="117" t="s">
        <v>33</v>
      </c>
      <c r="AI153" s="117" t="s">
        <v>33</v>
      </c>
      <c r="AJ153" s="118">
        <f t="shared" si="44"/>
        <v>17</v>
      </c>
      <c r="AK153" s="119">
        <f t="shared" si="45"/>
        <v>0</v>
      </c>
      <c r="AL153" s="119">
        <f t="shared" si="52"/>
        <v>3</v>
      </c>
      <c r="AM153" s="119">
        <f t="shared" si="46"/>
        <v>0</v>
      </c>
      <c r="AN153" s="119">
        <f t="shared" si="47"/>
        <v>0</v>
      </c>
      <c r="AO153" s="119">
        <f t="shared" si="48"/>
        <v>1</v>
      </c>
      <c r="AP153" s="119">
        <f t="shared" si="49"/>
        <v>0</v>
      </c>
      <c r="AQ153" s="119">
        <f t="shared" si="50"/>
        <v>0</v>
      </c>
      <c r="AR153" s="119">
        <f t="shared" si="51"/>
        <v>0</v>
      </c>
      <c r="AS153" s="119">
        <f t="shared" si="55"/>
        <v>0</v>
      </c>
      <c r="AT153" s="119">
        <f t="shared" si="55"/>
        <v>0</v>
      </c>
      <c r="AU153" s="119">
        <f t="shared" si="55"/>
        <v>0</v>
      </c>
      <c r="AV153" s="119">
        <f t="shared" si="55"/>
        <v>0</v>
      </c>
      <c r="AW153" s="119">
        <f t="shared" si="55"/>
        <v>0</v>
      </c>
      <c r="AX153" s="119">
        <f t="shared" si="55"/>
        <v>0</v>
      </c>
      <c r="AY153" s="119">
        <f t="shared" si="53"/>
        <v>0</v>
      </c>
      <c r="AZ153" s="119">
        <f t="shared" ref="AZ153:AZ188" si="56">COUNTIF($E153:$AI153,AZ$9)</f>
        <v>2</v>
      </c>
      <c r="BA153" s="203"/>
      <c r="BB153" s="203"/>
    </row>
    <row r="154" spans="1:54" ht="15.5" x14ac:dyDescent="0.35">
      <c r="A154" s="127">
        <f>IF(B154="","",IFERROR(SUBTOTAL(3,B$10:B154),""))</f>
        <v>145</v>
      </c>
      <c r="B154" s="216" t="s">
        <v>599</v>
      </c>
      <c r="C154" s="141" t="s">
        <v>600</v>
      </c>
      <c r="D154" s="144" t="s">
        <v>22</v>
      </c>
      <c r="E154" s="130" t="s">
        <v>33</v>
      </c>
      <c r="F154" s="131" t="s">
        <v>33</v>
      </c>
      <c r="G154" s="131" t="s">
        <v>33</v>
      </c>
      <c r="H154" s="157" t="s">
        <v>33</v>
      </c>
      <c r="I154" s="131"/>
      <c r="J154" s="157" t="s">
        <v>33</v>
      </c>
      <c r="K154" s="157" t="s">
        <v>33</v>
      </c>
      <c r="L154" s="157" t="s">
        <v>33</v>
      </c>
      <c r="M154" s="157" t="s">
        <v>33</v>
      </c>
      <c r="N154" s="157" t="s">
        <v>33</v>
      </c>
      <c r="O154" s="157"/>
      <c r="P154" s="131"/>
      <c r="Q154" s="131"/>
      <c r="R154" s="157" t="s">
        <v>33</v>
      </c>
      <c r="S154" s="157" t="s">
        <v>33</v>
      </c>
      <c r="T154" s="157" t="s">
        <v>33</v>
      </c>
      <c r="U154" s="157" t="s">
        <v>33</v>
      </c>
      <c r="V154" s="157" t="s">
        <v>33</v>
      </c>
      <c r="W154" s="157"/>
      <c r="X154" s="132"/>
      <c r="Y154" s="157" t="s">
        <v>33</v>
      </c>
      <c r="Z154" s="157" t="s">
        <v>33</v>
      </c>
      <c r="AA154" s="132" t="s">
        <v>807</v>
      </c>
      <c r="AB154" s="132"/>
      <c r="AC154" s="132"/>
      <c r="AD154" s="132" t="s">
        <v>807</v>
      </c>
      <c r="AE154" s="132"/>
      <c r="AF154" s="132" t="s">
        <v>33</v>
      </c>
      <c r="AG154" s="117" t="s">
        <v>33</v>
      </c>
      <c r="AH154" s="117" t="s">
        <v>288</v>
      </c>
      <c r="AI154" s="117" t="s">
        <v>33</v>
      </c>
      <c r="AJ154" s="118">
        <f t="shared" si="44"/>
        <v>20</v>
      </c>
      <c r="AK154" s="119">
        <f t="shared" si="45"/>
        <v>0</v>
      </c>
      <c r="AL154" s="119">
        <f t="shared" si="52"/>
        <v>1</v>
      </c>
      <c r="AM154" s="119">
        <f t="shared" si="46"/>
        <v>0</v>
      </c>
      <c r="AN154" s="119">
        <f t="shared" si="47"/>
        <v>0</v>
      </c>
      <c r="AO154" s="119">
        <f t="shared" si="48"/>
        <v>0</v>
      </c>
      <c r="AP154" s="119">
        <f t="shared" si="49"/>
        <v>0</v>
      </c>
      <c r="AQ154" s="119">
        <f t="shared" si="50"/>
        <v>0</v>
      </c>
      <c r="AR154" s="119">
        <f t="shared" si="51"/>
        <v>0</v>
      </c>
      <c r="AS154" s="119">
        <f t="shared" si="55"/>
        <v>0</v>
      </c>
      <c r="AT154" s="119">
        <f t="shared" si="55"/>
        <v>0</v>
      </c>
      <c r="AU154" s="119">
        <f t="shared" si="55"/>
        <v>0</v>
      </c>
      <c r="AV154" s="119">
        <f t="shared" si="55"/>
        <v>0</v>
      </c>
      <c r="AW154" s="119">
        <f t="shared" si="55"/>
        <v>0</v>
      </c>
      <c r="AX154" s="119">
        <f t="shared" si="55"/>
        <v>0</v>
      </c>
      <c r="AY154" s="119">
        <f t="shared" si="53"/>
        <v>0</v>
      </c>
      <c r="AZ154" s="119">
        <f t="shared" si="56"/>
        <v>2</v>
      </c>
      <c r="BA154" s="203"/>
      <c r="BB154" s="203"/>
    </row>
    <row r="155" spans="1:54" ht="15.5" x14ac:dyDescent="0.35">
      <c r="A155" s="127">
        <f>IF(B155="","",IFERROR(SUBTOTAL(3,B$10:B155),""))</f>
        <v>146</v>
      </c>
      <c r="B155" s="216" t="s">
        <v>601</v>
      </c>
      <c r="C155" s="141" t="s">
        <v>602</v>
      </c>
      <c r="D155" s="144" t="s">
        <v>22</v>
      </c>
      <c r="E155" s="130" t="s">
        <v>33</v>
      </c>
      <c r="F155" s="131" t="s">
        <v>33</v>
      </c>
      <c r="G155" s="131" t="s">
        <v>33</v>
      </c>
      <c r="H155" s="157" t="s">
        <v>33</v>
      </c>
      <c r="I155" s="131"/>
      <c r="J155" s="157" t="s">
        <v>33</v>
      </c>
      <c r="K155" s="157" t="s">
        <v>33</v>
      </c>
      <c r="L155" s="157" t="s">
        <v>33</v>
      </c>
      <c r="M155" s="157" t="s">
        <v>33</v>
      </c>
      <c r="N155" s="157" t="s">
        <v>33</v>
      </c>
      <c r="O155" s="157"/>
      <c r="P155" s="131"/>
      <c r="Q155" s="131"/>
      <c r="R155" s="157" t="s">
        <v>33</v>
      </c>
      <c r="S155" s="157" t="s">
        <v>33</v>
      </c>
      <c r="T155" s="157" t="s">
        <v>33</v>
      </c>
      <c r="U155" s="157" t="s">
        <v>33</v>
      </c>
      <c r="V155" s="157" t="s">
        <v>33</v>
      </c>
      <c r="W155" s="157"/>
      <c r="X155" s="131"/>
      <c r="Y155" s="157" t="s">
        <v>33</v>
      </c>
      <c r="Z155" s="157" t="s">
        <v>33</v>
      </c>
      <c r="AA155" s="132" t="s">
        <v>807</v>
      </c>
      <c r="AB155" s="132"/>
      <c r="AC155" s="132"/>
      <c r="AD155" s="132" t="s">
        <v>807</v>
      </c>
      <c r="AE155" s="132"/>
      <c r="AF155" s="132" t="s">
        <v>34</v>
      </c>
      <c r="AG155" s="117" t="s">
        <v>34</v>
      </c>
      <c r="AH155" s="117" t="s">
        <v>34</v>
      </c>
      <c r="AI155" s="117" t="s">
        <v>34</v>
      </c>
      <c r="AJ155" s="118">
        <f t="shared" si="44"/>
        <v>21</v>
      </c>
      <c r="AK155" s="119">
        <f t="shared" si="45"/>
        <v>0</v>
      </c>
      <c r="AL155" s="119">
        <f t="shared" si="52"/>
        <v>0</v>
      </c>
      <c r="AM155" s="119">
        <f t="shared" si="46"/>
        <v>0</v>
      </c>
      <c r="AN155" s="119">
        <f t="shared" si="47"/>
        <v>0</v>
      </c>
      <c r="AO155" s="119">
        <f t="shared" si="48"/>
        <v>0</v>
      </c>
      <c r="AP155" s="119">
        <f t="shared" si="49"/>
        <v>0</v>
      </c>
      <c r="AQ155" s="119">
        <f t="shared" si="50"/>
        <v>0</v>
      </c>
      <c r="AR155" s="119">
        <f t="shared" si="51"/>
        <v>0</v>
      </c>
      <c r="AS155" s="119">
        <f t="shared" si="55"/>
        <v>0</v>
      </c>
      <c r="AT155" s="119">
        <f t="shared" si="55"/>
        <v>0</v>
      </c>
      <c r="AU155" s="119">
        <f t="shared" si="55"/>
        <v>0</v>
      </c>
      <c r="AV155" s="119">
        <f t="shared" si="55"/>
        <v>0</v>
      </c>
      <c r="AW155" s="119">
        <f t="shared" si="55"/>
        <v>0</v>
      </c>
      <c r="AX155" s="119">
        <f t="shared" si="55"/>
        <v>0</v>
      </c>
      <c r="AY155" s="119">
        <f t="shared" si="53"/>
        <v>0</v>
      </c>
      <c r="AZ155" s="119">
        <f t="shared" si="56"/>
        <v>2</v>
      </c>
      <c r="BA155" s="203"/>
      <c r="BB155" s="203"/>
    </row>
    <row r="156" spans="1:54" ht="15.5" x14ac:dyDescent="0.35">
      <c r="A156" s="127">
        <f>IF(B156="","",IFERROR(SUBTOTAL(3,B$10:B156),""))</f>
        <v>147</v>
      </c>
      <c r="B156" s="216" t="s">
        <v>603</v>
      </c>
      <c r="C156" s="141" t="s">
        <v>604</v>
      </c>
      <c r="D156" s="144" t="s">
        <v>22</v>
      </c>
      <c r="E156" s="130" t="s">
        <v>33</v>
      </c>
      <c r="F156" s="132" t="s">
        <v>33</v>
      </c>
      <c r="G156" s="132" t="s">
        <v>33</v>
      </c>
      <c r="H156" s="132"/>
      <c r="I156" s="132"/>
      <c r="J156" s="132" t="s">
        <v>33</v>
      </c>
      <c r="K156" s="132" t="s">
        <v>33</v>
      </c>
      <c r="L156" s="117" t="s">
        <v>33</v>
      </c>
      <c r="M156" s="132" t="s">
        <v>33</v>
      </c>
      <c r="N156" s="132" t="s">
        <v>33</v>
      </c>
      <c r="O156" s="132"/>
      <c r="P156" s="131"/>
      <c r="Q156" s="132"/>
      <c r="R156" s="157" t="s">
        <v>33</v>
      </c>
      <c r="S156" s="157" t="s">
        <v>33</v>
      </c>
      <c r="T156" s="157" t="s">
        <v>33</v>
      </c>
      <c r="U156" s="157" t="s">
        <v>33</v>
      </c>
      <c r="V156" s="157" t="s">
        <v>33</v>
      </c>
      <c r="W156" s="157" t="s">
        <v>33</v>
      </c>
      <c r="X156" s="132"/>
      <c r="Y156" s="157" t="s">
        <v>33</v>
      </c>
      <c r="Z156" s="157" t="s">
        <v>33</v>
      </c>
      <c r="AA156" s="132" t="s">
        <v>807</v>
      </c>
      <c r="AB156" s="132"/>
      <c r="AC156" s="132"/>
      <c r="AD156" s="132" t="s">
        <v>807</v>
      </c>
      <c r="AE156" s="132"/>
      <c r="AF156" s="132" t="s">
        <v>33</v>
      </c>
      <c r="AG156" s="117" t="s">
        <v>33</v>
      </c>
      <c r="AH156" s="117" t="s">
        <v>33</v>
      </c>
      <c r="AI156" s="117" t="s">
        <v>33</v>
      </c>
      <c r="AJ156" s="118">
        <f t="shared" si="44"/>
        <v>21</v>
      </c>
      <c r="AK156" s="119">
        <f t="shared" si="45"/>
        <v>0</v>
      </c>
      <c r="AL156" s="119">
        <f t="shared" si="52"/>
        <v>0</v>
      </c>
      <c r="AM156" s="119">
        <f t="shared" si="46"/>
        <v>0</v>
      </c>
      <c r="AN156" s="119">
        <f t="shared" si="47"/>
        <v>0</v>
      </c>
      <c r="AO156" s="119">
        <f t="shared" si="48"/>
        <v>0</v>
      </c>
      <c r="AP156" s="119">
        <f t="shared" si="49"/>
        <v>0</v>
      </c>
      <c r="AQ156" s="119">
        <f t="shared" si="50"/>
        <v>0</v>
      </c>
      <c r="AR156" s="119">
        <f t="shared" si="51"/>
        <v>0</v>
      </c>
      <c r="AS156" s="119">
        <f t="shared" si="55"/>
        <v>0</v>
      </c>
      <c r="AT156" s="119">
        <f t="shared" si="55"/>
        <v>0</v>
      </c>
      <c r="AU156" s="119">
        <f t="shared" si="55"/>
        <v>0</v>
      </c>
      <c r="AV156" s="119">
        <f t="shared" si="55"/>
        <v>0</v>
      </c>
      <c r="AW156" s="119">
        <f t="shared" si="55"/>
        <v>0</v>
      </c>
      <c r="AX156" s="119">
        <f t="shared" si="55"/>
        <v>0</v>
      </c>
      <c r="AY156" s="119">
        <f t="shared" si="53"/>
        <v>0</v>
      </c>
      <c r="AZ156" s="119">
        <f t="shared" si="56"/>
        <v>2</v>
      </c>
      <c r="BA156" s="203"/>
      <c r="BB156" s="203"/>
    </row>
    <row r="157" spans="1:54" ht="15.5" x14ac:dyDescent="0.35">
      <c r="A157" s="127">
        <f>IF(B157="","",IFERROR(SUBTOTAL(3,B$10:B157),""))</f>
        <v>148</v>
      </c>
      <c r="B157" s="220" t="s">
        <v>605</v>
      </c>
      <c r="C157" s="141" t="s">
        <v>606</v>
      </c>
      <c r="D157" s="144" t="s">
        <v>22</v>
      </c>
      <c r="E157" s="130" t="s">
        <v>33</v>
      </c>
      <c r="F157" s="132" t="s">
        <v>33</v>
      </c>
      <c r="G157" s="132" t="s">
        <v>33</v>
      </c>
      <c r="H157" s="132" t="s">
        <v>33</v>
      </c>
      <c r="I157" s="132"/>
      <c r="J157" s="132" t="s">
        <v>288</v>
      </c>
      <c r="K157" s="132" t="s">
        <v>33</v>
      </c>
      <c r="L157" s="117" t="s">
        <v>33</v>
      </c>
      <c r="M157" s="132" t="s">
        <v>33</v>
      </c>
      <c r="N157" s="132" t="s">
        <v>33</v>
      </c>
      <c r="O157" s="132"/>
      <c r="P157" s="131"/>
      <c r="Q157" s="132"/>
      <c r="R157" s="132" t="s">
        <v>288</v>
      </c>
      <c r="S157" s="117" t="s">
        <v>33</v>
      </c>
      <c r="T157" s="132" t="s">
        <v>33</v>
      </c>
      <c r="U157" s="132" t="s">
        <v>33</v>
      </c>
      <c r="V157" s="132" t="s">
        <v>33</v>
      </c>
      <c r="W157" s="132" t="s">
        <v>33</v>
      </c>
      <c r="X157" s="132"/>
      <c r="Y157" s="132" t="s">
        <v>288</v>
      </c>
      <c r="Z157" s="117" t="s">
        <v>33</v>
      </c>
      <c r="AA157" s="132" t="s">
        <v>807</v>
      </c>
      <c r="AB157" s="117"/>
      <c r="AC157" s="117"/>
      <c r="AD157" s="132" t="s">
        <v>807</v>
      </c>
      <c r="AE157" s="117"/>
      <c r="AF157" s="117" t="s">
        <v>33</v>
      </c>
      <c r="AG157" s="117" t="s">
        <v>264</v>
      </c>
      <c r="AH157" s="117" t="s">
        <v>33</v>
      </c>
      <c r="AI157" s="117" t="s">
        <v>33</v>
      </c>
      <c r="AJ157" s="118">
        <f t="shared" si="44"/>
        <v>17</v>
      </c>
      <c r="AK157" s="119">
        <f t="shared" si="45"/>
        <v>0</v>
      </c>
      <c r="AL157" s="119">
        <f t="shared" si="52"/>
        <v>3</v>
      </c>
      <c r="AM157" s="119">
        <f t="shared" si="46"/>
        <v>0</v>
      </c>
      <c r="AN157" s="119">
        <f t="shared" si="47"/>
        <v>0</v>
      </c>
      <c r="AO157" s="119">
        <f t="shared" si="48"/>
        <v>1</v>
      </c>
      <c r="AP157" s="119">
        <f t="shared" si="49"/>
        <v>0</v>
      </c>
      <c r="AQ157" s="119">
        <f t="shared" si="50"/>
        <v>0</v>
      </c>
      <c r="AR157" s="119">
        <f t="shared" si="51"/>
        <v>0</v>
      </c>
      <c r="AS157" s="119">
        <f t="shared" si="55"/>
        <v>0</v>
      </c>
      <c r="AT157" s="119">
        <f t="shared" si="55"/>
        <v>0</v>
      </c>
      <c r="AU157" s="119">
        <f t="shared" si="55"/>
        <v>0</v>
      </c>
      <c r="AV157" s="119">
        <f t="shared" si="55"/>
        <v>0</v>
      </c>
      <c r="AW157" s="119">
        <f t="shared" si="55"/>
        <v>0</v>
      </c>
      <c r="AX157" s="119">
        <f t="shared" si="55"/>
        <v>0</v>
      </c>
      <c r="AY157" s="119">
        <f t="shared" si="53"/>
        <v>0</v>
      </c>
      <c r="AZ157" s="119">
        <f t="shared" si="56"/>
        <v>2</v>
      </c>
      <c r="BA157" s="203"/>
      <c r="BB157" s="203"/>
    </row>
    <row r="158" spans="1:54" ht="15.5" x14ac:dyDescent="0.35">
      <c r="A158" s="127">
        <f>IF(B158="","",IFERROR(SUBTOTAL(3,B$10:B158),""))</f>
        <v>149</v>
      </c>
      <c r="B158" s="216" t="s">
        <v>94</v>
      </c>
      <c r="C158" s="135" t="s">
        <v>607</v>
      </c>
      <c r="D158" s="144" t="s">
        <v>608</v>
      </c>
      <c r="E158" s="130" t="s">
        <v>33</v>
      </c>
      <c r="F158" s="117" t="s">
        <v>33</v>
      </c>
      <c r="G158" s="117" t="s">
        <v>33</v>
      </c>
      <c r="H158" s="117" t="s">
        <v>33</v>
      </c>
      <c r="I158" s="117"/>
      <c r="J158" s="117" t="s">
        <v>33</v>
      </c>
      <c r="K158" s="117" t="s">
        <v>33</v>
      </c>
      <c r="L158" s="117" t="s">
        <v>33</v>
      </c>
      <c r="M158" s="117" t="s">
        <v>33</v>
      </c>
      <c r="N158" s="117" t="s">
        <v>33</v>
      </c>
      <c r="O158" s="117"/>
      <c r="P158" s="131"/>
      <c r="Q158" s="117"/>
      <c r="R158" s="117" t="s">
        <v>33</v>
      </c>
      <c r="S158" s="117" t="s">
        <v>33</v>
      </c>
      <c r="T158" s="117" t="s">
        <v>33</v>
      </c>
      <c r="U158" s="117" t="s">
        <v>33</v>
      </c>
      <c r="V158" s="117" t="s">
        <v>33</v>
      </c>
      <c r="W158" s="117" t="s">
        <v>33</v>
      </c>
      <c r="X158" s="117"/>
      <c r="Y158" s="117" t="s">
        <v>33</v>
      </c>
      <c r="Z158" s="117" t="s">
        <v>33</v>
      </c>
      <c r="AA158" s="132" t="s">
        <v>807</v>
      </c>
      <c r="AB158" s="117"/>
      <c r="AC158" s="117"/>
      <c r="AD158" s="132" t="s">
        <v>807</v>
      </c>
      <c r="AE158" s="117"/>
      <c r="AF158" s="117" t="s">
        <v>33</v>
      </c>
      <c r="AG158" s="117" t="s">
        <v>33</v>
      </c>
      <c r="AH158" s="117" t="s">
        <v>33</v>
      </c>
      <c r="AI158" s="117" t="s">
        <v>33</v>
      </c>
      <c r="AJ158" s="118">
        <f t="shared" si="44"/>
        <v>21</v>
      </c>
      <c r="AK158" s="119">
        <f t="shared" si="45"/>
        <v>0</v>
      </c>
      <c r="AL158" s="119">
        <f t="shared" si="52"/>
        <v>0</v>
      </c>
      <c r="AM158" s="119">
        <f t="shared" si="46"/>
        <v>0</v>
      </c>
      <c r="AN158" s="119">
        <f t="shared" si="47"/>
        <v>0</v>
      </c>
      <c r="AO158" s="119">
        <f t="shared" si="48"/>
        <v>0</v>
      </c>
      <c r="AP158" s="119">
        <f t="shared" si="49"/>
        <v>0</v>
      </c>
      <c r="AQ158" s="119">
        <f t="shared" si="50"/>
        <v>0</v>
      </c>
      <c r="AR158" s="119">
        <f t="shared" si="51"/>
        <v>0</v>
      </c>
      <c r="AS158" s="119">
        <f t="shared" si="55"/>
        <v>0</v>
      </c>
      <c r="AT158" s="119">
        <f t="shared" si="55"/>
        <v>0</v>
      </c>
      <c r="AU158" s="119">
        <f t="shared" si="55"/>
        <v>0</v>
      </c>
      <c r="AV158" s="119">
        <f t="shared" si="55"/>
        <v>0</v>
      </c>
      <c r="AW158" s="119">
        <f t="shared" si="55"/>
        <v>0</v>
      </c>
      <c r="AX158" s="119">
        <f t="shared" si="55"/>
        <v>0</v>
      </c>
      <c r="AY158" s="119">
        <f t="shared" si="53"/>
        <v>0</v>
      </c>
      <c r="AZ158" s="119">
        <f t="shared" si="56"/>
        <v>2</v>
      </c>
      <c r="BA158" s="203"/>
      <c r="BB158" s="203"/>
    </row>
    <row r="159" spans="1:54" ht="15.5" x14ac:dyDescent="0.35">
      <c r="A159" s="127">
        <f>IF(B159="","",IFERROR(SUBTOTAL(3,B$10:B159),""))</f>
        <v>150</v>
      </c>
      <c r="B159" s="216" t="s">
        <v>609</v>
      </c>
      <c r="C159" s="135" t="s">
        <v>610</v>
      </c>
      <c r="D159" s="144" t="s">
        <v>608</v>
      </c>
      <c r="E159" s="130" t="s">
        <v>33</v>
      </c>
      <c r="F159" s="117" t="s">
        <v>33</v>
      </c>
      <c r="G159" s="117" t="s">
        <v>33</v>
      </c>
      <c r="H159" s="117" t="s">
        <v>33</v>
      </c>
      <c r="I159" s="117"/>
      <c r="J159" s="117" t="s">
        <v>33</v>
      </c>
      <c r="K159" s="117" t="s">
        <v>33</v>
      </c>
      <c r="L159" s="117" t="s">
        <v>33</v>
      </c>
      <c r="M159" s="117" t="s">
        <v>33</v>
      </c>
      <c r="N159" s="117" t="s">
        <v>33</v>
      </c>
      <c r="O159" s="117"/>
      <c r="P159" s="131"/>
      <c r="Q159" s="117"/>
      <c r="R159" s="117" t="s">
        <v>33</v>
      </c>
      <c r="S159" s="117" t="s">
        <v>33</v>
      </c>
      <c r="T159" s="117" t="s">
        <v>33</v>
      </c>
      <c r="U159" s="117" t="s">
        <v>33</v>
      </c>
      <c r="V159" s="117" t="s">
        <v>33</v>
      </c>
      <c r="W159" s="117" t="s">
        <v>33</v>
      </c>
      <c r="X159" s="117"/>
      <c r="Y159" s="117" t="s">
        <v>33</v>
      </c>
      <c r="Z159" s="117" t="s">
        <v>33</v>
      </c>
      <c r="AA159" s="132" t="s">
        <v>807</v>
      </c>
      <c r="AB159" s="117"/>
      <c r="AC159" s="117"/>
      <c r="AD159" s="132" t="s">
        <v>807</v>
      </c>
      <c r="AE159" s="117"/>
      <c r="AF159" s="117" t="s">
        <v>33</v>
      </c>
      <c r="AG159" s="117" t="s">
        <v>33</v>
      </c>
      <c r="AH159" s="117" t="s">
        <v>33</v>
      </c>
      <c r="AI159" s="117" t="s">
        <v>33</v>
      </c>
      <c r="AJ159" s="118">
        <f t="shared" si="44"/>
        <v>21</v>
      </c>
      <c r="AK159" s="119">
        <f t="shared" si="45"/>
        <v>0</v>
      </c>
      <c r="AL159" s="119">
        <f t="shared" si="52"/>
        <v>0</v>
      </c>
      <c r="AM159" s="119">
        <f t="shared" si="46"/>
        <v>0</v>
      </c>
      <c r="AN159" s="119">
        <f t="shared" si="47"/>
        <v>0</v>
      </c>
      <c r="AO159" s="119">
        <f t="shared" si="48"/>
        <v>0</v>
      </c>
      <c r="AP159" s="119">
        <f t="shared" si="49"/>
        <v>0</v>
      </c>
      <c r="AQ159" s="119">
        <f t="shared" si="50"/>
        <v>0</v>
      </c>
      <c r="AR159" s="119">
        <f t="shared" si="51"/>
        <v>0</v>
      </c>
      <c r="AS159" s="119">
        <f t="shared" si="55"/>
        <v>0</v>
      </c>
      <c r="AT159" s="119">
        <f t="shared" si="55"/>
        <v>0</v>
      </c>
      <c r="AU159" s="119">
        <f t="shared" si="55"/>
        <v>0</v>
      </c>
      <c r="AV159" s="119">
        <f t="shared" si="55"/>
        <v>0</v>
      </c>
      <c r="AW159" s="119">
        <f t="shared" si="55"/>
        <v>0</v>
      </c>
      <c r="AX159" s="119">
        <f t="shared" si="55"/>
        <v>0</v>
      </c>
      <c r="AY159" s="119">
        <f t="shared" si="53"/>
        <v>0</v>
      </c>
      <c r="AZ159" s="119">
        <f t="shared" si="56"/>
        <v>2</v>
      </c>
      <c r="BA159" s="203"/>
      <c r="BB159" s="203"/>
    </row>
    <row r="160" spans="1:54" ht="15.5" x14ac:dyDescent="0.35">
      <c r="A160" s="127">
        <f>IF(B160="","",IFERROR(SUBTOTAL(3,B$10:B160),""))</f>
        <v>151</v>
      </c>
      <c r="B160" s="216" t="s">
        <v>611</v>
      </c>
      <c r="C160" s="135" t="s">
        <v>612</v>
      </c>
      <c r="D160" s="144" t="s">
        <v>613</v>
      </c>
      <c r="E160" s="130" t="s">
        <v>33</v>
      </c>
      <c r="F160" s="117" t="s">
        <v>33</v>
      </c>
      <c r="G160" s="117" t="s">
        <v>33</v>
      </c>
      <c r="H160" s="117" t="s">
        <v>33</v>
      </c>
      <c r="I160" s="117"/>
      <c r="J160" s="117" t="s">
        <v>33</v>
      </c>
      <c r="K160" s="117" t="s">
        <v>33</v>
      </c>
      <c r="L160" s="117" t="s">
        <v>33</v>
      </c>
      <c r="M160" s="117" t="s">
        <v>33</v>
      </c>
      <c r="N160" s="117" t="s">
        <v>33</v>
      </c>
      <c r="O160" s="117"/>
      <c r="P160" s="131"/>
      <c r="Q160" s="117"/>
      <c r="R160" s="117" t="s">
        <v>33</v>
      </c>
      <c r="S160" s="117" t="s">
        <v>33</v>
      </c>
      <c r="T160" s="117" t="s">
        <v>33</v>
      </c>
      <c r="U160" s="117" t="s">
        <v>33</v>
      </c>
      <c r="V160" s="117" t="s">
        <v>33</v>
      </c>
      <c r="W160" s="117"/>
      <c r="X160" s="117"/>
      <c r="Y160" s="117" t="s">
        <v>33</v>
      </c>
      <c r="Z160" s="117" t="s">
        <v>264</v>
      </c>
      <c r="AA160" s="132" t="s">
        <v>807</v>
      </c>
      <c r="AB160" s="117"/>
      <c r="AC160" s="117"/>
      <c r="AD160" s="132" t="s">
        <v>807</v>
      </c>
      <c r="AE160" s="117"/>
      <c r="AF160" s="117" t="s">
        <v>33</v>
      </c>
      <c r="AG160" s="117" t="s">
        <v>33</v>
      </c>
      <c r="AH160" s="117" t="s">
        <v>33</v>
      </c>
      <c r="AI160" s="117" t="s">
        <v>33</v>
      </c>
      <c r="AJ160" s="118">
        <f t="shared" si="44"/>
        <v>20</v>
      </c>
      <c r="AK160" s="119">
        <f t="shared" si="45"/>
        <v>0</v>
      </c>
      <c r="AL160" s="119">
        <f t="shared" si="52"/>
        <v>0</v>
      </c>
      <c r="AM160" s="119">
        <f t="shared" si="46"/>
        <v>0</v>
      </c>
      <c r="AN160" s="119">
        <f t="shared" si="47"/>
        <v>0</v>
      </c>
      <c r="AO160" s="119">
        <f t="shared" si="48"/>
        <v>1</v>
      </c>
      <c r="AP160" s="119">
        <f t="shared" si="49"/>
        <v>0</v>
      </c>
      <c r="AQ160" s="119">
        <f t="shared" si="50"/>
        <v>0</v>
      </c>
      <c r="AR160" s="119">
        <f t="shared" si="51"/>
        <v>0</v>
      </c>
      <c r="AS160" s="119">
        <f t="shared" si="55"/>
        <v>0</v>
      </c>
      <c r="AT160" s="119">
        <f t="shared" si="55"/>
        <v>0</v>
      </c>
      <c r="AU160" s="119">
        <f t="shared" si="55"/>
        <v>0</v>
      </c>
      <c r="AV160" s="119">
        <f t="shared" si="55"/>
        <v>0</v>
      </c>
      <c r="AW160" s="119">
        <f t="shared" si="55"/>
        <v>0</v>
      </c>
      <c r="AX160" s="119">
        <f t="shared" si="55"/>
        <v>0</v>
      </c>
      <c r="AY160" s="119">
        <f t="shared" si="53"/>
        <v>0</v>
      </c>
      <c r="AZ160" s="119">
        <f t="shared" si="56"/>
        <v>2</v>
      </c>
      <c r="BA160" s="203"/>
      <c r="BB160" s="203"/>
    </row>
    <row r="161" spans="1:54" ht="15.5" x14ac:dyDescent="0.35">
      <c r="A161" s="127">
        <f>IF(B161="","",IFERROR(SUBTOTAL(3,B$10:B161),""))</f>
        <v>152</v>
      </c>
      <c r="B161" s="216" t="s">
        <v>614</v>
      </c>
      <c r="C161" s="135" t="s">
        <v>615</v>
      </c>
      <c r="D161" s="144" t="s">
        <v>616</v>
      </c>
      <c r="E161" s="130" t="s">
        <v>33</v>
      </c>
      <c r="F161" s="117" t="s">
        <v>33</v>
      </c>
      <c r="G161" s="117" t="s">
        <v>33</v>
      </c>
      <c r="H161" s="117" t="s">
        <v>33</v>
      </c>
      <c r="I161" s="117"/>
      <c r="J161" s="117" t="s">
        <v>33</v>
      </c>
      <c r="K161" s="117" t="s">
        <v>33</v>
      </c>
      <c r="L161" s="117" t="s">
        <v>33</v>
      </c>
      <c r="M161" s="117" t="s">
        <v>33</v>
      </c>
      <c r="N161" s="117" t="s">
        <v>33</v>
      </c>
      <c r="O161" s="117"/>
      <c r="P161" s="131"/>
      <c r="Q161" s="117"/>
      <c r="R161" s="117" t="s">
        <v>288</v>
      </c>
      <c r="S161" s="117" t="s">
        <v>33</v>
      </c>
      <c r="T161" s="117" t="s">
        <v>33</v>
      </c>
      <c r="U161" s="117" t="s">
        <v>33</v>
      </c>
      <c r="V161" s="117" t="s">
        <v>33</v>
      </c>
      <c r="W161" s="117" t="s">
        <v>33</v>
      </c>
      <c r="X161" s="117"/>
      <c r="Y161" s="117" t="s">
        <v>33</v>
      </c>
      <c r="Z161" s="117" t="s">
        <v>33</v>
      </c>
      <c r="AA161" s="132" t="s">
        <v>807</v>
      </c>
      <c r="AB161" s="117"/>
      <c r="AC161" s="117"/>
      <c r="AD161" s="132" t="s">
        <v>807</v>
      </c>
      <c r="AE161" s="117"/>
      <c r="AF161" s="117" t="s">
        <v>33</v>
      </c>
      <c r="AG161" s="117" t="s">
        <v>288</v>
      </c>
      <c r="AH161" s="117" t="s">
        <v>33</v>
      </c>
      <c r="AI161" s="117" t="s">
        <v>33</v>
      </c>
      <c r="AJ161" s="118">
        <f t="shared" si="44"/>
        <v>19</v>
      </c>
      <c r="AK161" s="119">
        <f t="shared" si="45"/>
        <v>0</v>
      </c>
      <c r="AL161" s="119">
        <f t="shared" si="52"/>
        <v>2</v>
      </c>
      <c r="AM161" s="119">
        <f t="shared" si="46"/>
        <v>0</v>
      </c>
      <c r="AN161" s="119">
        <f t="shared" si="47"/>
        <v>0</v>
      </c>
      <c r="AO161" s="119">
        <f t="shared" si="48"/>
        <v>0</v>
      </c>
      <c r="AP161" s="119">
        <f t="shared" si="49"/>
        <v>0</v>
      </c>
      <c r="AQ161" s="119">
        <f t="shared" si="50"/>
        <v>0</v>
      </c>
      <c r="AR161" s="119">
        <f t="shared" si="51"/>
        <v>0</v>
      </c>
      <c r="AS161" s="119">
        <f t="shared" ref="AS161:AX170" si="57">COUNTIF($E161:$AI161,AS$9)</f>
        <v>0</v>
      </c>
      <c r="AT161" s="119">
        <f t="shared" si="57"/>
        <v>0</v>
      </c>
      <c r="AU161" s="119">
        <f t="shared" si="57"/>
        <v>0</v>
      </c>
      <c r="AV161" s="119">
        <f t="shared" si="57"/>
        <v>0</v>
      </c>
      <c r="AW161" s="119">
        <f t="shared" si="57"/>
        <v>0</v>
      </c>
      <c r="AX161" s="119">
        <f t="shared" si="57"/>
        <v>0</v>
      </c>
      <c r="AY161" s="119">
        <f t="shared" si="53"/>
        <v>0</v>
      </c>
      <c r="AZ161" s="119">
        <f t="shared" si="56"/>
        <v>2</v>
      </c>
      <c r="BA161" s="203"/>
      <c r="BB161" s="203"/>
    </row>
    <row r="162" spans="1:54" ht="15.5" x14ac:dyDescent="0.35">
      <c r="A162" s="127">
        <f>IF(B162="","",IFERROR(SUBTOTAL(3,B$10:B162),""))</f>
        <v>153</v>
      </c>
      <c r="B162" s="216" t="s">
        <v>73</v>
      </c>
      <c r="C162" s="135" t="s">
        <v>617</v>
      </c>
      <c r="D162" s="144" t="s">
        <v>618</v>
      </c>
      <c r="E162" s="130" t="s">
        <v>33</v>
      </c>
      <c r="F162" s="117" t="s">
        <v>33</v>
      </c>
      <c r="G162" s="117" t="s">
        <v>33</v>
      </c>
      <c r="H162" s="117"/>
      <c r="I162" s="117"/>
      <c r="J162" s="117" t="s">
        <v>33</v>
      </c>
      <c r="K162" s="117" t="s">
        <v>33</v>
      </c>
      <c r="L162" s="117" t="s">
        <v>33</v>
      </c>
      <c r="M162" s="117" t="s">
        <v>33</v>
      </c>
      <c r="N162" s="117" t="s">
        <v>33</v>
      </c>
      <c r="O162" s="117"/>
      <c r="P162" s="131"/>
      <c r="Q162" s="117"/>
      <c r="R162" s="117" t="s">
        <v>33</v>
      </c>
      <c r="S162" s="117" t="s">
        <v>33</v>
      </c>
      <c r="T162" s="117" t="s">
        <v>33</v>
      </c>
      <c r="U162" s="117" t="s">
        <v>33</v>
      </c>
      <c r="V162" s="117" t="s">
        <v>33</v>
      </c>
      <c r="W162" s="117"/>
      <c r="X162" s="117"/>
      <c r="Y162" s="117" t="s">
        <v>33</v>
      </c>
      <c r="Z162" s="117" t="s">
        <v>264</v>
      </c>
      <c r="AA162" s="132" t="s">
        <v>807</v>
      </c>
      <c r="AB162" s="117"/>
      <c r="AC162" s="117"/>
      <c r="AD162" s="132" t="s">
        <v>807</v>
      </c>
      <c r="AE162" s="117"/>
      <c r="AF162" s="117" t="s">
        <v>33</v>
      </c>
      <c r="AG162" s="117" t="s">
        <v>33</v>
      </c>
      <c r="AH162" s="117" t="s">
        <v>33</v>
      </c>
      <c r="AI162" s="117" t="s">
        <v>33</v>
      </c>
      <c r="AJ162" s="118">
        <f t="shared" si="44"/>
        <v>20</v>
      </c>
      <c r="AK162" s="119">
        <f t="shared" si="45"/>
        <v>0</v>
      </c>
      <c r="AL162" s="119">
        <f t="shared" si="52"/>
        <v>0</v>
      </c>
      <c r="AM162" s="119">
        <f t="shared" si="46"/>
        <v>0</v>
      </c>
      <c r="AN162" s="119">
        <f t="shared" si="47"/>
        <v>0</v>
      </c>
      <c r="AO162" s="119">
        <f t="shared" si="48"/>
        <v>1</v>
      </c>
      <c r="AP162" s="119">
        <f t="shared" si="49"/>
        <v>0</v>
      </c>
      <c r="AQ162" s="119">
        <f t="shared" si="50"/>
        <v>0</v>
      </c>
      <c r="AR162" s="119">
        <f t="shared" si="51"/>
        <v>0</v>
      </c>
      <c r="AS162" s="119">
        <f t="shared" si="57"/>
        <v>0</v>
      </c>
      <c r="AT162" s="119">
        <f t="shared" si="57"/>
        <v>0</v>
      </c>
      <c r="AU162" s="119">
        <f t="shared" si="57"/>
        <v>0</v>
      </c>
      <c r="AV162" s="119">
        <f t="shared" si="57"/>
        <v>0</v>
      </c>
      <c r="AW162" s="119">
        <f t="shared" si="57"/>
        <v>0</v>
      </c>
      <c r="AX162" s="119">
        <f t="shared" si="57"/>
        <v>0</v>
      </c>
      <c r="AY162" s="119">
        <f t="shared" si="53"/>
        <v>0</v>
      </c>
      <c r="AZ162" s="119">
        <f t="shared" si="56"/>
        <v>2</v>
      </c>
      <c r="BA162" s="203"/>
      <c r="BB162" s="203"/>
    </row>
    <row r="163" spans="1:54" ht="15.5" x14ac:dyDescent="0.35">
      <c r="A163" s="127">
        <f>IF(B163="","",IFERROR(SUBTOTAL(3,B$10:B163),""))</f>
        <v>154</v>
      </c>
      <c r="B163" s="216" t="s">
        <v>619</v>
      </c>
      <c r="C163" s="135" t="s">
        <v>620</v>
      </c>
      <c r="D163" s="144" t="s">
        <v>621</v>
      </c>
      <c r="E163" s="130" t="s">
        <v>33</v>
      </c>
      <c r="F163" s="117" t="s">
        <v>33</v>
      </c>
      <c r="G163" s="117" t="s">
        <v>33</v>
      </c>
      <c r="H163" s="117" t="s">
        <v>33</v>
      </c>
      <c r="I163" s="117"/>
      <c r="J163" s="117" t="s">
        <v>33</v>
      </c>
      <c r="K163" s="117" t="s">
        <v>33</v>
      </c>
      <c r="L163" s="117" t="s">
        <v>33</v>
      </c>
      <c r="M163" s="117" t="s">
        <v>33</v>
      </c>
      <c r="N163" s="117" t="s">
        <v>33</v>
      </c>
      <c r="O163" s="117"/>
      <c r="P163" s="131"/>
      <c r="Q163" s="117"/>
      <c r="R163" s="117" t="s">
        <v>33</v>
      </c>
      <c r="S163" s="117" t="s">
        <v>33</v>
      </c>
      <c r="T163" s="117" t="s">
        <v>33</v>
      </c>
      <c r="U163" s="117" t="s">
        <v>33</v>
      </c>
      <c r="V163" s="117" t="s">
        <v>33</v>
      </c>
      <c r="W163" s="117" t="s">
        <v>33</v>
      </c>
      <c r="X163" s="117"/>
      <c r="Y163" s="117" t="s">
        <v>33</v>
      </c>
      <c r="Z163" s="117" t="s">
        <v>33</v>
      </c>
      <c r="AA163" s="132" t="s">
        <v>807</v>
      </c>
      <c r="AB163" s="117"/>
      <c r="AC163" s="117"/>
      <c r="AD163" s="132" t="s">
        <v>807</v>
      </c>
      <c r="AE163" s="117"/>
      <c r="AF163" s="117" t="s">
        <v>33</v>
      </c>
      <c r="AG163" s="117" t="s">
        <v>33</v>
      </c>
      <c r="AH163" s="117" t="s">
        <v>33</v>
      </c>
      <c r="AI163" s="117" t="s">
        <v>33</v>
      </c>
      <c r="AJ163" s="118">
        <f t="shared" si="44"/>
        <v>21</v>
      </c>
      <c r="AK163" s="119">
        <f t="shared" si="45"/>
        <v>0</v>
      </c>
      <c r="AL163" s="119">
        <f t="shared" si="52"/>
        <v>0</v>
      </c>
      <c r="AM163" s="119">
        <f t="shared" si="46"/>
        <v>0</v>
      </c>
      <c r="AN163" s="119">
        <f t="shared" si="47"/>
        <v>0</v>
      </c>
      <c r="AO163" s="119">
        <f t="shared" si="48"/>
        <v>0</v>
      </c>
      <c r="AP163" s="119">
        <f t="shared" si="49"/>
        <v>0</v>
      </c>
      <c r="AQ163" s="119">
        <f t="shared" si="50"/>
        <v>0</v>
      </c>
      <c r="AR163" s="119">
        <f t="shared" si="51"/>
        <v>0</v>
      </c>
      <c r="AS163" s="119">
        <f t="shared" si="57"/>
        <v>0</v>
      </c>
      <c r="AT163" s="119">
        <f t="shared" si="57"/>
        <v>0</v>
      </c>
      <c r="AU163" s="119">
        <f t="shared" si="57"/>
        <v>0</v>
      </c>
      <c r="AV163" s="119">
        <f t="shared" si="57"/>
        <v>0</v>
      </c>
      <c r="AW163" s="119">
        <f t="shared" si="57"/>
        <v>0</v>
      </c>
      <c r="AX163" s="119">
        <f t="shared" si="57"/>
        <v>0</v>
      </c>
      <c r="AY163" s="119">
        <f t="shared" si="53"/>
        <v>0</v>
      </c>
      <c r="AZ163" s="119">
        <f t="shared" si="56"/>
        <v>2</v>
      </c>
      <c r="BA163" s="203"/>
      <c r="BB163" s="203"/>
    </row>
    <row r="164" spans="1:54" ht="15.5" x14ac:dyDescent="0.35">
      <c r="A164" s="127">
        <f>IF(B164="","",IFERROR(SUBTOTAL(3,B$10:B164),""))</f>
        <v>155</v>
      </c>
      <c r="B164" s="216" t="s">
        <v>186</v>
      </c>
      <c r="C164" s="141">
        <f>IFERROR(VLOOKUP(B164,PROCESING,2,0),"")</f>
        <v>11501132</v>
      </c>
      <c r="D164" s="144" t="s">
        <v>613</v>
      </c>
      <c r="E164" s="130" t="s">
        <v>33</v>
      </c>
      <c r="F164" s="117" t="s">
        <v>33</v>
      </c>
      <c r="G164" s="117" t="s">
        <v>33</v>
      </c>
      <c r="H164" s="117" t="s">
        <v>33</v>
      </c>
      <c r="I164" s="117"/>
      <c r="J164" s="117" t="s">
        <v>33</v>
      </c>
      <c r="K164" s="117" t="s">
        <v>33</v>
      </c>
      <c r="L164" s="117" t="s">
        <v>33</v>
      </c>
      <c r="M164" s="117" t="s">
        <v>33</v>
      </c>
      <c r="N164" s="117" t="s">
        <v>33</v>
      </c>
      <c r="O164" s="117"/>
      <c r="P164" s="131"/>
      <c r="Q164" s="117"/>
      <c r="R164" s="117" t="s">
        <v>33</v>
      </c>
      <c r="S164" s="117" t="s">
        <v>33</v>
      </c>
      <c r="T164" s="117" t="s">
        <v>33</v>
      </c>
      <c r="U164" s="117" t="s">
        <v>33</v>
      </c>
      <c r="V164" s="117" t="s">
        <v>33</v>
      </c>
      <c r="W164" s="117" t="s">
        <v>33</v>
      </c>
      <c r="X164" s="117"/>
      <c r="Y164" s="117" t="s">
        <v>33</v>
      </c>
      <c r="Z164" s="117" t="s">
        <v>33</v>
      </c>
      <c r="AA164" s="132" t="s">
        <v>807</v>
      </c>
      <c r="AB164" s="117"/>
      <c r="AC164" s="117"/>
      <c r="AD164" s="132" t="s">
        <v>807</v>
      </c>
      <c r="AE164" s="117"/>
      <c r="AF164" s="117" t="s">
        <v>33</v>
      </c>
      <c r="AG164" s="117" t="s">
        <v>33</v>
      </c>
      <c r="AH164" s="117" t="s">
        <v>33</v>
      </c>
      <c r="AI164" s="117" t="s">
        <v>33</v>
      </c>
      <c r="AJ164" s="118">
        <f t="shared" si="44"/>
        <v>21</v>
      </c>
      <c r="AK164" s="119">
        <f t="shared" si="45"/>
        <v>0</v>
      </c>
      <c r="AL164" s="119">
        <f t="shared" si="52"/>
        <v>0</v>
      </c>
      <c r="AM164" s="119">
        <f t="shared" si="46"/>
        <v>0</v>
      </c>
      <c r="AN164" s="119">
        <f t="shared" si="47"/>
        <v>0</v>
      </c>
      <c r="AO164" s="119">
        <f t="shared" si="48"/>
        <v>0</v>
      </c>
      <c r="AP164" s="119">
        <f t="shared" si="49"/>
        <v>0</v>
      </c>
      <c r="AQ164" s="119">
        <f t="shared" si="50"/>
        <v>0</v>
      </c>
      <c r="AR164" s="119">
        <f t="shared" si="51"/>
        <v>0</v>
      </c>
      <c r="AS164" s="119">
        <f t="shared" si="57"/>
        <v>0</v>
      </c>
      <c r="AT164" s="119">
        <f t="shared" si="57"/>
        <v>0</v>
      </c>
      <c r="AU164" s="119">
        <f t="shared" si="57"/>
        <v>0</v>
      </c>
      <c r="AV164" s="119">
        <f t="shared" si="57"/>
        <v>0</v>
      </c>
      <c r="AW164" s="119">
        <f t="shared" si="57"/>
        <v>0</v>
      </c>
      <c r="AX164" s="119">
        <f t="shared" si="57"/>
        <v>0</v>
      </c>
      <c r="AY164" s="119">
        <f t="shared" si="53"/>
        <v>0</v>
      </c>
      <c r="AZ164" s="119">
        <f t="shared" si="56"/>
        <v>2</v>
      </c>
      <c r="BA164" s="203"/>
      <c r="BB164" s="203"/>
    </row>
    <row r="165" spans="1:54" ht="15.5" x14ac:dyDescent="0.35">
      <c r="A165" s="127">
        <f>IF(B165="","",IFERROR(SUBTOTAL(3,B$10:B165),""))</f>
        <v>156</v>
      </c>
      <c r="B165" s="216" t="s">
        <v>622</v>
      </c>
      <c r="C165" s="135" t="s">
        <v>623</v>
      </c>
      <c r="D165" s="144" t="s">
        <v>90</v>
      </c>
      <c r="E165" s="130" t="s">
        <v>33</v>
      </c>
      <c r="F165" s="117" t="s">
        <v>33</v>
      </c>
      <c r="G165" s="117" t="s">
        <v>33</v>
      </c>
      <c r="H165" s="117" t="s">
        <v>33</v>
      </c>
      <c r="I165" s="117"/>
      <c r="J165" s="117" t="s">
        <v>33</v>
      </c>
      <c r="K165" s="117" t="s">
        <v>33</v>
      </c>
      <c r="L165" s="117" t="s">
        <v>33</v>
      </c>
      <c r="M165" s="117" t="s">
        <v>33</v>
      </c>
      <c r="N165" s="117" t="s">
        <v>33</v>
      </c>
      <c r="O165" s="117"/>
      <c r="P165" s="131"/>
      <c r="Q165" s="117"/>
      <c r="R165" s="117" t="s">
        <v>33</v>
      </c>
      <c r="S165" s="117" t="s">
        <v>33</v>
      </c>
      <c r="T165" s="117" t="s">
        <v>33</v>
      </c>
      <c r="U165" s="117" t="s">
        <v>33</v>
      </c>
      <c r="V165" s="117" t="s">
        <v>33</v>
      </c>
      <c r="W165" s="117" t="s">
        <v>33</v>
      </c>
      <c r="X165" s="117"/>
      <c r="Y165" s="117" t="s">
        <v>33</v>
      </c>
      <c r="Z165" s="117" t="s">
        <v>33</v>
      </c>
      <c r="AA165" s="132" t="s">
        <v>807</v>
      </c>
      <c r="AB165" s="117"/>
      <c r="AC165" s="117"/>
      <c r="AD165" s="132" t="s">
        <v>807</v>
      </c>
      <c r="AE165" s="117"/>
      <c r="AF165" s="117" t="s">
        <v>33</v>
      </c>
      <c r="AG165" s="117" t="s">
        <v>33</v>
      </c>
      <c r="AH165" s="117" t="s">
        <v>33</v>
      </c>
      <c r="AI165" s="117" t="s">
        <v>33</v>
      </c>
      <c r="AJ165" s="118">
        <f t="shared" si="44"/>
        <v>21</v>
      </c>
      <c r="AK165" s="119">
        <f t="shared" si="45"/>
        <v>0</v>
      </c>
      <c r="AL165" s="119">
        <f t="shared" si="52"/>
        <v>0</v>
      </c>
      <c r="AM165" s="119">
        <f t="shared" si="46"/>
        <v>0</v>
      </c>
      <c r="AN165" s="119">
        <f t="shared" si="47"/>
        <v>0</v>
      </c>
      <c r="AO165" s="119">
        <f t="shared" si="48"/>
        <v>0</v>
      </c>
      <c r="AP165" s="119">
        <f t="shared" si="49"/>
        <v>0</v>
      </c>
      <c r="AQ165" s="119">
        <f t="shared" si="50"/>
        <v>0</v>
      </c>
      <c r="AR165" s="119">
        <f t="shared" si="51"/>
        <v>0</v>
      </c>
      <c r="AS165" s="119">
        <f t="shared" si="57"/>
        <v>0</v>
      </c>
      <c r="AT165" s="119">
        <f t="shared" si="57"/>
        <v>0</v>
      </c>
      <c r="AU165" s="119">
        <f t="shared" si="57"/>
        <v>0</v>
      </c>
      <c r="AV165" s="119">
        <f t="shared" si="57"/>
        <v>0</v>
      </c>
      <c r="AW165" s="119">
        <f t="shared" si="57"/>
        <v>0</v>
      </c>
      <c r="AX165" s="119">
        <f t="shared" si="57"/>
        <v>0</v>
      </c>
      <c r="AY165" s="119">
        <f t="shared" si="53"/>
        <v>0</v>
      </c>
      <c r="AZ165" s="119">
        <f t="shared" si="56"/>
        <v>2</v>
      </c>
      <c r="BA165" s="203"/>
      <c r="BB165" s="203"/>
    </row>
    <row r="166" spans="1:54" ht="15.5" x14ac:dyDescent="0.35">
      <c r="A166" s="127">
        <f>IF(B166="","",IFERROR(SUBTOTAL(3,B$10:B166),""))</f>
        <v>157</v>
      </c>
      <c r="B166" s="216" t="s">
        <v>624</v>
      </c>
      <c r="C166" s="135" t="s">
        <v>625</v>
      </c>
      <c r="D166" s="144" t="s">
        <v>616</v>
      </c>
      <c r="E166" s="130" t="s">
        <v>33</v>
      </c>
      <c r="F166" s="117" t="s">
        <v>33</v>
      </c>
      <c r="G166" s="117" t="s">
        <v>33</v>
      </c>
      <c r="H166" s="117" t="s">
        <v>33</v>
      </c>
      <c r="I166" s="117"/>
      <c r="J166" s="117" t="s">
        <v>33</v>
      </c>
      <c r="K166" s="117" t="s">
        <v>33</v>
      </c>
      <c r="L166" s="117" t="s">
        <v>33</v>
      </c>
      <c r="M166" s="117" t="s">
        <v>33</v>
      </c>
      <c r="N166" s="117" t="s">
        <v>33</v>
      </c>
      <c r="O166" s="117"/>
      <c r="P166" s="131"/>
      <c r="Q166" s="117"/>
      <c r="R166" s="117" t="s">
        <v>33</v>
      </c>
      <c r="S166" s="117" t="s">
        <v>33</v>
      </c>
      <c r="T166" s="117" t="s">
        <v>33</v>
      </c>
      <c r="U166" s="117" t="s">
        <v>33</v>
      </c>
      <c r="V166" s="117" t="s">
        <v>33</v>
      </c>
      <c r="W166" s="117" t="s">
        <v>33</v>
      </c>
      <c r="X166" s="117"/>
      <c r="Y166" s="117" t="s">
        <v>33</v>
      </c>
      <c r="Z166" s="117" t="s">
        <v>33</v>
      </c>
      <c r="AA166" s="132" t="s">
        <v>807</v>
      </c>
      <c r="AB166" s="117"/>
      <c r="AC166" s="117"/>
      <c r="AD166" s="132" t="s">
        <v>807</v>
      </c>
      <c r="AE166" s="117"/>
      <c r="AF166" s="117" t="s">
        <v>264</v>
      </c>
      <c r="AG166" s="117" t="s">
        <v>264</v>
      </c>
      <c r="AH166" s="117" t="s">
        <v>264</v>
      </c>
      <c r="AI166" s="117" t="s">
        <v>33</v>
      </c>
      <c r="AJ166" s="118">
        <f t="shared" si="44"/>
        <v>18</v>
      </c>
      <c r="AK166" s="119">
        <f t="shared" si="45"/>
        <v>0</v>
      </c>
      <c r="AL166" s="119">
        <f t="shared" si="52"/>
        <v>0</v>
      </c>
      <c r="AM166" s="119">
        <f t="shared" si="46"/>
        <v>0</v>
      </c>
      <c r="AN166" s="119">
        <f t="shared" si="47"/>
        <v>0</v>
      </c>
      <c r="AO166" s="119">
        <f t="shared" si="48"/>
        <v>3</v>
      </c>
      <c r="AP166" s="119">
        <f t="shared" si="49"/>
        <v>0</v>
      </c>
      <c r="AQ166" s="119">
        <f t="shared" si="50"/>
        <v>0</v>
      </c>
      <c r="AR166" s="119">
        <f t="shared" si="51"/>
        <v>0</v>
      </c>
      <c r="AS166" s="119">
        <f t="shared" si="57"/>
        <v>0</v>
      </c>
      <c r="AT166" s="119">
        <f t="shared" si="57"/>
        <v>0</v>
      </c>
      <c r="AU166" s="119">
        <f t="shared" si="57"/>
        <v>0</v>
      </c>
      <c r="AV166" s="119">
        <f t="shared" si="57"/>
        <v>0</v>
      </c>
      <c r="AW166" s="119">
        <f t="shared" si="57"/>
        <v>0</v>
      </c>
      <c r="AX166" s="119">
        <f t="shared" si="57"/>
        <v>0</v>
      </c>
      <c r="AY166" s="119">
        <f t="shared" si="53"/>
        <v>0</v>
      </c>
      <c r="AZ166" s="119">
        <f t="shared" si="56"/>
        <v>2</v>
      </c>
      <c r="BA166" s="203"/>
      <c r="BB166" s="203"/>
    </row>
    <row r="167" spans="1:54" ht="15.5" x14ac:dyDescent="0.35">
      <c r="A167" s="127">
        <f>IF(B167="","",IFERROR(SUBTOTAL(3,B$10:B167),""))</f>
        <v>158</v>
      </c>
      <c r="B167" s="216" t="s">
        <v>626</v>
      </c>
      <c r="C167" s="135" t="s">
        <v>627</v>
      </c>
      <c r="D167" s="144" t="s">
        <v>628</v>
      </c>
      <c r="E167" s="130" t="s">
        <v>33</v>
      </c>
      <c r="F167" s="117" t="s">
        <v>33</v>
      </c>
      <c r="G167" s="117" t="s">
        <v>33</v>
      </c>
      <c r="H167" s="117" t="s">
        <v>33</v>
      </c>
      <c r="I167" s="117"/>
      <c r="J167" s="117" t="s">
        <v>33</v>
      </c>
      <c r="K167" s="117" t="s">
        <v>33</v>
      </c>
      <c r="L167" s="117" t="s">
        <v>33</v>
      </c>
      <c r="M167" s="117" t="s">
        <v>33</v>
      </c>
      <c r="N167" s="117" t="s">
        <v>33</v>
      </c>
      <c r="O167" s="117"/>
      <c r="P167" s="131"/>
      <c r="Q167" s="117"/>
      <c r="R167" s="117" t="s">
        <v>33</v>
      </c>
      <c r="S167" s="117" t="s">
        <v>33</v>
      </c>
      <c r="T167" s="117" t="s">
        <v>33</v>
      </c>
      <c r="U167" s="117" t="s">
        <v>33</v>
      </c>
      <c r="V167" s="117" t="s">
        <v>33</v>
      </c>
      <c r="W167" s="117"/>
      <c r="X167" s="117"/>
      <c r="Y167" s="117" t="s">
        <v>33</v>
      </c>
      <c r="Z167" s="117" t="s">
        <v>33</v>
      </c>
      <c r="AA167" s="132" t="s">
        <v>807</v>
      </c>
      <c r="AB167" s="117"/>
      <c r="AC167" s="117"/>
      <c r="AD167" s="132" t="s">
        <v>807</v>
      </c>
      <c r="AE167" s="117"/>
      <c r="AF167" s="117" t="s">
        <v>33</v>
      </c>
      <c r="AG167" s="117" t="s">
        <v>33</v>
      </c>
      <c r="AH167" s="117" t="s">
        <v>33</v>
      </c>
      <c r="AI167" s="117" t="s">
        <v>33</v>
      </c>
      <c r="AJ167" s="118">
        <f t="shared" si="44"/>
        <v>21</v>
      </c>
      <c r="AK167" s="119">
        <f t="shared" si="45"/>
        <v>0</v>
      </c>
      <c r="AL167" s="119">
        <f t="shared" si="52"/>
        <v>0</v>
      </c>
      <c r="AM167" s="119">
        <f t="shared" si="46"/>
        <v>0</v>
      </c>
      <c r="AN167" s="119">
        <f t="shared" si="47"/>
        <v>0</v>
      </c>
      <c r="AO167" s="119">
        <f t="shared" si="48"/>
        <v>0</v>
      </c>
      <c r="AP167" s="119">
        <f t="shared" si="49"/>
        <v>0</v>
      </c>
      <c r="AQ167" s="119">
        <f t="shared" si="50"/>
        <v>0</v>
      </c>
      <c r="AR167" s="119">
        <f t="shared" si="51"/>
        <v>0</v>
      </c>
      <c r="AS167" s="119">
        <f t="shared" si="57"/>
        <v>0</v>
      </c>
      <c r="AT167" s="119">
        <f t="shared" si="57"/>
        <v>0</v>
      </c>
      <c r="AU167" s="119">
        <f t="shared" si="57"/>
        <v>0</v>
      </c>
      <c r="AV167" s="119">
        <f t="shared" si="57"/>
        <v>0</v>
      </c>
      <c r="AW167" s="119">
        <f t="shared" si="57"/>
        <v>0</v>
      </c>
      <c r="AX167" s="119">
        <f t="shared" si="57"/>
        <v>0</v>
      </c>
      <c r="AY167" s="119">
        <f t="shared" si="53"/>
        <v>0</v>
      </c>
      <c r="AZ167" s="119">
        <f t="shared" si="56"/>
        <v>2</v>
      </c>
      <c r="BA167" s="203"/>
      <c r="BB167" s="203"/>
    </row>
    <row r="168" spans="1:54" ht="15.5" x14ac:dyDescent="0.35">
      <c r="A168" s="127">
        <f>IF(B168="","",IFERROR(SUBTOTAL(3,B$10:B168),""))</f>
        <v>159</v>
      </c>
      <c r="B168" s="216" t="s">
        <v>629</v>
      </c>
      <c r="C168" s="135" t="s">
        <v>630</v>
      </c>
      <c r="D168" s="144" t="s">
        <v>84</v>
      </c>
      <c r="E168" s="130" t="s">
        <v>33</v>
      </c>
      <c r="F168" s="117" t="s">
        <v>33</v>
      </c>
      <c r="G168" s="117" t="s">
        <v>33</v>
      </c>
      <c r="H168" s="117" t="s">
        <v>33</v>
      </c>
      <c r="I168" s="117"/>
      <c r="J168" s="117" t="s">
        <v>33</v>
      </c>
      <c r="K168" s="117" t="s">
        <v>33</v>
      </c>
      <c r="L168" s="117" t="s">
        <v>33</v>
      </c>
      <c r="M168" s="117" t="s">
        <v>33</v>
      </c>
      <c r="N168" s="117" t="s">
        <v>33</v>
      </c>
      <c r="O168" s="117"/>
      <c r="P168" s="131"/>
      <c r="Q168" s="117"/>
      <c r="R168" s="117" t="s">
        <v>33</v>
      </c>
      <c r="S168" s="117" t="s">
        <v>33</v>
      </c>
      <c r="T168" s="117" t="s">
        <v>33</v>
      </c>
      <c r="U168" s="117" t="s">
        <v>33</v>
      </c>
      <c r="V168" s="117" t="s">
        <v>33</v>
      </c>
      <c r="W168" s="117" t="s">
        <v>33</v>
      </c>
      <c r="X168" s="117"/>
      <c r="Y168" s="117" t="s">
        <v>33</v>
      </c>
      <c r="Z168" s="117" t="s">
        <v>33</v>
      </c>
      <c r="AA168" s="132" t="s">
        <v>807</v>
      </c>
      <c r="AB168" s="117"/>
      <c r="AC168" s="117"/>
      <c r="AD168" s="132" t="s">
        <v>807</v>
      </c>
      <c r="AE168" s="117"/>
      <c r="AF168" s="117" t="s">
        <v>33</v>
      </c>
      <c r="AG168" s="117" t="s">
        <v>33</v>
      </c>
      <c r="AH168" s="117" t="s">
        <v>33</v>
      </c>
      <c r="AI168" s="117" t="s">
        <v>33</v>
      </c>
      <c r="AJ168" s="118">
        <f t="shared" si="44"/>
        <v>21</v>
      </c>
      <c r="AK168" s="119">
        <f t="shared" si="45"/>
        <v>0</v>
      </c>
      <c r="AL168" s="119">
        <f t="shared" si="52"/>
        <v>0</v>
      </c>
      <c r="AM168" s="119">
        <f t="shared" si="46"/>
        <v>0</v>
      </c>
      <c r="AN168" s="119">
        <f t="shared" si="47"/>
        <v>0</v>
      </c>
      <c r="AO168" s="119">
        <f t="shared" si="48"/>
        <v>0</v>
      </c>
      <c r="AP168" s="119">
        <f t="shared" si="49"/>
        <v>0</v>
      </c>
      <c r="AQ168" s="119">
        <f t="shared" si="50"/>
        <v>0</v>
      </c>
      <c r="AR168" s="119">
        <f t="shared" si="51"/>
        <v>0</v>
      </c>
      <c r="AS168" s="119">
        <f t="shared" si="57"/>
        <v>0</v>
      </c>
      <c r="AT168" s="119">
        <f t="shared" si="57"/>
        <v>0</v>
      </c>
      <c r="AU168" s="119">
        <f t="shared" si="57"/>
        <v>0</v>
      </c>
      <c r="AV168" s="119">
        <f t="shared" si="57"/>
        <v>0</v>
      </c>
      <c r="AW168" s="119">
        <f t="shared" si="57"/>
        <v>0</v>
      </c>
      <c r="AX168" s="119">
        <f t="shared" si="57"/>
        <v>0</v>
      </c>
      <c r="AY168" s="119">
        <f t="shared" si="53"/>
        <v>0</v>
      </c>
      <c r="AZ168" s="119">
        <f t="shared" si="56"/>
        <v>2</v>
      </c>
      <c r="BA168" s="203"/>
      <c r="BB168" s="203"/>
    </row>
    <row r="169" spans="1:54" ht="15.5" x14ac:dyDescent="0.35">
      <c r="A169" s="127">
        <f>IF(B169="","",IFERROR(SUBTOTAL(3,B$10:B169),""))</f>
        <v>160</v>
      </c>
      <c r="B169" s="159" t="s">
        <v>631</v>
      </c>
      <c r="C169" s="135" t="s">
        <v>632</v>
      </c>
      <c r="D169" s="144" t="s">
        <v>633</v>
      </c>
      <c r="E169" s="130" t="s">
        <v>33</v>
      </c>
      <c r="F169" s="117" t="s">
        <v>33</v>
      </c>
      <c r="G169" s="117" t="s">
        <v>33</v>
      </c>
      <c r="H169" s="117" t="s">
        <v>33</v>
      </c>
      <c r="I169" s="117"/>
      <c r="J169" s="117" t="s">
        <v>33</v>
      </c>
      <c r="K169" s="117" t="s">
        <v>33</v>
      </c>
      <c r="L169" s="117" t="s">
        <v>33</v>
      </c>
      <c r="M169" s="117" t="s">
        <v>33</v>
      </c>
      <c r="N169" s="117" t="s">
        <v>33</v>
      </c>
      <c r="O169" s="117"/>
      <c r="P169" s="131"/>
      <c r="Q169" s="117"/>
      <c r="R169" s="117" t="s">
        <v>33</v>
      </c>
      <c r="S169" s="117" t="s">
        <v>33</v>
      </c>
      <c r="T169" s="117" t="s">
        <v>33</v>
      </c>
      <c r="U169" s="117" t="s">
        <v>33</v>
      </c>
      <c r="V169" s="117" t="s">
        <v>288</v>
      </c>
      <c r="W169" s="117" t="s">
        <v>33</v>
      </c>
      <c r="X169" s="117"/>
      <c r="Y169" s="117" t="s">
        <v>33</v>
      </c>
      <c r="Z169" s="117" t="s">
        <v>33</v>
      </c>
      <c r="AA169" s="132" t="s">
        <v>807</v>
      </c>
      <c r="AB169" s="117"/>
      <c r="AC169" s="117"/>
      <c r="AD169" s="132" t="s">
        <v>807</v>
      </c>
      <c r="AE169" s="117"/>
      <c r="AF169" s="117" t="s">
        <v>264</v>
      </c>
      <c r="AG169" s="117" t="s">
        <v>264</v>
      </c>
      <c r="AH169" s="117" t="s">
        <v>33</v>
      </c>
      <c r="AI169" s="117" t="s">
        <v>33</v>
      </c>
      <c r="AJ169" s="118">
        <f t="shared" si="44"/>
        <v>18</v>
      </c>
      <c r="AK169" s="119">
        <f t="shared" si="45"/>
        <v>0</v>
      </c>
      <c r="AL169" s="119">
        <f t="shared" si="52"/>
        <v>1</v>
      </c>
      <c r="AM169" s="119">
        <f t="shared" si="46"/>
        <v>0</v>
      </c>
      <c r="AN169" s="119">
        <f t="shared" si="47"/>
        <v>0</v>
      </c>
      <c r="AO169" s="119">
        <f t="shared" si="48"/>
        <v>2</v>
      </c>
      <c r="AP169" s="119">
        <f t="shared" si="49"/>
        <v>0</v>
      </c>
      <c r="AQ169" s="119">
        <f t="shared" si="50"/>
        <v>0</v>
      </c>
      <c r="AR169" s="119">
        <f t="shared" si="51"/>
        <v>0</v>
      </c>
      <c r="AS169" s="119">
        <f t="shared" si="57"/>
        <v>0</v>
      </c>
      <c r="AT169" s="119">
        <f t="shared" si="57"/>
        <v>0</v>
      </c>
      <c r="AU169" s="119">
        <f t="shared" si="57"/>
        <v>0</v>
      </c>
      <c r="AV169" s="119">
        <f t="shared" si="57"/>
        <v>0</v>
      </c>
      <c r="AW169" s="119">
        <f t="shared" si="57"/>
        <v>0</v>
      </c>
      <c r="AX169" s="119">
        <f t="shared" si="57"/>
        <v>0</v>
      </c>
      <c r="AY169" s="119">
        <f t="shared" si="53"/>
        <v>0</v>
      </c>
      <c r="AZ169" s="119">
        <f t="shared" si="56"/>
        <v>2</v>
      </c>
      <c r="BA169" s="203"/>
      <c r="BB169" s="203"/>
    </row>
    <row r="170" spans="1:54" ht="15.5" x14ac:dyDescent="0.35">
      <c r="A170" s="127">
        <f>IF(B170="","",IFERROR(SUBTOTAL(3,B$10:B170),""))</f>
        <v>161</v>
      </c>
      <c r="B170" s="216" t="s">
        <v>634</v>
      </c>
      <c r="C170" s="135" t="s">
        <v>635</v>
      </c>
      <c r="D170" s="144" t="s">
        <v>84</v>
      </c>
      <c r="E170" s="130" t="s">
        <v>33</v>
      </c>
      <c r="F170" s="117" t="s">
        <v>33</v>
      </c>
      <c r="G170" s="117" t="s">
        <v>33</v>
      </c>
      <c r="H170" s="117" t="s">
        <v>33</v>
      </c>
      <c r="I170" s="117"/>
      <c r="J170" s="117" t="s">
        <v>33</v>
      </c>
      <c r="K170" s="117" t="s">
        <v>33</v>
      </c>
      <c r="L170" s="117" t="s">
        <v>33</v>
      </c>
      <c r="M170" s="117" t="s">
        <v>33</v>
      </c>
      <c r="N170" s="117" t="s">
        <v>33</v>
      </c>
      <c r="O170" s="117"/>
      <c r="P170" s="131"/>
      <c r="Q170" s="117"/>
      <c r="R170" s="117" t="s">
        <v>33</v>
      </c>
      <c r="S170" s="117" t="s">
        <v>33</v>
      </c>
      <c r="T170" s="117" t="s">
        <v>33</v>
      </c>
      <c r="U170" s="117" t="s">
        <v>33</v>
      </c>
      <c r="V170" s="117" t="s">
        <v>33</v>
      </c>
      <c r="W170" s="117" t="s">
        <v>33</v>
      </c>
      <c r="X170" s="117"/>
      <c r="Y170" s="117" t="s">
        <v>33</v>
      </c>
      <c r="Z170" s="117" t="s">
        <v>33</v>
      </c>
      <c r="AA170" s="132" t="s">
        <v>807</v>
      </c>
      <c r="AB170" s="117"/>
      <c r="AC170" s="117"/>
      <c r="AD170" s="132" t="s">
        <v>807</v>
      </c>
      <c r="AE170" s="117"/>
      <c r="AF170" s="117" t="s">
        <v>33</v>
      </c>
      <c r="AG170" s="117" t="s">
        <v>33</v>
      </c>
      <c r="AH170" s="117" t="s">
        <v>33</v>
      </c>
      <c r="AI170" s="117" t="s">
        <v>33</v>
      </c>
      <c r="AJ170" s="118">
        <f t="shared" si="44"/>
        <v>21</v>
      </c>
      <c r="AK170" s="119">
        <f t="shared" si="45"/>
        <v>0</v>
      </c>
      <c r="AL170" s="119">
        <f t="shared" si="52"/>
        <v>0</v>
      </c>
      <c r="AM170" s="119">
        <f t="shared" si="46"/>
        <v>0</v>
      </c>
      <c r="AN170" s="119">
        <f t="shared" si="47"/>
        <v>0</v>
      </c>
      <c r="AO170" s="119">
        <f t="shared" si="48"/>
        <v>0</v>
      </c>
      <c r="AP170" s="119">
        <f t="shared" si="49"/>
        <v>0</v>
      </c>
      <c r="AQ170" s="119">
        <f t="shared" si="50"/>
        <v>0</v>
      </c>
      <c r="AR170" s="119">
        <f t="shared" si="51"/>
        <v>0</v>
      </c>
      <c r="AS170" s="119">
        <f t="shared" si="57"/>
        <v>0</v>
      </c>
      <c r="AT170" s="119">
        <f t="shared" si="57"/>
        <v>0</v>
      </c>
      <c r="AU170" s="119">
        <f t="shared" si="57"/>
        <v>0</v>
      </c>
      <c r="AV170" s="119">
        <f t="shared" si="57"/>
        <v>0</v>
      </c>
      <c r="AW170" s="119">
        <f t="shared" si="57"/>
        <v>0</v>
      </c>
      <c r="AX170" s="119">
        <f t="shared" si="57"/>
        <v>0</v>
      </c>
      <c r="AY170" s="119">
        <f t="shared" si="53"/>
        <v>0</v>
      </c>
      <c r="AZ170" s="119">
        <f t="shared" si="56"/>
        <v>2</v>
      </c>
      <c r="BA170" s="203"/>
      <c r="BB170" s="203"/>
    </row>
    <row r="171" spans="1:54" ht="15.5" x14ac:dyDescent="0.35">
      <c r="A171" s="127">
        <f>IF(B171="","",IFERROR(SUBTOTAL(3,B$10:B171),""))</f>
        <v>162</v>
      </c>
      <c r="B171" s="216" t="s">
        <v>636</v>
      </c>
      <c r="C171" s="135" t="s">
        <v>637</v>
      </c>
      <c r="D171" s="144" t="s">
        <v>638</v>
      </c>
      <c r="E171" s="130" t="s">
        <v>33</v>
      </c>
      <c r="F171" s="117" t="s">
        <v>33</v>
      </c>
      <c r="G171" s="117" t="s">
        <v>33</v>
      </c>
      <c r="H171" s="117" t="s">
        <v>33</v>
      </c>
      <c r="I171" s="117"/>
      <c r="J171" s="117" t="s">
        <v>33</v>
      </c>
      <c r="K171" s="117" t="s">
        <v>33</v>
      </c>
      <c r="L171" s="117" t="s">
        <v>33</v>
      </c>
      <c r="M171" s="117" t="s">
        <v>33</v>
      </c>
      <c r="N171" s="117" t="s">
        <v>33</v>
      </c>
      <c r="O171" s="117"/>
      <c r="P171" s="131"/>
      <c r="Q171" s="117"/>
      <c r="R171" s="117" t="s">
        <v>33</v>
      </c>
      <c r="S171" s="117" t="s">
        <v>33</v>
      </c>
      <c r="T171" s="117" t="s">
        <v>33</v>
      </c>
      <c r="U171" s="117" t="s">
        <v>33</v>
      </c>
      <c r="V171" s="117" t="s">
        <v>33</v>
      </c>
      <c r="W171" s="117" t="s">
        <v>33</v>
      </c>
      <c r="X171" s="117"/>
      <c r="Y171" s="117" t="s">
        <v>33</v>
      </c>
      <c r="Z171" s="117" t="s">
        <v>33</v>
      </c>
      <c r="AA171" s="132" t="s">
        <v>807</v>
      </c>
      <c r="AB171" s="117"/>
      <c r="AC171" s="117"/>
      <c r="AD171" s="132" t="s">
        <v>807</v>
      </c>
      <c r="AE171" s="117"/>
      <c r="AF171" s="117" t="s">
        <v>33</v>
      </c>
      <c r="AG171" s="117" t="s">
        <v>33</v>
      </c>
      <c r="AH171" s="117" t="s">
        <v>33</v>
      </c>
      <c r="AI171" s="117" t="s">
        <v>33</v>
      </c>
      <c r="AJ171" s="118">
        <f t="shared" si="44"/>
        <v>21</v>
      </c>
      <c r="AK171" s="119">
        <f t="shared" si="45"/>
        <v>0</v>
      </c>
      <c r="AL171" s="119">
        <f t="shared" si="52"/>
        <v>0</v>
      </c>
      <c r="AM171" s="119">
        <f t="shared" si="46"/>
        <v>0</v>
      </c>
      <c r="AN171" s="119">
        <f t="shared" si="47"/>
        <v>0</v>
      </c>
      <c r="AO171" s="119">
        <f t="shared" si="48"/>
        <v>0</v>
      </c>
      <c r="AP171" s="119">
        <f t="shared" si="49"/>
        <v>0</v>
      </c>
      <c r="AQ171" s="119">
        <f t="shared" si="50"/>
        <v>0</v>
      </c>
      <c r="AR171" s="119">
        <f t="shared" si="51"/>
        <v>0</v>
      </c>
      <c r="AS171" s="119">
        <f t="shared" ref="AS171:AX180" si="58">COUNTIF($E171:$AI171,AS$9)</f>
        <v>0</v>
      </c>
      <c r="AT171" s="119">
        <f t="shared" si="58"/>
        <v>0</v>
      </c>
      <c r="AU171" s="119">
        <f t="shared" si="58"/>
        <v>0</v>
      </c>
      <c r="AV171" s="119">
        <f t="shared" si="58"/>
        <v>0</v>
      </c>
      <c r="AW171" s="119">
        <f t="shared" si="58"/>
        <v>0</v>
      </c>
      <c r="AX171" s="119">
        <f t="shared" si="58"/>
        <v>0</v>
      </c>
      <c r="AY171" s="119">
        <f t="shared" si="53"/>
        <v>0</v>
      </c>
      <c r="AZ171" s="119">
        <f t="shared" si="56"/>
        <v>2</v>
      </c>
      <c r="BA171" s="203"/>
      <c r="BB171" s="203"/>
    </row>
    <row r="172" spans="1:54" ht="15.5" x14ac:dyDescent="0.35">
      <c r="A172" s="127">
        <f>IF(B172="","",IFERROR(SUBTOTAL(3,B$10:B172),""))</f>
        <v>163</v>
      </c>
      <c r="B172" s="216" t="s">
        <v>639</v>
      </c>
      <c r="C172" s="135" t="s">
        <v>640</v>
      </c>
      <c r="D172" s="144" t="s">
        <v>106</v>
      </c>
      <c r="E172" s="130" t="s">
        <v>33</v>
      </c>
      <c r="F172" s="117" t="s">
        <v>33</v>
      </c>
      <c r="G172" s="117" t="s">
        <v>33</v>
      </c>
      <c r="H172" s="117" t="s">
        <v>33</v>
      </c>
      <c r="I172" s="117"/>
      <c r="J172" s="117" t="s">
        <v>33</v>
      </c>
      <c r="K172" s="117" t="s">
        <v>33</v>
      </c>
      <c r="L172" s="117" t="s">
        <v>33</v>
      </c>
      <c r="M172" s="117" t="s">
        <v>33</v>
      </c>
      <c r="N172" s="117" t="s">
        <v>33</v>
      </c>
      <c r="O172" s="117"/>
      <c r="P172" s="131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32" t="s">
        <v>807</v>
      </c>
      <c r="AB172" s="117"/>
      <c r="AC172" s="117"/>
      <c r="AD172" s="132" t="s">
        <v>807</v>
      </c>
      <c r="AE172" s="117"/>
      <c r="AF172" s="117"/>
      <c r="AG172" s="117"/>
      <c r="AH172" s="117"/>
      <c r="AI172" s="117"/>
      <c r="AJ172" s="118">
        <f t="shared" si="44"/>
        <v>21</v>
      </c>
      <c r="AK172" s="119">
        <f t="shared" si="45"/>
        <v>0</v>
      </c>
      <c r="AL172" s="119">
        <f t="shared" si="52"/>
        <v>0</v>
      </c>
      <c r="AM172" s="119">
        <f t="shared" si="46"/>
        <v>0</v>
      </c>
      <c r="AN172" s="119">
        <f t="shared" si="47"/>
        <v>0</v>
      </c>
      <c r="AO172" s="119">
        <f t="shared" si="48"/>
        <v>0</v>
      </c>
      <c r="AP172" s="119">
        <f t="shared" si="49"/>
        <v>0</v>
      </c>
      <c r="AQ172" s="119">
        <f t="shared" si="50"/>
        <v>0</v>
      </c>
      <c r="AR172" s="119">
        <f t="shared" si="51"/>
        <v>0</v>
      </c>
      <c r="AS172" s="119">
        <f t="shared" si="58"/>
        <v>0</v>
      </c>
      <c r="AT172" s="119">
        <f t="shared" si="58"/>
        <v>0</v>
      </c>
      <c r="AU172" s="119">
        <f t="shared" si="58"/>
        <v>0</v>
      </c>
      <c r="AV172" s="119">
        <f t="shared" si="58"/>
        <v>0</v>
      </c>
      <c r="AW172" s="119">
        <f t="shared" si="58"/>
        <v>0</v>
      </c>
      <c r="AX172" s="119">
        <f t="shared" si="58"/>
        <v>0</v>
      </c>
      <c r="AY172" s="119">
        <f t="shared" si="53"/>
        <v>0</v>
      </c>
      <c r="AZ172" s="119">
        <f t="shared" si="56"/>
        <v>2</v>
      </c>
      <c r="BA172" s="203"/>
      <c r="BB172" s="203"/>
    </row>
    <row r="173" spans="1:54" ht="15.5" x14ac:dyDescent="0.35">
      <c r="A173" s="127">
        <f>IF(B173="","",IFERROR(SUBTOTAL(3,B$10:B173),""))</f>
        <v>164</v>
      </c>
      <c r="B173" s="216" t="s">
        <v>641</v>
      </c>
      <c r="C173" s="135" t="s">
        <v>642</v>
      </c>
      <c r="D173" s="144" t="s">
        <v>608</v>
      </c>
      <c r="E173" s="130" t="s">
        <v>33</v>
      </c>
      <c r="F173" s="117" t="s">
        <v>33</v>
      </c>
      <c r="G173" s="117" t="s">
        <v>33</v>
      </c>
      <c r="H173" s="117" t="s">
        <v>33</v>
      </c>
      <c r="I173" s="117"/>
      <c r="J173" s="117" t="s">
        <v>33</v>
      </c>
      <c r="K173" s="117" t="s">
        <v>33</v>
      </c>
      <c r="L173" s="117" t="s">
        <v>33</v>
      </c>
      <c r="M173" s="117" t="s">
        <v>33</v>
      </c>
      <c r="N173" s="117" t="s">
        <v>33</v>
      </c>
      <c r="O173" s="117"/>
      <c r="P173" s="131"/>
      <c r="Q173" s="117"/>
      <c r="R173" s="117" t="s">
        <v>33</v>
      </c>
      <c r="S173" s="117" t="s">
        <v>33</v>
      </c>
      <c r="T173" s="117" t="s">
        <v>33</v>
      </c>
      <c r="U173" s="117" t="s">
        <v>33</v>
      </c>
      <c r="V173" s="117" t="s">
        <v>264</v>
      </c>
      <c r="W173" s="117" t="s">
        <v>33</v>
      </c>
      <c r="X173" s="117"/>
      <c r="Y173" s="117" t="s">
        <v>33</v>
      </c>
      <c r="Z173" s="117" t="s">
        <v>264</v>
      </c>
      <c r="AA173" s="132" t="s">
        <v>807</v>
      </c>
      <c r="AB173" s="117"/>
      <c r="AC173" s="117"/>
      <c r="AD173" s="132" t="s">
        <v>807</v>
      </c>
      <c r="AE173" s="117"/>
      <c r="AF173" s="117" t="s">
        <v>33</v>
      </c>
      <c r="AG173" s="117" t="s">
        <v>33</v>
      </c>
      <c r="AH173" s="117" t="s">
        <v>33</v>
      </c>
      <c r="AI173" s="117" t="s">
        <v>33</v>
      </c>
      <c r="AJ173" s="118">
        <f t="shared" si="44"/>
        <v>19</v>
      </c>
      <c r="AK173" s="119">
        <f t="shared" si="45"/>
        <v>0</v>
      </c>
      <c r="AL173" s="119">
        <f t="shared" si="52"/>
        <v>0</v>
      </c>
      <c r="AM173" s="119">
        <f t="shared" si="46"/>
        <v>0</v>
      </c>
      <c r="AN173" s="119">
        <f t="shared" si="47"/>
        <v>0</v>
      </c>
      <c r="AO173" s="119">
        <f t="shared" si="48"/>
        <v>2</v>
      </c>
      <c r="AP173" s="119">
        <f t="shared" si="49"/>
        <v>0</v>
      </c>
      <c r="AQ173" s="119">
        <f t="shared" si="50"/>
        <v>0</v>
      </c>
      <c r="AR173" s="119">
        <f t="shared" si="51"/>
        <v>0</v>
      </c>
      <c r="AS173" s="119">
        <f t="shared" si="58"/>
        <v>0</v>
      </c>
      <c r="AT173" s="119">
        <f t="shared" si="58"/>
        <v>0</v>
      </c>
      <c r="AU173" s="119">
        <f t="shared" si="58"/>
        <v>0</v>
      </c>
      <c r="AV173" s="119">
        <f t="shared" si="58"/>
        <v>0</v>
      </c>
      <c r="AW173" s="119">
        <f t="shared" si="58"/>
        <v>0</v>
      </c>
      <c r="AX173" s="119">
        <f t="shared" si="58"/>
        <v>0</v>
      </c>
      <c r="AY173" s="119">
        <f t="shared" si="53"/>
        <v>0</v>
      </c>
      <c r="AZ173" s="119">
        <f t="shared" si="56"/>
        <v>2</v>
      </c>
      <c r="BA173" s="203"/>
      <c r="BB173" s="203"/>
    </row>
    <row r="174" spans="1:54" ht="15.5" x14ac:dyDescent="0.35">
      <c r="A174" s="127">
        <f>IF(B174="","",IFERROR(SUBTOTAL(3,B$10:B174),""))</f>
        <v>165</v>
      </c>
      <c r="B174" s="221" t="s">
        <v>643</v>
      </c>
      <c r="C174" s="135" t="s">
        <v>644</v>
      </c>
      <c r="D174" s="160" t="s">
        <v>84</v>
      </c>
      <c r="E174" s="130" t="s">
        <v>33</v>
      </c>
      <c r="F174" s="117" t="s">
        <v>33</v>
      </c>
      <c r="G174" s="117" t="s">
        <v>33</v>
      </c>
      <c r="H174" s="117" t="s">
        <v>33</v>
      </c>
      <c r="I174" s="117"/>
      <c r="J174" s="117" t="s">
        <v>33</v>
      </c>
      <c r="K174" s="117" t="s">
        <v>33</v>
      </c>
      <c r="L174" s="117" t="s">
        <v>33</v>
      </c>
      <c r="M174" s="117" t="s">
        <v>33</v>
      </c>
      <c r="N174" s="117" t="s">
        <v>33</v>
      </c>
      <c r="O174" s="117"/>
      <c r="P174" s="131"/>
      <c r="Q174" s="117"/>
      <c r="R174" s="117" t="s">
        <v>33</v>
      </c>
      <c r="S174" s="117" t="s">
        <v>33</v>
      </c>
      <c r="T174" s="117" t="s">
        <v>33</v>
      </c>
      <c r="U174" s="117" t="s">
        <v>33</v>
      </c>
      <c r="V174" s="117" t="s">
        <v>33</v>
      </c>
      <c r="W174" s="117" t="s">
        <v>264</v>
      </c>
      <c r="X174" s="117"/>
      <c r="Y174" s="117" t="s">
        <v>19</v>
      </c>
      <c r="Z174" s="117" t="s">
        <v>19</v>
      </c>
      <c r="AA174" s="132" t="s">
        <v>807</v>
      </c>
      <c r="AB174" s="117"/>
      <c r="AC174" s="117"/>
      <c r="AD174" s="132" t="s">
        <v>807</v>
      </c>
      <c r="AE174" s="117"/>
      <c r="AF174" s="117" t="s">
        <v>33</v>
      </c>
      <c r="AG174" s="117" t="s">
        <v>33</v>
      </c>
      <c r="AH174" s="117" t="s">
        <v>33</v>
      </c>
      <c r="AI174" s="117" t="s">
        <v>33</v>
      </c>
      <c r="AJ174" s="118">
        <f t="shared" si="44"/>
        <v>18</v>
      </c>
      <c r="AK174" s="119">
        <f t="shared" si="45"/>
        <v>0</v>
      </c>
      <c r="AL174" s="119">
        <f t="shared" si="52"/>
        <v>0</v>
      </c>
      <c r="AM174" s="119">
        <f t="shared" si="46"/>
        <v>0</v>
      </c>
      <c r="AN174" s="119">
        <f t="shared" si="47"/>
        <v>2</v>
      </c>
      <c r="AO174" s="119">
        <f t="shared" si="48"/>
        <v>1</v>
      </c>
      <c r="AP174" s="119">
        <f t="shared" si="49"/>
        <v>0</v>
      </c>
      <c r="AQ174" s="119">
        <f t="shared" si="50"/>
        <v>0</v>
      </c>
      <c r="AR174" s="119">
        <f t="shared" si="51"/>
        <v>0</v>
      </c>
      <c r="AS174" s="119">
        <f t="shared" si="58"/>
        <v>0</v>
      </c>
      <c r="AT174" s="119">
        <f t="shared" si="58"/>
        <v>0</v>
      </c>
      <c r="AU174" s="119">
        <f t="shared" si="58"/>
        <v>0</v>
      </c>
      <c r="AV174" s="119">
        <f t="shared" si="58"/>
        <v>0</v>
      </c>
      <c r="AW174" s="119">
        <f t="shared" si="58"/>
        <v>0</v>
      </c>
      <c r="AX174" s="119">
        <f t="shared" si="58"/>
        <v>0</v>
      </c>
      <c r="AY174" s="119">
        <f t="shared" si="53"/>
        <v>0</v>
      </c>
      <c r="AZ174" s="119">
        <f t="shared" si="56"/>
        <v>2</v>
      </c>
      <c r="BA174" s="203"/>
      <c r="BB174" s="203"/>
    </row>
    <row r="175" spans="1:54" ht="15.5" x14ac:dyDescent="0.35">
      <c r="A175" s="127">
        <f>IF(B175="","",IFERROR(SUBTOTAL(3,B$10:B175),""))</f>
        <v>166</v>
      </c>
      <c r="B175" s="216" t="s">
        <v>645</v>
      </c>
      <c r="C175" s="135" t="s">
        <v>646</v>
      </c>
      <c r="D175" s="144" t="s">
        <v>633</v>
      </c>
      <c r="E175" s="130" t="s">
        <v>33</v>
      </c>
      <c r="F175" s="117" t="s">
        <v>33</v>
      </c>
      <c r="G175" s="117" t="s">
        <v>33</v>
      </c>
      <c r="H175" s="117" t="s">
        <v>34</v>
      </c>
      <c r="I175" s="117"/>
      <c r="J175" s="117" t="s">
        <v>288</v>
      </c>
      <c r="K175" s="117" t="s">
        <v>33</v>
      </c>
      <c r="L175" s="117" t="s">
        <v>33</v>
      </c>
      <c r="M175" s="117" t="s">
        <v>33</v>
      </c>
      <c r="N175" s="117" t="s">
        <v>33</v>
      </c>
      <c r="O175" s="117"/>
      <c r="P175" s="131"/>
      <c r="Q175" s="117"/>
      <c r="R175" s="117" t="s">
        <v>33</v>
      </c>
      <c r="S175" s="117" t="s">
        <v>33</v>
      </c>
      <c r="T175" s="117" t="s">
        <v>33</v>
      </c>
      <c r="U175" s="117" t="s">
        <v>33</v>
      </c>
      <c r="V175" s="117" t="s">
        <v>33</v>
      </c>
      <c r="W175" s="117" t="s">
        <v>33</v>
      </c>
      <c r="X175" s="117"/>
      <c r="Y175" s="117" t="s">
        <v>33</v>
      </c>
      <c r="Z175" s="117" t="s">
        <v>33</v>
      </c>
      <c r="AA175" s="132" t="s">
        <v>807</v>
      </c>
      <c r="AB175" s="117"/>
      <c r="AC175" s="117"/>
      <c r="AD175" s="132" t="s">
        <v>807</v>
      </c>
      <c r="AE175" s="117"/>
      <c r="AF175" s="117" t="s">
        <v>33</v>
      </c>
      <c r="AG175" s="117" t="s">
        <v>33</v>
      </c>
      <c r="AH175" s="117" t="s">
        <v>33</v>
      </c>
      <c r="AI175" s="117" t="s">
        <v>33</v>
      </c>
      <c r="AJ175" s="118">
        <f t="shared" si="44"/>
        <v>20</v>
      </c>
      <c r="AK175" s="119">
        <f t="shared" si="45"/>
        <v>0</v>
      </c>
      <c r="AL175" s="119">
        <f t="shared" si="52"/>
        <v>1</v>
      </c>
      <c r="AM175" s="119">
        <f t="shared" si="46"/>
        <v>0</v>
      </c>
      <c r="AN175" s="119">
        <f t="shared" si="47"/>
        <v>0</v>
      </c>
      <c r="AO175" s="119">
        <f t="shared" si="48"/>
        <v>0</v>
      </c>
      <c r="AP175" s="119">
        <f t="shared" si="49"/>
        <v>0</v>
      </c>
      <c r="AQ175" s="119">
        <f t="shared" si="50"/>
        <v>0</v>
      </c>
      <c r="AR175" s="119">
        <f t="shared" si="51"/>
        <v>0</v>
      </c>
      <c r="AS175" s="119">
        <f t="shared" si="58"/>
        <v>0</v>
      </c>
      <c r="AT175" s="119">
        <f t="shared" si="58"/>
        <v>0</v>
      </c>
      <c r="AU175" s="119">
        <f t="shared" si="58"/>
        <v>0</v>
      </c>
      <c r="AV175" s="119">
        <f t="shared" si="58"/>
        <v>0</v>
      </c>
      <c r="AW175" s="119">
        <f t="shared" si="58"/>
        <v>0</v>
      </c>
      <c r="AX175" s="119">
        <f t="shared" si="58"/>
        <v>0</v>
      </c>
      <c r="AY175" s="119">
        <f t="shared" si="53"/>
        <v>0</v>
      </c>
      <c r="AZ175" s="119">
        <f t="shared" si="56"/>
        <v>2</v>
      </c>
      <c r="BA175" s="203"/>
      <c r="BB175" s="203"/>
    </row>
    <row r="176" spans="1:54" ht="15.5" x14ac:dyDescent="0.35">
      <c r="A176" s="127">
        <f>IF(B176="","",IFERROR(SUBTOTAL(3,B$10:B176),""))</f>
        <v>167</v>
      </c>
      <c r="B176" s="216" t="s">
        <v>647</v>
      </c>
      <c r="C176" s="135" t="s">
        <v>648</v>
      </c>
      <c r="D176" s="144" t="s">
        <v>649</v>
      </c>
      <c r="E176" s="130" t="s">
        <v>33</v>
      </c>
      <c r="F176" s="117" t="s">
        <v>33</v>
      </c>
      <c r="G176" s="117" t="s">
        <v>33</v>
      </c>
      <c r="H176" s="117" t="s">
        <v>34</v>
      </c>
      <c r="I176" s="117"/>
      <c r="J176" s="117" t="s">
        <v>33</v>
      </c>
      <c r="K176" s="117" t="s">
        <v>33</v>
      </c>
      <c r="L176" s="117" t="s">
        <v>33</v>
      </c>
      <c r="M176" s="117" t="s">
        <v>33</v>
      </c>
      <c r="N176" s="117" t="s">
        <v>33</v>
      </c>
      <c r="O176" s="117"/>
      <c r="P176" s="131"/>
      <c r="Q176" s="117"/>
      <c r="R176" s="117" t="s">
        <v>33</v>
      </c>
      <c r="S176" s="117" t="s">
        <v>33</v>
      </c>
      <c r="T176" s="117" t="s">
        <v>33</v>
      </c>
      <c r="U176" s="117" t="s">
        <v>33</v>
      </c>
      <c r="V176" s="117" t="s">
        <v>33</v>
      </c>
      <c r="W176" s="117" t="s">
        <v>34</v>
      </c>
      <c r="X176" s="117"/>
      <c r="Y176" s="117" t="s">
        <v>33</v>
      </c>
      <c r="Z176" s="117" t="s">
        <v>33</v>
      </c>
      <c r="AA176" s="132" t="s">
        <v>807</v>
      </c>
      <c r="AB176" s="117"/>
      <c r="AC176" s="117"/>
      <c r="AD176" s="132" t="s">
        <v>807</v>
      </c>
      <c r="AE176" s="117"/>
      <c r="AF176" s="117" t="s">
        <v>33</v>
      </c>
      <c r="AG176" s="117" t="s">
        <v>33</v>
      </c>
      <c r="AH176" s="117" t="s">
        <v>33</v>
      </c>
      <c r="AI176" s="117" t="s">
        <v>33</v>
      </c>
      <c r="AJ176" s="118">
        <f t="shared" si="44"/>
        <v>21</v>
      </c>
      <c r="AK176" s="119">
        <f t="shared" si="45"/>
        <v>0</v>
      </c>
      <c r="AL176" s="119">
        <f t="shared" si="52"/>
        <v>0</v>
      </c>
      <c r="AM176" s="119">
        <f t="shared" si="46"/>
        <v>0</v>
      </c>
      <c r="AN176" s="119">
        <f t="shared" si="47"/>
        <v>0</v>
      </c>
      <c r="AO176" s="119">
        <f t="shared" si="48"/>
        <v>0</v>
      </c>
      <c r="AP176" s="119">
        <f t="shared" si="49"/>
        <v>0</v>
      </c>
      <c r="AQ176" s="119">
        <f t="shared" si="50"/>
        <v>0</v>
      </c>
      <c r="AR176" s="119">
        <f t="shared" si="51"/>
        <v>0</v>
      </c>
      <c r="AS176" s="119">
        <f t="shared" si="58"/>
        <v>0</v>
      </c>
      <c r="AT176" s="119">
        <f t="shared" si="58"/>
        <v>0</v>
      </c>
      <c r="AU176" s="119">
        <f t="shared" si="58"/>
        <v>0</v>
      </c>
      <c r="AV176" s="119">
        <f t="shared" si="58"/>
        <v>0</v>
      </c>
      <c r="AW176" s="119">
        <f t="shared" si="58"/>
        <v>0</v>
      </c>
      <c r="AX176" s="119">
        <f t="shared" si="58"/>
        <v>0</v>
      </c>
      <c r="AY176" s="119">
        <f t="shared" si="53"/>
        <v>0</v>
      </c>
      <c r="AZ176" s="119">
        <f t="shared" si="56"/>
        <v>2</v>
      </c>
      <c r="BA176" s="203"/>
      <c r="BB176" s="203"/>
    </row>
    <row r="177" spans="1:54" ht="15.5" x14ac:dyDescent="0.35">
      <c r="A177" s="127">
        <f>IF(B177="","",IFERROR(SUBTOTAL(3,B$10:B177),""))</f>
        <v>168</v>
      </c>
      <c r="B177" s="216" t="s">
        <v>650</v>
      </c>
      <c r="C177" s="135" t="s">
        <v>651</v>
      </c>
      <c r="D177" s="144" t="s">
        <v>613</v>
      </c>
      <c r="E177" s="130" t="s">
        <v>33</v>
      </c>
      <c r="F177" s="117" t="s">
        <v>33</v>
      </c>
      <c r="G177" s="117" t="s">
        <v>33</v>
      </c>
      <c r="H177" s="117" t="s">
        <v>33</v>
      </c>
      <c r="I177" s="117"/>
      <c r="J177" s="117" t="s">
        <v>33</v>
      </c>
      <c r="K177" s="117" t="s">
        <v>33</v>
      </c>
      <c r="L177" s="117" t="s">
        <v>33</v>
      </c>
      <c r="M177" s="117" t="s">
        <v>33</v>
      </c>
      <c r="N177" s="117" t="s">
        <v>288</v>
      </c>
      <c r="O177" s="117"/>
      <c r="P177" s="131"/>
      <c r="Q177" s="117"/>
      <c r="R177" s="117" t="s">
        <v>33</v>
      </c>
      <c r="S177" s="117" t="s">
        <v>33</v>
      </c>
      <c r="T177" s="117" t="s">
        <v>33</v>
      </c>
      <c r="U177" s="117" t="s">
        <v>33</v>
      </c>
      <c r="V177" s="117" t="s">
        <v>33</v>
      </c>
      <c r="W177" s="117" t="s">
        <v>33</v>
      </c>
      <c r="X177" s="117"/>
      <c r="Y177" s="117" t="s">
        <v>264</v>
      </c>
      <c r="Z177" s="117" t="s">
        <v>19</v>
      </c>
      <c r="AA177" s="132" t="s">
        <v>807</v>
      </c>
      <c r="AB177" s="117"/>
      <c r="AC177" s="117"/>
      <c r="AD177" s="132" t="s">
        <v>807</v>
      </c>
      <c r="AE177" s="117"/>
      <c r="AF177" s="117" t="s">
        <v>264</v>
      </c>
      <c r="AG177" s="117" t="s">
        <v>264</v>
      </c>
      <c r="AH177" s="117" t="s">
        <v>33</v>
      </c>
      <c r="AI177" s="117" t="s">
        <v>33</v>
      </c>
      <c r="AJ177" s="118">
        <f t="shared" si="44"/>
        <v>16</v>
      </c>
      <c r="AK177" s="119">
        <f t="shared" si="45"/>
        <v>0</v>
      </c>
      <c r="AL177" s="119">
        <f t="shared" si="52"/>
        <v>1</v>
      </c>
      <c r="AM177" s="119">
        <f t="shared" si="46"/>
        <v>0</v>
      </c>
      <c r="AN177" s="119">
        <f t="shared" si="47"/>
        <v>1</v>
      </c>
      <c r="AO177" s="119">
        <f t="shared" si="48"/>
        <v>3</v>
      </c>
      <c r="AP177" s="119">
        <f t="shared" si="49"/>
        <v>0</v>
      </c>
      <c r="AQ177" s="119">
        <f t="shared" si="50"/>
        <v>0</v>
      </c>
      <c r="AR177" s="119">
        <f t="shared" si="51"/>
        <v>0</v>
      </c>
      <c r="AS177" s="119">
        <f t="shared" si="58"/>
        <v>0</v>
      </c>
      <c r="AT177" s="119">
        <f t="shared" si="58"/>
        <v>0</v>
      </c>
      <c r="AU177" s="119">
        <f t="shared" si="58"/>
        <v>0</v>
      </c>
      <c r="AV177" s="119">
        <f t="shared" si="58"/>
        <v>0</v>
      </c>
      <c r="AW177" s="119">
        <f t="shared" si="58"/>
        <v>0</v>
      </c>
      <c r="AX177" s="119">
        <f t="shared" si="58"/>
        <v>0</v>
      </c>
      <c r="AY177" s="119">
        <f t="shared" si="53"/>
        <v>0</v>
      </c>
      <c r="AZ177" s="119">
        <f t="shared" si="56"/>
        <v>2</v>
      </c>
      <c r="BA177" s="203"/>
      <c r="BB177" s="203"/>
    </row>
    <row r="178" spans="1:54" ht="15.5" x14ac:dyDescent="0.35">
      <c r="A178" s="127">
        <f>IF(B178="","",IFERROR(SUBTOTAL(3,B$10:B178),""))</f>
        <v>169</v>
      </c>
      <c r="B178" s="216" t="s">
        <v>652</v>
      </c>
      <c r="C178" s="135" t="s">
        <v>653</v>
      </c>
      <c r="D178" s="144" t="s">
        <v>654</v>
      </c>
      <c r="E178" s="130" t="s">
        <v>33</v>
      </c>
      <c r="F178" s="117" t="s">
        <v>33</v>
      </c>
      <c r="G178" s="117" t="s">
        <v>33</v>
      </c>
      <c r="H178" s="117" t="s">
        <v>33</v>
      </c>
      <c r="I178" s="117"/>
      <c r="J178" s="117" t="s">
        <v>33</v>
      </c>
      <c r="K178" s="117" t="s">
        <v>33</v>
      </c>
      <c r="L178" s="117" t="s">
        <v>33</v>
      </c>
      <c r="M178" s="117" t="s">
        <v>33</v>
      </c>
      <c r="N178" s="117" t="s">
        <v>33</v>
      </c>
      <c r="O178" s="117"/>
      <c r="P178" s="131"/>
      <c r="Q178" s="117"/>
      <c r="R178" s="117" t="s">
        <v>33</v>
      </c>
      <c r="S178" s="117" t="s">
        <v>33</v>
      </c>
      <c r="T178" s="117" t="s">
        <v>33</v>
      </c>
      <c r="U178" s="117" t="s">
        <v>33</v>
      </c>
      <c r="V178" s="117" t="s">
        <v>33</v>
      </c>
      <c r="W178" s="117" t="s">
        <v>33</v>
      </c>
      <c r="X178" s="117"/>
      <c r="Y178" s="117" t="s">
        <v>33</v>
      </c>
      <c r="Z178" s="117" t="s">
        <v>264</v>
      </c>
      <c r="AA178" s="132" t="s">
        <v>807</v>
      </c>
      <c r="AB178" s="117"/>
      <c r="AC178" s="117"/>
      <c r="AD178" s="132" t="s">
        <v>807</v>
      </c>
      <c r="AE178" s="117"/>
      <c r="AF178" s="117" t="s">
        <v>33</v>
      </c>
      <c r="AG178" s="117" t="s">
        <v>33</v>
      </c>
      <c r="AH178" s="117" t="s">
        <v>33</v>
      </c>
      <c r="AI178" s="117" t="s">
        <v>33</v>
      </c>
      <c r="AJ178" s="118">
        <f t="shared" si="44"/>
        <v>20</v>
      </c>
      <c r="AK178" s="119">
        <f t="shared" si="45"/>
        <v>0</v>
      </c>
      <c r="AL178" s="119">
        <f t="shared" si="52"/>
        <v>0</v>
      </c>
      <c r="AM178" s="119">
        <f t="shared" si="46"/>
        <v>0</v>
      </c>
      <c r="AN178" s="119">
        <f t="shared" si="47"/>
        <v>0</v>
      </c>
      <c r="AO178" s="119">
        <f t="shared" si="48"/>
        <v>1</v>
      </c>
      <c r="AP178" s="119">
        <f t="shared" si="49"/>
        <v>0</v>
      </c>
      <c r="AQ178" s="119">
        <f t="shared" si="50"/>
        <v>0</v>
      </c>
      <c r="AR178" s="119">
        <f t="shared" si="51"/>
        <v>0</v>
      </c>
      <c r="AS178" s="119">
        <f t="shared" si="58"/>
        <v>0</v>
      </c>
      <c r="AT178" s="119">
        <f t="shared" si="58"/>
        <v>0</v>
      </c>
      <c r="AU178" s="119">
        <f t="shared" si="58"/>
        <v>0</v>
      </c>
      <c r="AV178" s="119">
        <f t="shared" si="58"/>
        <v>0</v>
      </c>
      <c r="AW178" s="119">
        <f t="shared" si="58"/>
        <v>0</v>
      </c>
      <c r="AX178" s="119">
        <f t="shared" si="58"/>
        <v>0</v>
      </c>
      <c r="AY178" s="119">
        <f t="shared" si="53"/>
        <v>0</v>
      </c>
      <c r="AZ178" s="119">
        <f t="shared" si="56"/>
        <v>2</v>
      </c>
      <c r="BA178" s="203"/>
      <c r="BB178" s="203"/>
    </row>
    <row r="179" spans="1:54" ht="15.5" x14ac:dyDescent="0.35">
      <c r="A179" s="127">
        <f>IF(B179="","",IFERROR(SUBTOTAL(3,B$10:B179),""))</f>
        <v>170</v>
      </c>
      <c r="B179" s="216" t="s">
        <v>655</v>
      </c>
      <c r="C179" s="135" t="s">
        <v>656</v>
      </c>
      <c r="D179" s="144" t="s">
        <v>613</v>
      </c>
      <c r="E179" s="130" t="s">
        <v>33</v>
      </c>
      <c r="F179" s="117" t="s">
        <v>33</v>
      </c>
      <c r="G179" s="117" t="s">
        <v>33</v>
      </c>
      <c r="H179" s="117" t="s">
        <v>19</v>
      </c>
      <c r="I179" s="117"/>
      <c r="J179" s="117" t="s">
        <v>33</v>
      </c>
      <c r="K179" s="117" t="s">
        <v>288</v>
      </c>
      <c r="L179" s="117" t="s">
        <v>288</v>
      </c>
      <c r="M179" s="117" t="s">
        <v>288</v>
      </c>
      <c r="N179" s="117" t="s">
        <v>288</v>
      </c>
      <c r="O179" s="117"/>
      <c r="P179" s="131"/>
      <c r="Q179" s="117"/>
      <c r="R179" s="117" t="s">
        <v>33</v>
      </c>
      <c r="S179" s="117" t="s">
        <v>33</v>
      </c>
      <c r="T179" s="117" t="s">
        <v>33</v>
      </c>
      <c r="U179" s="117" t="s">
        <v>33</v>
      </c>
      <c r="V179" s="117" t="s">
        <v>33</v>
      </c>
      <c r="W179" s="117"/>
      <c r="X179" s="117"/>
      <c r="Y179" s="117" t="s">
        <v>33</v>
      </c>
      <c r="Z179" s="117" t="s">
        <v>33</v>
      </c>
      <c r="AA179" s="132" t="s">
        <v>807</v>
      </c>
      <c r="AB179" s="117"/>
      <c r="AC179" s="117"/>
      <c r="AD179" s="132" t="s">
        <v>807</v>
      </c>
      <c r="AE179" s="117"/>
      <c r="AF179" s="117" t="s">
        <v>33</v>
      </c>
      <c r="AG179" s="117" t="s">
        <v>33</v>
      </c>
      <c r="AH179" s="117" t="s">
        <v>33</v>
      </c>
      <c r="AI179" s="117" t="s">
        <v>33</v>
      </c>
      <c r="AJ179" s="118">
        <f t="shared" si="44"/>
        <v>16</v>
      </c>
      <c r="AK179" s="119">
        <f t="shared" si="45"/>
        <v>0</v>
      </c>
      <c r="AL179" s="119">
        <f t="shared" si="52"/>
        <v>4</v>
      </c>
      <c r="AM179" s="119">
        <f t="shared" si="46"/>
        <v>0</v>
      </c>
      <c r="AN179" s="119">
        <f t="shared" si="47"/>
        <v>1</v>
      </c>
      <c r="AO179" s="119">
        <f t="shared" si="48"/>
        <v>0</v>
      </c>
      <c r="AP179" s="119">
        <f t="shared" si="49"/>
        <v>0</v>
      </c>
      <c r="AQ179" s="119">
        <f t="shared" si="50"/>
        <v>0</v>
      </c>
      <c r="AR179" s="119">
        <f t="shared" si="51"/>
        <v>0</v>
      </c>
      <c r="AS179" s="119">
        <f t="shared" si="58"/>
        <v>0</v>
      </c>
      <c r="AT179" s="119">
        <f t="shared" si="58"/>
        <v>0</v>
      </c>
      <c r="AU179" s="119">
        <f t="shared" si="58"/>
        <v>0</v>
      </c>
      <c r="AV179" s="119">
        <f t="shared" si="58"/>
        <v>0</v>
      </c>
      <c r="AW179" s="119">
        <f t="shared" si="58"/>
        <v>0</v>
      </c>
      <c r="AX179" s="119">
        <f t="shared" si="58"/>
        <v>0</v>
      </c>
      <c r="AY179" s="119">
        <f t="shared" si="53"/>
        <v>0</v>
      </c>
      <c r="AZ179" s="119">
        <f t="shared" si="56"/>
        <v>2</v>
      </c>
      <c r="BA179" s="203"/>
      <c r="BB179" s="203"/>
    </row>
    <row r="180" spans="1:54" ht="15.5" x14ac:dyDescent="0.35">
      <c r="A180" s="127">
        <f>IF(B180="","",IFERROR(SUBTOTAL(3,B$10:B180),""))</f>
        <v>171</v>
      </c>
      <c r="B180" s="216" t="s">
        <v>657</v>
      </c>
      <c r="C180" s="135" t="s">
        <v>658</v>
      </c>
      <c r="D180" s="144" t="s">
        <v>659</v>
      </c>
      <c r="E180" s="130" t="s">
        <v>33</v>
      </c>
      <c r="F180" s="117" t="s">
        <v>33</v>
      </c>
      <c r="G180" s="117" t="s">
        <v>33</v>
      </c>
      <c r="H180" s="117"/>
      <c r="I180" s="117"/>
      <c r="J180" s="117" t="s">
        <v>33</v>
      </c>
      <c r="K180" s="117" t="s">
        <v>33</v>
      </c>
      <c r="L180" s="117" t="s">
        <v>33</v>
      </c>
      <c r="M180" s="117" t="s">
        <v>33</v>
      </c>
      <c r="N180" s="117" t="s">
        <v>33</v>
      </c>
      <c r="O180" s="117"/>
      <c r="P180" s="131"/>
      <c r="Q180" s="117"/>
      <c r="R180" s="117" t="s">
        <v>33</v>
      </c>
      <c r="S180" s="117" t="s">
        <v>33</v>
      </c>
      <c r="T180" s="117" t="s">
        <v>33</v>
      </c>
      <c r="U180" s="117" t="s">
        <v>33</v>
      </c>
      <c r="V180" s="117" t="s">
        <v>33</v>
      </c>
      <c r="W180" s="117" t="s">
        <v>34</v>
      </c>
      <c r="X180" s="117"/>
      <c r="Y180" s="117" t="s">
        <v>33</v>
      </c>
      <c r="Z180" s="117" t="s">
        <v>33</v>
      </c>
      <c r="AA180" s="132" t="s">
        <v>807</v>
      </c>
      <c r="AB180" s="117"/>
      <c r="AC180" s="117"/>
      <c r="AD180" s="132" t="s">
        <v>807</v>
      </c>
      <c r="AE180" s="117"/>
      <c r="AF180" s="117" t="s">
        <v>33</v>
      </c>
      <c r="AG180" s="117" t="s">
        <v>33</v>
      </c>
      <c r="AH180" s="117" t="s">
        <v>33</v>
      </c>
      <c r="AI180" s="117" t="s">
        <v>33</v>
      </c>
      <c r="AJ180" s="118">
        <f t="shared" si="44"/>
        <v>21</v>
      </c>
      <c r="AK180" s="119">
        <f t="shared" si="45"/>
        <v>0</v>
      </c>
      <c r="AL180" s="119">
        <f t="shared" si="52"/>
        <v>0</v>
      </c>
      <c r="AM180" s="119">
        <f t="shared" si="46"/>
        <v>0</v>
      </c>
      <c r="AN180" s="119">
        <f t="shared" si="47"/>
        <v>0</v>
      </c>
      <c r="AO180" s="119">
        <f t="shared" si="48"/>
        <v>0</v>
      </c>
      <c r="AP180" s="119">
        <f t="shared" si="49"/>
        <v>0</v>
      </c>
      <c r="AQ180" s="119">
        <f t="shared" si="50"/>
        <v>0</v>
      </c>
      <c r="AR180" s="119">
        <f t="shared" si="51"/>
        <v>0</v>
      </c>
      <c r="AS180" s="119">
        <f t="shared" si="58"/>
        <v>0</v>
      </c>
      <c r="AT180" s="119">
        <f t="shared" si="58"/>
        <v>0</v>
      </c>
      <c r="AU180" s="119">
        <f t="shared" si="58"/>
        <v>0</v>
      </c>
      <c r="AV180" s="119">
        <f t="shared" si="58"/>
        <v>0</v>
      </c>
      <c r="AW180" s="119">
        <f t="shared" si="58"/>
        <v>0</v>
      </c>
      <c r="AX180" s="119">
        <f t="shared" si="58"/>
        <v>0</v>
      </c>
      <c r="AY180" s="119">
        <f t="shared" si="53"/>
        <v>0</v>
      </c>
      <c r="AZ180" s="119">
        <f t="shared" si="56"/>
        <v>2</v>
      </c>
      <c r="BA180" s="203"/>
      <c r="BB180" s="203"/>
    </row>
    <row r="181" spans="1:54" ht="15.5" x14ac:dyDescent="0.35">
      <c r="A181" s="127">
        <f>IF(B181="","",IFERROR(SUBTOTAL(3,B$10:B181),""))</f>
        <v>172</v>
      </c>
      <c r="B181" s="216" t="s">
        <v>660</v>
      </c>
      <c r="C181" s="135" t="s">
        <v>661</v>
      </c>
      <c r="D181" s="144" t="s">
        <v>84</v>
      </c>
      <c r="E181" s="130" t="s">
        <v>33</v>
      </c>
      <c r="F181" s="117" t="s">
        <v>19</v>
      </c>
      <c r="G181" s="117" t="s">
        <v>33</v>
      </c>
      <c r="H181" s="117" t="s">
        <v>33</v>
      </c>
      <c r="I181" s="117"/>
      <c r="J181" s="117" t="s">
        <v>33</v>
      </c>
      <c r="K181" s="117" t="s">
        <v>33</v>
      </c>
      <c r="L181" s="117" t="s">
        <v>33</v>
      </c>
      <c r="M181" s="117" t="s">
        <v>33</v>
      </c>
      <c r="N181" s="117" t="s">
        <v>33</v>
      </c>
      <c r="O181" s="117"/>
      <c r="P181" s="131"/>
      <c r="Q181" s="117"/>
      <c r="R181" s="117" t="s">
        <v>33</v>
      </c>
      <c r="S181" s="117" t="s">
        <v>33</v>
      </c>
      <c r="T181" s="117" t="s">
        <v>33</v>
      </c>
      <c r="U181" s="117" t="s">
        <v>33</v>
      </c>
      <c r="V181" s="117" t="s">
        <v>33</v>
      </c>
      <c r="W181" s="117" t="s">
        <v>33</v>
      </c>
      <c r="X181" s="117"/>
      <c r="Y181" s="117" t="s">
        <v>33</v>
      </c>
      <c r="Z181" s="117" t="s">
        <v>33</v>
      </c>
      <c r="AA181" s="132" t="s">
        <v>807</v>
      </c>
      <c r="AB181" s="117"/>
      <c r="AC181" s="117"/>
      <c r="AD181" s="132" t="s">
        <v>807</v>
      </c>
      <c r="AE181" s="117"/>
      <c r="AF181" s="117" t="s">
        <v>264</v>
      </c>
      <c r="AG181" s="117" t="s">
        <v>264</v>
      </c>
      <c r="AH181" s="117" t="s">
        <v>264</v>
      </c>
      <c r="AI181" s="117" t="s">
        <v>264</v>
      </c>
      <c r="AJ181" s="118">
        <f t="shared" si="44"/>
        <v>16</v>
      </c>
      <c r="AK181" s="119">
        <f t="shared" si="45"/>
        <v>0</v>
      </c>
      <c r="AL181" s="119">
        <f t="shared" si="52"/>
        <v>0</v>
      </c>
      <c r="AM181" s="119">
        <f t="shared" si="46"/>
        <v>0</v>
      </c>
      <c r="AN181" s="119">
        <f t="shared" si="47"/>
        <v>1</v>
      </c>
      <c r="AO181" s="119">
        <f t="shared" si="48"/>
        <v>4</v>
      </c>
      <c r="AP181" s="119">
        <f t="shared" si="49"/>
        <v>0</v>
      </c>
      <c r="AQ181" s="119">
        <f t="shared" si="50"/>
        <v>0</v>
      </c>
      <c r="AR181" s="119">
        <f t="shared" si="51"/>
        <v>0</v>
      </c>
      <c r="AS181" s="119">
        <f t="shared" ref="AS181:AX190" si="59">COUNTIF($E181:$AI181,AS$9)</f>
        <v>0</v>
      </c>
      <c r="AT181" s="119">
        <f t="shared" si="59"/>
        <v>0</v>
      </c>
      <c r="AU181" s="119">
        <f t="shared" si="59"/>
        <v>0</v>
      </c>
      <c r="AV181" s="119">
        <f t="shared" si="59"/>
        <v>0</v>
      </c>
      <c r="AW181" s="119">
        <f t="shared" si="59"/>
        <v>0</v>
      </c>
      <c r="AX181" s="119">
        <f t="shared" si="59"/>
        <v>0</v>
      </c>
      <c r="AY181" s="119">
        <f t="shared" si="53"/>
        <v>0</v>
      </c>
      <c r="AZ181" s="119">
        <f t="shared" si="56"/>
        <v>2</v>
      </c>
      <c r="BA181" s="203"/>
      <c r="BB181" s="203"/>
    </row>
    <row r="182" spans="1:54" ht="15.5" x14ac:dyDescent="0.35">
      <c r="A182" s="127">
        <f>IF(B182="","",IFERROR(SUBTOTAL(3,B$10:B182),""))</f>
        <v>173</v>
      </c>
      <c r="B182" s="216" t="s">
        <v>662</v>
      </c>
      <c r="C182" s="135" t="s">
        <v>663</v>
      </c>
      <c r="D182" s="144" t="s">
        <v>664</v>
      </c>
      <c r="E182" s="130" t="s">
        <v>33</v>
      </c>
      <c r="F182" s="117" t="s">
        <v>33</v>
      </c>
      <c r="G182" s="117" t="s">
        <v>33</v>
      </c>
      <c r="H182" s="117" t="s">
        <v>33</v>
      </c>
      <c r="I182" s="117"/>
      <c r="J182" s="117" t="s">
        <v>33</v>
      </c>
      <c r="K182" s="117" t="s">
        <v>33</v>
      </c>
      <c r="L182" s="117" t="s">
        <v>33</v>
      </c>
      <c r="M182" s="117" t="s">
        <v>33</v>
      </c>
      <c r="N182" s="117" t="s">
        <v>33</v>
      </c>
      <c r="O182" s="117"/>
      <c r="P182" s="131"/>
      <c r="Q182" s="117"/>
      <c r="R182" s="117" t="s">
        <v>33</v>
      </c>
      <c r="S182" s="117" t="s">
        <v>33</v>
      </c>
      <c r="T182" s="117" t="s">
        <v>33</v>
      </c>
      <c r="U182" s="117" t="s">
        <v>33</v>
      </c>
      <c r="V182" s="117" t="s">
        <v>33</v>
      </c>
      <c r="W182" s="117" t="s">
        <v>33</v>
      </c>
      <c r="X182" s="117"/>
      <c r="Y182" s="117" t="s">
        <v>288</v>
      </c>
      <c r="Z182" s="117" t="s">
        <v>19</v>
      </c>
      <c r="AA182" s="132" t="s">
        <v>807</v>
      </c>
      <c r="AB182" s="117"/>
      <c r="AC182" s="117"/>
      <c r="AD182" s="132" t="s">
        <v>807</v>
      </c>
      <c r="AE182" s="117"/>
      <c r="AF182" s="117" t="s">
        <v>33</v>
      </c>
      <c r="AG182" s="117" t="s">
        <v>33</v>
      </c>
      <c r="AH182" s="117" t="s">
        <v>33</v>
      </c>
      <c r="AI182" s="117" t="s">
        <v>33</v>
      </c>
      <c r="AJ182" s="118">
        <f t="shared" si="44"/>
        <v>19</v>
      </c>
      <c r="AK182" s="119">
        <f t="shared" si="45"/>
        <v>0</v>
      </c>
      <c r="AL182" s="119">
        <f t="shared" si="52"/>
        <v>1</v>
      </c>
      <c r="AM182" s="119">
        <f t="shared" si="46"/>
        <v>0</v>
      </c>
      <c r="AN182" s="119">
        <f t="shared" si="47"/>
        <v>1</v>
      </c>
      <c r="AO182" s="119">
        <f t="shared" si="48"/>
        <v>0</v>
      </c>
      <c r="AP182" s="119">
        <f t="shared" si="49"/>
        <v>0</v>
      </c>
      <c r="AQ182" s="119">
        <f t="shared" si="50"/>
        <v>0</v>
      </c>
      <c r="AR182" s="119">
        <f t="shared" si="51"/>
        <v>0</v>
      </c>
      <c r="AS182" s="119">
        <f t="shared" si="59"/>
        <v>0</v>
      </c>
      <c r="AT182" s="119">
        <f t="shared" si="59"/>
        <v>0</v>
      </c>
      <c r="AU182" s="119">
        <f t="shared" si="59"/>
        <v>0</v>
      </c>
      <c r="AV182" s="119">
        <f t="shared" si="59"/>
        <v>0</v>
      </c>
      <c r="AW182" s="119">
        <f t="shared" si="59"/>
        <v>0</v>
      </c>
      <c r="AX182" s="119">
        <f t="shared" si="59"/>
        <v>0</v>
      </c>
      <c r="AY182" s="119">
        <f t="shared" si="53"/>
        <v>0</v>
      </c>
      <c r="AZ182" s="119">
        <f t="shared" si="56"/>
        <v>2</v>
      </c>
      <c r="BA182" s="203"/>
      <c r="BB182" s="203"/>
    </row>
    <row r="183" spans="1:54" ht="15.5" x14ac:dyDescent="0.35">
      <c r="A183" s="127">
        <f>IF(B183="","",IFERROR(SUBTOTAL(3,B$10:B183),""))</f>
        <v>174</v>
      </c>
      <c r="B183" s="216" t="s">
        <v>665</v>
      </c>
      <c r="C183" s="135" t="s">
        <v>666</v>
      </c>
      <c r="D183" s="144" t="s">
        <v>667</v>
      </c>
      <c r="E183" s="130" t="s">
        <v>33</v>
      </c>
      <c r="F183" s="117" t="s">
        <v>33</v>
      </c>
      <c r="G183" s="117" t="s">
        <v>33</v>
      </c>
      <c r="H183" s="117" t="s">
        <v>33</v>
      </c>
      <c r="I183" s="117"/>
      <c r="J183" s="117" t="s">
        <v>33</v>
      </c>
      <c r="K183" s="117" t="s">
        <v>33</v>
      </c>
      <c r="L183" s="117" t="s">
        <v>33</v>
      </c>
      <c r="M183" s="117" t="s">
        <v>33</v>
      </c>
      <c r="N183" s="117" t="s">
        <v>33</v>
      </c>
      <c r="O183" s="117"/>
      <c r="P183" s="131"/>
      <c r="Q183" s="117"/>
      <c r="R183" s="117" t="s">
        <v>33</v>
      </c>
      <c r="S183" s="117" t="s">
        <v>33</v>
      </c>
      <c r="T183" s="117" t="s">
        <v>33</v>
      </c>
      <c r="U183" s="117" t="s">
        <v>33</v>
      </c>
      <c r="V183" s="117" t="s">
        <v>33</v>
      </c>
      <c r="W183" s="117" t="s">
        <v>33</v>
      </c>
      <c r="X183" s="117"/>
      <c r="Y183" s="117" t="s">
        <v>33</v>
      </c>
      <c r="Z183" s="117" t="s">
        <v>264</v>
      </c>
      <c r="AA183" s="132" t="s">
        <v>807</v>
      </c>
      <c r="AB183" s="117"/>
      <c r="AC183" s="117"/>
      <c r="AD183" s="132" t="s">
        <v>807</v>
      </c>
      <c r="AE183" s="117"/>
      <c r="AF183" s="117" t="s">
        <v>33</v>
      </c>
      <c r="AG183" s="117" t="s">
        <v>33</v>
      </c>
      <c r="AH183" s="117" t="s">
        <v>33</v>
      </c>
      <c r="AI183" s="117" t="s">
        <v>33</v>
      </c>
      <c r="AJ183" s="118">
        <f t="shared" si="44"/>
        <v>20</v>
      </c>
      <c r="AK183" s="119">
        <f t="shared" si="45"/>
        <v>0</v>
      </c>
      <c r="AL183" s="119">
        <f t="shared" si="52"/>
        <v>0</v>
      </c>
      <c r="AM183" s="119">
        <f t="shared" si="46"/>
        <v>0</v>
      </c>
      <c r="AN183" s="119">
        <f t="shared" si="47"/>
        <v>0</v>
      </c>
      <c r="AO183" s="119">
        <f t="shared" si="48"/>
        <v>1</v>
      </c>
      <c r="AP183" s="119">
        <f t="shared" si="49"/>
        <v>0</v>
      </c>
      <c r="AQ183" s="119">
        <f t="shared" si="50"/>
        <v>0</v>
      </c>
      <c r="AR183" s="119">
        <f t="shared" si="51"/>
        <v>0</v>
      </c>
      <c r="AS183" s="119">
        <f t="shared" si="59"/>
        <v>0</v>
      </c>
      <c r="AT183" s="119">
        <f t="shared" si="59"/>
        <v>0</v>
      </c>
      <c r="AU183" s="119">
        <f t="shared" si="59"/>
        <v>0</v>
      </c>
      <c r="AV183" s="119">
        <f t="shared" si="59"/>
        <v>0</v>
      </c>
      <c r="AW183" s="119">
        <f t="shared" si="59"/>
        <v>0</v>
      </c>
      <c r="AX183" s="119">
        <f t="shared" si="59"/>
        <v>0</v>
      </c>
      <c r="AY183" s="119">
        <f t="shared" si="53"/>
        <v>0</v>
      </c>
      <c r="AZ183" s="119">
        <f t="shared" si="56"/>
        <v>2</v>
      </c>
      <c r="BA183" s="203"/>
      <c r="BB183" s="203"/>
    </row>
    <row r="184" spans="1:54" ht="15.5" x14ac:dyDescent="0.35">
      <c r="A184" s="127">
        <f>IF(B184="","",IFERROR(SUBTOTAL(3,B$10:B184),""))</f>
        <v>175</v>
      </c>
      <c r="B184" s="216" t="s">
        <v>668</v>
      </c>
      <c r="C184" s="135" t="s">
        <v>669</v>
      </c>
      <c r="D184" s="144" t="s">
        <v>670</v>
      </c>
      <c r="E184" s="130" t="s">
        <v>33</v>
      </c>
      <c r="F184" s="117" t="s">
        <v>33</v>
      </c>
      <c r="G184" s="117" t="s">
        <v>33</v>
      </c>
      <c r="H184" s="117" t="s">
        <v>33</v>
      </c>
      <c r="I184" s="117"/>
      <c r="J184" s="117" t="s">
        <v>33</v>
      </c>
      <c r="K184" s="117" t="s">
        <v>33</v>
      </c>
      <c r="L184" s="117" t="s">
        <v>33</v>
      </c>
      <c r="M184" s="117" t="s">
        <v>33</v>
      </c>
      <c r="N184" s="117" t="s">
        <v>33</v>
      </c>
      <c r="O184" s="117"/>
      <c r="P184" s="131"/>
      <c r="Q184" s="117"/>
      <c r="R184" s="117" t="s">
        <v>33</v>
      </c>
      <c r="S184" s="117" t="s">
        <v>33</v>
      </c>
      <c r="T184" s="117" t="s">
        <v>33</v>
      </c>
      <c r="U184" s="117" t="s">
        <v>33</v>
      </c>
      <c r="V184" s="117" t="s">
        <v>33</v>
      </c>
      <c r="W184" s="117"/>
      <c r="X184" s="117"/>
      <c r="Y184" s="117" t="s">
        <v>33</v>
      </c>
      <c r="Z184" s="117" t="s">
        <v>33</v>
      </c>
      <c r="AA184" s="132" t="s">
        <v>807</v>
      </c>
      <c r="AB184" s="117"/>
      <c r="AC184" s="117"/>
      <c r="AD184" s="132" t="s">
        <v>807</v>
      </c>
      <c r="AE184" s="117"/>
      <c r="AF184" s="117" t="s">
        <v>264</v>
      </c>
      <c r="AG184" s="117" t="s">
        <v>33</v>
      </c>
      <c r="AH184" s="117" t="s">
        <v>33</v>
      </c>
      <c r="AI184" s="117" t="s">
        <v>33</v>
      </c>
      <c r="AJ184" s="118">
        <f t="shared" si="44"/>
        <v>20</v>
      </c>
      <c r="AK184" s="119">
        <f t="shared" si="45"/>
        <v>0</v>
      </c>
      <c r="AL184" s="119">
        <f t="shared" si="52"/>
        <v>0</v>
      </c>
      <c r="AM184" s="119">
        <f t="shared" si="46"/>
        <v>0</v>
      </c>
      <c r="AN184" s="119">
        <f t="shared" si="47"/>
        <v>0</v>
      </c>
      <c r="AO184" s="119">
        <f t="shared" si="48"/>
        <v>1</v>
      </c>
      <c r="AP184" s="119">
        <f t="shared" si="49"/>
        <v>0</v>
      </c>
      <c r="AQ184" s="119">
        <f t="shared" si="50"/>
        <v>0</v>
      </c>
      <c r="AR184" s="119">
        <f t="shared" si="51"/>
        <v>0</v>
      </c>
      <c r="AS184" s="119">
        <f t="shared" si="59"/>
        <v>0</v>
      </c>
      <c r="AT184" s="119">
        <f t="shared" si="59"/>
        <v>0</v>
      </c>
      <c r="AU184" s="119">
        <f t="shared" si="59"/>
        <v>0</v>
      </c>
      <c r="AV184" s="119">
        <f t="shared" si="59"/>
        <v>0</v>
      </c>
      <c r="AW184" s="119">
        <f t="shared" si="59"/>
        <v>0</v>
      </c>
      <c r="AX184" s="119">
        <f t="shared" si="59"/>
        <v>0</v>
      </c>
      <c r="AY184" s="119">
        <f t="shared" si="53"/>
        <v>0</v>
      </c>
      <c r="AZ184" s="119">
        <f t="shared" si="56"/>
        <v>2</v>
      </c>
      <c r="BA184" s="203"/>
      <c r="BB184" s="203"/>
    </row>
    <row r="185" spans="1:54" ht="15.5" x14ac:dyDescent="0.35">
      <c r="A185" s="127">
        <f>IF(B185="","",IFERROR(SUBTOTAL(3,B$10:B185),""))</f>
        <v>176</v>
      </c>
      <c r="B185" s="216" t="s">
        <v>671</v>
      </c>
      <c r="C185" s="148" t="s">
        <v>672</v>
      </c>
      <c r="D185" s="144" t="s">
        <v>673</v>
      </c>
      <c r="E185" s="130" t="s">
        <v>33</v>
      </c>
      <c r="F185" s="117" t="s">
        <v>33</v>
      </c>
      <c r="G185" s="117" t="s">
        <v>33</v>
      </c>
      <c r="H185" s="117" t="s">
        <v>33</v>
      </c>
      <c r="I185" s="117"/>
      <c r="J185" s="117" t="s">
        <v>33</v>
      </c>
      <c r="K185" s="117" t="s">
        <v>33</v>
      </c>
      <c r="L185" s="117" t="s">
        <v>33</v>
      </c>
      <c r="M185" s="117" t="s">
        <v>33</v>
      </c>
      <c r="N185" s="117" t="s">
        <v>33</v>
      </c>
      <c r="O185" s="117"/>
      <c r="P185" s="131"/>
      <c r="Q185" s="117"/>
      <c r="R185" s="117" t="s">
        <v>33</v>
      </c>
      <c r="S185" s="117" t="s">
        <v>33</v>
      </c>
      <c r="T185" s="117" t="s">
        <v>33</v>
      </c>
      <c r="U185" s="117" t="s">
        <v>33</v>
      </c>
      <c r="V185" s="117" t="s">
        <v>33</v>
      </c>
      <c r="W185" s="117"/>
      <c r="X185" s="117"/>
      <c r="Y185" s="117" t="s">
        <v>33</v>
      </c>
      <c r="Z185" s="117" t="s">
        <v>264</v>
      </c>
      <c r="AA185" s="132" t="s">
        <v>807</v>
      </c>
      <c r="AB185" s="117"/>
      <c r="AC185" s="117"/>
      <c r="AD185" s="132" t="s">
        <v>807</v>
      </c>
      <c r="AE185" s="117"/>
      <c r="AF185" s="117" t="s">
        <v>265</v>
      </c>
      <c r="AG185" s="117" t="s">
        <v>265</v>
      </c>
      <c r="AH185" s="117" t="s">
        <v>265</v>
      </c>
      <c r="AI185" s="117" t="s">
        <v>264</v>
      </c>
      <c r="AJ185" s="118">
        <f t="shared" si="44"/>
        <v>16</v>
      </c>
      <c r="AK185" s="119">
        <f t="shared" si="45"/>
        <v>0</v>
      </c>
      <c r="AL185" s="119">
        <f t="shared" si="52"/>
        <v>0</v>
      </c>
      <c r="AM185" s="119">
        <f t="shared" si="46"/>
        <v>3</v>
      </c>
      <c r="AN185" s="119">
        <f t="shared" si="47"/>
        <v>0</v>
      </c>
      <c r="AO185" s="119">
        <f t="shared" si="48"/>
        <v>2</v>
      </c>
      <c r="AP185" s="119">
        <f t="shared" si="49"/>
        <v>0</v>
      </c>
      <c r="AQ185" s="119">
        <f t="shared" si="50"/>
        <v>0</v>
      </c>
      <c r="AR185" s="119">
        <f t="shared" si="51"/>
        <v>0</v>
      </c>
      <c r="AS185" s="119">
        <f t="shared" si="59"/>
        <v>0</v>
      </c>
      <c r="AT185" s="119">
        <f t="shared" si="59"/>
        <v>0</v>
      </c>
      <c r="AU185" s="119">
        <f t="shared" si="59"/>
        <v>0</v>
      </c>
      <c r="AV185" s="119">
        <f t="shared" si="59"/>
        <v>0</v>
      </c>
      <c r="AW185" s="119">
        <f t="shared" si="59"/>
        <v>0</v>
      </c>
      <c r="AX185" s="119">
        <f t="shared" si="59"/>
        <v>0</v>
      </c>
      <c r="AY185" s="119">
        <f t="shared" si="53"/>
        <v>0</v>
      </c>
      <c r="AZ185" s="119">
        <f t="shared" si="56"/>
        <v>2</v>
      </c>
      <c r="BA185" s="203"/>
      <c r="BB185" s="203"/>
    </row>
    <row r="186" spans="1:54" ht="15.5" x14ac:dyDescent="0.35">
      <c r="A186" s="127">
        <f>IF(B186="","",IFERROR(SUBTOTAL(3,B$10:B186),""))</f>
        <v>177</v>
      </c>
      <c r="B186" s="216" t="s">
        <v>674</v>
      </c>
      <c r="C186" s="135" t="s">
        <v>675</v>
      </c>
      <c r="D186" s="144" t="s">
        <v>676</v>
      </c>
      <c r="E186" s="130" t="s">
        <v>33</v>
      </c>
      <c r="F186" s="117" t="s">
        <v>33</v>
      </c>
      <c r="G186" s="117" t="s">
        <v>33</v>
      </c>
      <c r="H186" s="117" t="s">
        <v>33</v>
      </c>
      <c r="I186" s="117"/>
      <c r="J186" s="117" t="s">
        <v>33</v>
      </c>
      <c r="K186" s="117" t="s">
        <v>33</v>
      </c>
      <c r="L186" s="117" t="s">
        <v>33</v>
      </c>
      <c r="M186" s="117" t="s">
        <v>33</v>
      </c>
      <c r="N186" s="117" t="s">
        <v>33</v>
      </c>
      <c r="O186" s="117"/>
      <c r="P186" s="131"/>
      <c r="Q186" s="117"/>
      <c r="R186" s="117" t="s">
        <v>33</v>
      </c>
      <c r="S186" s="117" t="s">
        <v>33</v>
      </c>
      <c r="T186" s="117" t="s">
        <v>33</v>
      </c>
      <c r="U186" s="117" t="s">
        <v>33</v>
      </c>
      <c r="V186" s="117" t="s">
        <v>33</v>
      </c>
      <c r="W186" s="117" t="s">
        <v>33</v>
      </c>
      <c r="X186" s="117"/>
      <c r="Y186" s="117" t="s">
        <v>33</v>
      </c>
      <c r="Z186" s="117" t="s">
        <v>33</v>
      </c>
      <c r="AA186" s="132" t="s">
        <v>807</v>
      </c>
      <c r="AB186" s="117"/>
      <c r="AC186" s="117"/>
      <c r="AD186" s="132" t="s">
        <v>807</v>
      </c>
      <c r="AE186" s="117"/>
      <c r="AF186" s="117" t="s">
        <v>33</v>
      </c>
      <c r="AG186" s="117" t="s">
        <v>33</v>
      </c>
      <c r="AH186" s="117" t="s">
        <v>33</v>
      </c>
      <c r="AI186" s="117" t="s">
        <v>33</v>
      </c>
      <c r="AJ186" s="118">
        <f t="shared" si="44"/>
        <v>21</v>
      </c>
      <c r="AK186" s="119">
        <f t="shared" si="45"/>
        <v>0</v>
      </c>
      <c r="AL186" s="119">
        <f t="shared" si="52"/>
        <v>0</v>
      </c>
      <c r="AM186" s="119">
        <f t="shared" si="46"/>
        <v>0</v>
      </c>
      <c r="AN186" s="119">
        <f t="shared" si="47"/>
        <v>0</v>
      </c>
      <c r="AO186" s="119">
        <f t="shared" si="48"/>
        <v>0</v>
      </c>
      <c r="AP186" s="119">
        <f t="shared" si="49"/>
        <v>0</v>
      </c>
      <c r="AQ186" s="119">
        <f t="shared" si="50"/>
        <v>0</v>
      </c>
      <c r="AR186" s="119">
        <f t="shared" si="51"/>
        <v>0</v>
      </c>
      <c r="AS186" s="119">
        <f t="shared" si="59"/>
        <v>0</v>
      </c>
      <c r="AT186" s="119">
        <f t="shared" si="59"/>
        <v>0</v>
      </c>
      <c r="AU186" s="119">
        <f t="shared" si="59"/>
        <v>0</v>
      </c>
      <c r="AV186" s="119">
        <f t="shared" si="59"/>
        <v>0</v>
      </c>
      <c r="AW186" s="119">
        <f t="shared" si="59"/>
        <v>0</v>
      </c>
      <c r="AX186" s="119">
        <f t="shared" si="59"/>
        <v>0</v>
      </c>
      <c r="AY186" s="119">
        <f t="shared" si="53"/>
        <v>0</v>
      </c>
      <c r="AZ186" s="119">
        <f t="shared" si="56"/>
        <v>2</v>
      </c>
      <c r="BA186" s="203"/>
      <c r="BB186" s="203"/>
    </row>
    <row r="187" spans="1:54" ht="15.5" x14ac:dyDescent="0.35">
      <c r="A187" s="127">
        <f>IF(B187="","",IFERROR(SUBTOTAL(3,B$10:B187),""))</f>
        <v>178</v>
      </c>
      <c r="B187" s="216" t="s">
        <v>677</v>
      </c>
      <c r="C187" s="135" t="s">
        <v>678</v>
      </c>
      <c r="D187" s="144" t="s">
        <v>679</v>
      </c>
      <c r="E187" s="130" t="s">
        <v>33</v>
      </c>
      <c r="F187" s="117" t="s">
        <v>33</v>
      </c>
      <c r="G187" s="117" t="s">
        <v>33</v>
      </c>
      <c r="H187" s="117" t="s">
        <v>33</v>
      </c>
      <c r="I187" s="117"/>
      <c r="J187" s="117" t="s">
        <v>19</v>
      </c>
      <c r="K187" s="117" t="s">
        <v>19</v>
      </c>
      <c r="L187" s="117" t="s">
        <v>19</v>
      </c>
      <c r="M187" s="117" t="s">
        <v>33</v>
      </c>
      <c r="N187" s="117" t="s">
        <v>33</v>
      </c>
      <c r="O187" s="117"/>
      <c r="P187" s="131"/>
      <c r="Q187" s="117"/>
      <c r="R187" s="117" t="s">
        <v>264</v>
      </c>
      <c r="S187" s="117" t="s">
        <v>33</v>
      </c>
      <c r="T187" s="117" t="s">
        <v>33</v>
      </c>
      <c r="U187" s="117" t="s">
        <v>33</v>
      </c>
      <c r="V187" s="117" t="s">
        <v>33</v>
      </c>
      <c r="W187" s="117"/>
      <c r="X187" s="117"/>
      <c r="Y187" s="117" t="s">
        <v>264</v>
      </c>
      <c r="Z187" s="117" t="s">
        <v>33</v>
      </c>
      <c r="AA187" s="132" t="s">
        <v>807</v>
      </c>
      <c r="AB187" s="117"/>
      <c r="AC187" s="117"/>
      <c r="AD187" s="132" t="s">
        <v>807</v>
      </c>
      <c r="AE187" s="117"/>
      <c r="AF187" s="117" t="s">
        <v>33</v>
      </c>
      <c r="AG187" s="117" t="s">
        <v>33</v>
      </c>
      <c r="AH187" s="117" t="s">
        <v>33</v>
      </c>
      <c r="AI187" s="117" t="s">
        <v>33</v>
      </c>
      <c r="AJ187" s="118">
        <f t="shared" si="44"/>
        <v>16</v>
      </c>
      <c r="AK187" s="119">
        <f t="shared" si="45"/>
        <v>0</v>
      </c>
      <c r="AL187" s="119">
        <f t="shared" si="52"/>
        <v>0</v>
      </c>
      <c r="AM187" s="119">
        <f t="shared" si="46"/>
        <v>0</v>
      </c>
      <c r="AN187" s="119">
        <f t="shared" si="47"/>
        <v>3</v>
      </c>
      <c r="AO187" s="119">
        <f t="shared" si="48"/>
        <v>2</v>
      </c>
      <c r="AP187" s="119">
        <f t="shared" si="49"/>
        <v>0</v>
      </c>
      <c r="AQ187" s="119">
        <f t="shared" si="50"/>
        <v>0</v>
      </c>
      <c r="AR187" s="119">
        <f t="shared" si="51"/>
        <v>0</v>
      </c>
      <c r="AS187" s="119">
        <f t="shared" si="59"/>
        <v>0</v>
      </c>
      <c r="AT187" s="119">
        <f t="shared" si="59"/>
        <v>0</v>
      </c>
      <c r="AU187" s="119">
        <f t="shared" si="59"/>
        <v>0</v>
      </c>
      <c r="AV187" s="119">
        <f t="shared" si="59"/>
        <v>0</v>
      </c>
      <c r="AW187" s="119">
        <f t="shared" si="59"/>
        <v>0</v>
      </c>
      <c r="AX187" s="119">
        <f t="shared" si="59"/>
        <v>0</v>
      </c>
      <c r="AY187" s="119">
        <f t="shared" si="53"/>
        <v>0</v>
      </c>
      <c r="AZ187" s="119">
        <f t="shared" si="56"/>
        <v>2</v>
      </c>
      <c r="BA187" s="203"/>
      <c r="BB187" s="203"/>
    </row>
    <row r="188" spans="1:54" ht="15.5" x14ac:dyDescent="0.35">
      <c r="A188" s="127">
        <f>IF(B188="","",IFERROR(SUBTOTAL(3,B$10:B188),""))</f>
        <v>179</v>
      </c>
      <c r="B188" s="222" t="s">
        <v>680</v>
      </c>
      <c r="C188" s="135" t="s">
        <v>681</v>
      </c>
      <c r="D188" s="161" t="s">
        <v>682</v>
      </c>
      <c r="E188" s="130" t="s">
        <v>33</v>
      </c>
      <c r="F188" s="117" t="s">
        <v>33</v>
      </c>
      <c r="G188" s="117" t="s">
        <v>33</v>
      </c>
      <c r="H188" s="117" t="s">
        <v>33</v>
      </c>
      <c r="I188" s="117"/>
      <c r="J188" s="117" t="s">
        <v>33</v>
      </c>
      <c r="K188" s="117" t="s">
        <v>33</v>
      </c>
      <c r="L188" s="117" t="s">
        <v>33</v>
      </c>
      <c r="M188" s="117" t="s">
        <v>33</v>
      </c>
      <c r="N188" s="117" t="s">
        <v>33</v>
      </c>
      <c r="O188" s="117"/>
      <c r="P188" s="131"/>
      <c r="Q188" s="117"/>
      <c r="R188" s="117" t="s">
        <v>33</v>
      </c>
      <c r="S188" s="117" t="s">
        <v>33</v>
      </c>
      <c r="T188" s="117" t="s">
        <v>33</v>
      </c>
      <c r="U188" s="117" t="s">
        <v>33</v>
      </c>
      <c r="V188" s="117" t="s">
        <v>33</v>
      </c>
      <c r="W188" s="117" t="s">
        <v>33</v>
      </c>
      <c r="X188" s="117"/>
      <c r="Y188" s="117" t="s">
        <v>33</v>
      </c>
      <c r="Z188" s="117" t="s">
        <v>33</v>
      </c>
      <c r="AA188" s="132" t="s">
        <v>807</v>
      </c>
      <c r="AB188" s="117"/>
      <c r="AC188" s="117"/>
      <c r="AD188" s="132" t="s">
        <v>807</v>
      </c>
      <c r="AE188" s="117"/>
      <c r="AF188" s="117" t="s">
        <v>33</v>
      </c>
      <c r="AG188" s="117" t="s">
        <v>33</v>
      </c>
      <c r="AH188" s="117" t="s">
        <v>33</v>
      </c>
      <c r="AI188" s="117" t="s">
        <v>33</v>
      </c>
      <c r="AJ188" s="118">
        <f t="shared" si="44"/>
        <v>21</v>
      </c>
      <c r="AK188" s="119">
        <f t="shared" si="45"/>
        <v>0</v>
      </c>
      <c r="AL188" s="119">
        <f t="shared" si="52"/>
        <v>0</v>
      </c>
      <c r="AM188" s="119">
        <f t="shared" si="46"/>
        <v>0</v>
      </c>
      <c r="AN188" s="119">
        <f t="shared" si="47"/>
        <v>0</v>
      </c>
      <c r="AO188" s="119">
        <f t="shared" si="48"/>
        <v>0</v>
      </c>
      <c r="AP188" s="119">
        <f t="shared" si="49"/>
        <v>0</v>
      </c>
      <c r="AQ188" s="119">
        <f t="shared" si="50"/>
        <v>0</v>
      </c>
      <c r="AR188" s="119">
        <f t="shared" si="51"/>
        <v>0</v>
      </c>
      <c r="AS188" s="119">
        <f t="shared" si="59"/>
        <v>0</v>
      </c>
      <c r="AT188" s="119">
        <f t="shared" si="59"/>
        <v>0</v>
      </c>
      <c r="AU188" s="119">
        <f t="shared" si="59"/>
        <v>0</v>
      </c>
      <c r="AV188" s="119">
        <f t="shared" si="59"/>
        <v>0</v>
      </c>
      <c r="AW188" s="119">
        <f t="shared" si="59"/>
        <v>0</v>
      </c>
      <c r="AX188" s="119">
        <f t="shared" si="59"/>
        <v>0</v>
      </c>
      <c r="AY188" s="119">
        <f t="shared" si="53"/>
        <v>0</v>
      </c>
      <c r="AZ188" s="119">
        <f t="shared" si="56"/>
        <v>2</v>
      </c>
      <c r="BA188" s="203"/>
      <c r="BB188" s="203"/>
    </row>
    <row r="189" spans="1:54" ht="15.5" x14ac:dyDescent="0.35">
      <c r="A189" s="127">
        <f>IF(B189="","",IFERROR(SUBTOTAL(3,B$10:B189),""))</f>
        <v>180</v>
      </c>
      <c r="B189" s="222" t="s">
        <v>683</v>
      </c>
      <c r="C189" s="135" t="s">
        <v>684</v>
      </c>
      <c r="D189" s="161" t="s">
        <v>685</v>
      </c>
      <c r="E189" s="130" t="s">
        <v>33</v>
      </c>
      <c r="F189" s="117" t="s">
        <v>33</v>
      </c>
      <c r="G189" s="117" t="s">
        <v>33</v>
      </c>
      <c r="H189" s="117" t="s">
        <v>33</v>
      </c>
      <c r="I189" s="117"/>
      <c r="J189" s="117" t="s">
        <v>33</v>
      </c>
      <c r="K189" s="117" t="s">
        <v>33</v>
      </c>
      <c r="L189" s="117" t="s">
        <v>33</v>
      </c>
      <c r="M189" s="117" t="s">
        <v>33</v>
      </c>
      <c r="N189" s="117" t="s">
        <v>33</v>
      </c>
      <c r="O189" s="117"/>
      <c r="P189" s="131"/>
      <c r="Q189" s="117"/>
      <c r="R189" s="117" t="s">
        <v>33</v>
      </c>
      <c r="S189" s="117" t="s">
        <v>33</v>
      </c>
      <c r="T189" s="117" t="s">
        <v>33</v>
      </c>
      <c r="U189" s="117" t="s">
        <v>33</v>
      </c>
      <c r="V189" s="117" t="s">
        <v>33</v>
      </c>
      <c r="W189" s="117" t="s">
        <v>34</v>
      </c>
      <c r="X189" s="117"/>
      <c r="Y189" s="117" t="s">
        <v>33</v>
      </c>
      <c r="Z189" s="117" t="s">
        <v>33</v>
      </c>
      <c r="AA189" s="132" t="s">
        <v>807</v>
      </c>
      <c r="AB189" s="117"/>
      <c r="AC189" s="117"/>
      <c r="AD189" s="132" t="s">
        <v>807</v>
      </c>
      <c r="AE189" s="117"/>
      <c r="AF189" s="117" t="s">
        <v>33</v>
      </c>
      <c r="AG189" s="117" t="s">
        <v>33</v>
      </c>
      <c r="AH189" s="117" t="s">
        <v>33</v>
      </c>
      <c r="AI189" s="117" t="s">
        <v>33</v>
      </c>
      <c r="AJ189" s="118">
        <f t="shared" si="44"/>
        <v>21</v>
      </c>
      <c r="AK189" s="119">
        <f t="shared" si="45"/>
        <v>0</v>
      </c>
      <c r="AL189" s="119">
        <f t="shared" si="52"/>
        <v>0</v>
      </c>
      <c r="AM189" s="119">
        <f t="shared" si="46"/>
        <v>0</v>
      </c>
      <c r="AN189" s="119">
        <f t="shared" si="47"/>
        <v>0</v>
      </c>
      <c r="AO189" s="119">
        <f t="shared" si="48"/>
        <v>0</v>
      </c>
      <c r="AP189" s="119">
        <f t="shared" si="49"/>
        <v>0</v>
      </c>
      <c r="AQ189" s="119">
        <f t="shared" si="50"/>
        <v>0</v>
      </c>
      <c r="AR189" s="119">
        <f t="shared" si="51"/>
        <v>0</v>
      </c>
      <c r="AS189" s="119">
        <f t="shared" si="59"/>
        <v>0</v>
      </c>
      <c r="AT189" s="119">
        <f t="shared" si="59"/>
        <v>0</v>
      </c>
      <c r="AU189" s="119">
        <f t="shared" si="59"/>
        <v>0</v>
      </c>
      <c r="AV189" s="119">
        <f t="shared" si="59"/>
        <v>0</v>
      </c>
      <c r="AW189" s="119">
        <f t="shared" si="59"/>
        <v>0</v>
      </c>
      <c r="AX189" s="119">
        <f t="shared" si="59"/>
        <v>0</v>
      </c>
      <c r="AY189" s="119">
        <f t="shared" si="53"/>
        <v>0</v>
      </c>
      <c r="AZ189" s="119">
        <f t="shared" ref="AZ189:AZ225" si="60">COUNTIF($E189:$AI189,AZ$9)</f>
        <v>2</v>
      </c>
      <c r="BA189" s="203"/>
      <c r="BB189" s="203"/>
    </row>
    <row r="190" spans="1:54" ht="15.5" x14ac:dyDescent="0.35">
      <c r="A190" s="127">
        <f>IF(B190="","",IFERROR(SUBTOTAL(3,B$10:B190),""))</f>
        <v>181</v>
      </c>
      <c r="B190" s="222" t="s">
        <v>686</v>
      </c>
      <c r="C190" s="135" t="s">
        <v>687</v>
      </c>
      <c r="D190" s="161" t="s">
        <v>613</v>
      </c>
      <c r="E190" s="130" t="s">
        <v>33</v>
      </c>
      <c r="F190" s="117" t="s">
        <v>33</v>
      </c>
      <c r="G190" s="117" t="s">
        <v>33</v>
      </c>
      <c r="H190" s="117" t="s">
        <v>33</v>
      </c>
      <c r="I190" s="117"/>
      <c r="J190" s="117" t="s">
        <v>33</v>
      </c>
      <c r="K190" s="117" t="s">
        <v>33</v>
      </c>
      <c r="L190" s="117" t="s">
        <v>33</v>
      </c>
      <c r="M190" s="117" t="s">
        <v>33</v>
      </c>
      <c r="N190" s="117" t="s">
        <v>33</v>
      </c>
      <c r="O190" s="117"/>
      <c r="P190" s="131"/>
      <c r="Q190" s="117"/>
      <c r="R190" s="117" t="s">
        <v>33</v>
      </c>
      <c r="S190" s="117" t="s">
        <v>33</v>
      </c>
      <c r="T190" s="117" t="s">
        <v>33</v>
      </c>
      <c r="U190" s="117" t="s">
        <v>33</v>
      </c>
      <c r="V190" s="117" t="s">
        <v>33</v>
      </c>
      <c r="W190" s="117" t="s">
        <v>33</v>
      </c>
      <c r="X190" s="117"/>
      <c r="Y190" s="117" t="s">
        <v>33</v>
      </c>
      <c r="Z190" s="117" t="s">
        <v>33</v>
      </c>
      <c r="AA190" s="132" t="s">
        <v>807</v>
      </c>
      <c r="AB190" s="117"/>
      <c r="AC190" s="117"/>
      <c r="AD190" s="132" t="s">
        <v>807</v>
      </c>
      <c r="AE190" s="117"/>
      <c r="AF190" s="117" t="s">
        <v>33</v>
      </c>
      <c r="AG190" s="117" t="s">
        <v>33</v>
      </c>
      <c r="AH190" s="117" t="s">
        <v>33</v>
      </c>
      <c r="AI190" s="117" t="s">
        <v>33</v>
      </c>
      <c r="AJ190" s="118">
        <f t="shared" si="44"/>
        <v>21</v>
      </c>
      <c r="AK190" s="119">
        <f t="shared" si="45"/>
        <v>0</v>
      </c>
      <c r="AL190" s="119">
        <f t="shared" si="52"/>
        <v>0</v>
      </c>
      <c r="AM190" s="119">
        <f t="shared" si="46"/>
        <v>0</v>
      </c>
      <c r="AN190" s="119">
        <f t="shared" si="47"/>
        <v>0</v>
      </c>
      <c r="AO190" s="119">
        <f t="shared" si="48"/>
        <v>0</v>
      </c>
      <c r="AP190" s="119">
        <f t="shared" si="49"/>
        <v>0</v>
      </c>
      <c r="AQ190" s="119">
        <f t="shared" si="50"/>
        <v>0</v>
      </c>
      <c r="AR190" s="119">
        <f t="shared" si="51"/>
        <v>0</v>
      </c>
      <c r="AS190" s="119">
        <f t="shared" si="59"/>
        <v>0</v>
      </c>
      <c r="AT190" s="119">
        <f t="shared" si="59"/>
        <v>0</v>
      </c>
      <c r="AU190" s="119">
        <f t="shared" si="59"/>
        <v>0</v>
      </c>
      <c r="AV190" s="119">
        <f t="shared" si="59"/>
        <v>0</v>
      </c>
      <c r="AW190" s="119">
        <f t="shared" si="59"/>
        <v>0</v>
      </c>
      <c r="AX190" s="119">
        <f t="shared" si="59"/>
        <v>0</v>
      </c>
      <c r="AY190" s="119">
        <f t="shared" si="53"/>
        <v>0</v>
      </c>
      <c r="AZ190" s="119">
        <f t="shared" si="60"/>
        <v>2</v>
      </c>
      <c r="BA190" s="203"/>
      <c r="BB190" s="203"/>
    </row>
    <row r="191" spans="1:54" ht="15.5" x14ac:dyDescent="0.35">
      <c r="A191" s="127">
        <f>IF(B191="","",IFERROR(SUBTOTAL(3,B$10:B191),""))</f>
        <v>182</v>
      </c>
      <c r="B191" s="222" t="s">
        <v>688</v>
      </c>
      <c r="C191" s="138" t="s">
        <v>689</v>
      </c>
      <c r="D191" s="161" t="s">
        <v>690</v>
      </c>
      <c r="E191" s="130" t="s">
        <v>33</v>
      </c>
      <c r="F191" s="117" t="s">
        <v>33</v>
      </c>
      <c r="G191" s="117" t="s">
        <v>33</v>
      </c>
      <c r="H191" s="117" t="s">
        <v>33</v>
      </c>
      <c r="I191" s="117"/>
      <c r="J191" s="117" t="s">
        <v>33</v>
      </c>
      <c r="K191" s="117" t="s">
        <v>33</v>
      </c>
      <c r="L191" s="117" t="s">
        <v>33</v>
      </c>
      <c r="M191" s="117" t="s">
        <v>33</v>
      </c>
      <c r="N191" s="117" t="s">
        <v>33</v>
      </c>
      <c r="O191" s="117"/>
      <c r="P191" s="131"/>
      <c r="Q191" s="117"/>
      <c r="R191" s="117" t="s">
        <v>33</v>
      </c>
      <c r="S191" s="117" t="s">
        <v>33</v>
      </c>
      <c r="T191" s="117" t="s">
        <v>33</v>
      </c>
      <c r="U191" s="117" t="s">
        <v>33</v>
      </c>
      <c r="V191" s="117" t="s">
        <v>33</v>
      </c>
      <c r="W191" s="117" t="s">
        <v>33</v>
      </c>
      <c r="X191" s="117"/>
      <c r="Y191" s="117" t="s">
        <v>33</v>
      </c>
      <c r="Z191" s="117" t="s">
        <v>33</v>
      </c>
      <c r="AA191" s="132" t="s">
        <v>807</v>
      </c>
      <c r="AB191" s="117"/>
      <c r="AC191" s="117"/>
      <c r="AD191" s="132" t="s">
        <v>807</v>
      </c>
      <c r="AE191" s="117"/>
      <c r="AF191" s="117" t="s">
        <v>33</v>
      </c>
      <c r="AG191" s="117" t="s">
        <v>33</v>
      </c>
      <c r="AH191" s="117" t="s">
        <v>33</v>
      </c>
      <c r="AI191" s="117" t="s">
        <v>33</v>
      </c>
      <c r="AJ191" s="118">
        <f t="shared" si="44"/>
        <v>21</v>
      </c>
      <c r="AK191" s="119">
        <f t="shared" si="45"/>
        <v>0</v>
      </c>
      <c r="AL191" s="119">
        <f t="shared" si="52"/>
        <v>0</v>
      </c>
      <c r="AM191" s="119">
        <f t="shared" si="46"/>
        <v>0</v>
      </c>
      <c r="AN191" s="119">
        <f t="shared" si="47"/>
        <v>0</v>
      </c>
      <c r="AO191" s="119">
        <f t="shared" si="48"/>
        <v>0</v>
      </c>
      <c r="AP191" s="119">
        <f t="shared" si="49"/>
        <v>0</v>
      </c>
      <c r="AQ191" s="119">
        <f t="shared" si="50"/>
        <v>0</v>
      </c>
      <c r="AR191" s="119">
        <f t="shared" si="51"/>
        <v>0</v>
      </c>
      <c r="AS191" s="119">
        <f t="shared" ref="AS191:AX200" si="61">COUNTIF($E191:$AI191,AS$9)</f>
        <v>0</v>
      </c>
      <c r="AT191" s="119">
        <f t="shared" si="61"/>
        <v>0</v>
      </c>
      <c r="AU191" s="119">
        <f t="shared" si="61"/>
        <v>0</v>
      </c>
      <c r="AV191" s="119">
        <f t="shared" si="61"/>
        <v>0</v>
      </c>
      <c r="AW191" s="119">
        <f t="shared" si="61"/>
        <v>0</v>
      </c>
      <c r="AX191" s="119">
        <f t="shared" si="61"/>
        <v>0</v>
      </c>
      <c r="AY191" s="119">
        <f t="shared" si="53"/>
        <v>0</v>
      </c>
      <c r="AZ191" s="119">
        <f t="shared" si="60"/>
        <v>2</v>
      </c>
      <c r="BA191" s="203"/>
      <c r="BB191" s="203"/>
    </row>
    <row r="192" spans="1:54" ht="15.5" x14ac:dyDescent="0.35">
      <c r="A192" s="127">
        <f>IF(B192="","",IFERROR(SUBTOTAL(3,B$10:B192),""))</f>
        <v>183</v>
      </c>
      <c r="B192" s="222" t="s">
        <v>691</v>
      </c>
      <c r="C192" s="135" t="s">
        <v>692</v>
      </c>
      <c r="D192" s="161" t="s">
        <v>693</v>
      </c>
      <c r="E192" s="130" t="s">
        <v>33</v>
      </c>
      <c r="F192" s="117" t="s">
        <v>33</v>
      </c>
      <c r="G192" s="117" t="s">
        <v>33</v>
      </c>
      <c r="H192" s="117" t="s">
        <v>33</v>
      </c>
      <c r="I192" s="117"/>
      <c r="J192" s="117" t="s">
        <v>33</v>
      </c>
      <c r="K192" s="117" t="s">
        <v>33</v>
      </c>
      <c r="L192" s="117" t="s">
        <v>33</v>
      </c>
      <c r="M192" s="117" t="s">
        <v>33</v>
      </c>
      <c r="N192" s="117" t="s">
        <v>33</v>
      </c>
      <c r="O192" s="117"/>
      <c r="P192" s="131"/>
      <c r="Q192" s="117"/>
      <c r="R192" s="117" t="s">
        <v>33</v>
      </c>
      <c r="S192" s="117" t="s">
        <v>33</v>
      </c>
      <c r="T192" s="117" t="s">
        <v>33</v>
      </c>
      <c r="U192" s="117" t="s">
        <v>33</v>
      </c>
      <c r="V192" s="117" t="s">
        <v>33</v>
      </c>
      <c r="W192" s="117" t="s">
        <v>33</v>
      </c>
      <c r="X192" s="117"/>
      <c r="Y192" s="117" t="s">
        <v>33</v>
      </c>
      <c r="Z192" s="117" t="s">
        <v>33</v>
      </c>
      <c r="AA192" s="132" t="s">
        <v>807</v>
      </c>
      <c r="AB192" s="117"/>
      <c r="AC192" s="117"/>
      <c r="AD192" s="132" t="s">
        <v>807</v>
      </c>
      <c r="AE192" s="117"/>
      <c r="AF192" s="117" t="s">
        <v>33</v>
      </c>
      <c r="AG192" s="117" t="s">
        <v>33</v>
      </c>
      <c r="AH192" s="117" t="s">
        <v>33</v>
      </c>
      <c r="AI192" s="117" t="s">
        <v>33</v>
      </c>
      <c r="AJ192" s="118">
        <f t="shared" si="44"/>
        <v>21</v>
      </c>
      <c r="AK192" s="119">
        <f t="shared" si="45"/>
        <v>0</v>
      </c>
      <c r="AL192" s="119">
        <f t="shared" si="52"/>
        <v>0</v>
      </c>
      <c r="AM192" s="119">
        <f t="shared" si="46"/>
        <v>0</v>
      </c>
      <c r="AN192" s="119">
        <f t="shared" si="47"/>
        <v>0</v>
      </c>
      <c r="AO192" s="119">
        <f t="shared" si="48"/>
        <v>0</v>
      </c>
      <c r="AP192" s="119">
        <f t="shared" si="49"/>
        <v>0</v>
      </c>
      <c r="AQ192" s="119">
        <f t="shared" si="50"/>
        <v>0</v>
      </c>
      <c r="AR192" s="119">
        <f t="shared" si="51"/>
        <v>0</v>
      </c>
      <c r="AS192" s="119">
        <f t="shared" si="61"/>
        <v>0</v>
      </c>
      <c r="AT192" s="119">
        <f t="shared" si="61"/>
        <v>0</v>
      </c>
      <c r="AU192" s="119">
        <f t="shared" si="61"/>
        <v>0</v>
      </c>
      <c r="AV192" s="119">
        <f t="shared" si="61"/>
        <v>0</v>
      </c>
      <c r="AW192" s="119">
        <f t="shared" si="61"/>
        <v>0</v>
      </c>
      <c r="AX192" s="119">
        <f t="shared" si="61"/>
        <v>0</v>
      </c>
      <c r="AY192" s="119">
        <f t="shared" si="53"/>
        <v>0</v>
      </c>
      <c r="AZ192" s="119">
        <f t="shared" si="60"/>
        <v>2</v>
      </c>
      <c r="BA192" s="203"/>
      <c r="BB192" s="203"/>
    </row>
    <row r="193" spans="1:54" ht="15.5" x14ac:dyDescent="0.35">
      <c r="A193" s="127">
        <f>IF(B193="","",IFERROR(SUBTOTAL(3,B$10:B193),""))</f>
        <v>184</v>
      </c>
      <c r="B193" s="222" t="s">
        <v>694</v>
      </c>
      <c r="C193" s="135" t="s">
        <v>695</v>
      </c>
      <c r="D193" s="161" t="s">
        <v>696</v>
      </c>
      <c r="E193" s="130" t="s">
        <v>33</v>
      </c>
      <c r="F193" s="117" t="s">
        <v>33</v>
      </c>
      <c r="G193" s="117" t="s">
        <v>33</v>
      </c>
      <c r="H193" s="117" t="s">
        <v>33</v>
      </c>
      <c r="I193" s="117"/>
      <c r="J193" s="117" t="s">
        <v>288</v>
      </c>
      <c r="K193" s="117" t="s">
        <v>33</v>
      </c>
      <c r="L193" s="117" t="s">
        <v>33</v>
      </c>
      <c r="M193" s="117" t="s">
        <v>33</v>
      </c>
      <c r="N193" s="117" t="s">
        <v>33</v>
      </c>
      <c r="O193" s="117"/>
      <c r="P193" s="131"/>
      <c r="Q193" s="117"/>
      <c r="R193" s="117" t="s">
        <v>288</v>
      </c>
      <c r="S193" s="117" t="s">
        <v>33</v>
      </c>
      <c r="T193" s="117" t="s">
        <v>33</v>
      </c>
      <c r="U193" s="117" t="s">
        <v>33</v>
      </c>
      <c r="V193" s="117" t="s">
        <v>33</v>
      </c>
      <c r="W193" s="117" t="s">
        <v>33</v>
      </c>
      <c r="X193" s="117"/>
      <c r="Y193" s="117" t="s">
        <v>288</v>
      </c>
      <c r="Z193" s="117" t="s">
        <v>33</v>
      </c>
      <c r="AA193" s="132" t="s">
        <v>807</v>
      </c>
      <c r="AB193" s="117"/>
      <c r="AC193" s="117"/>
      <c r="AD193" s="132" t="s">
        <v>807</v>
      </c>
      <c r="AE193" s="117"/>
      <c r="AF193" s="117" t="s">
        <v>33</v>
      </c>
      <c r="AG193" s="117" t="s">
        <v>33</v>
      </c>
      <c r="AH193" s="117" t="s">
        <v>33</v>
      </c>
      <c r="AI193" s="117" t="s">
        <v>33</v>
      </c>
      <c r="AJ193" s="118">
        <f t="shared" si="44"/>
        <v>18</v>
      </c>
      <c r="AK193" s="119">
        <f t="shared" si="45"/>
        <v>0</v>
      </c>
      <c r="AL193" s="119">
        <f t="shared" si="52"/>
        <v>3</v>
      </c>
      <c r="AM193" s="119">
        <f t="shared" si="46"/>
        <v>0</v>
      </c>
      <c r="AN193" s="119">
        <f t="shared" si="47"/>
        <v>0</v>
      </c>
      <c r="AO193" s="119">
        <f t="shared" si="48"/>
        <v>0</v>
      </c>
      <c r="AP193" s="119">
        <f t="shared" si="49"/>
        <v>0</v>
      </c>
      <c r="AQ193" s="119">
        <f t="shared" si="50"/>
        <v>0</v>
      </c>
      <c r="AR193" s="119">
        <f t="shared" si="51"/>
        <v>0</v>
      </c>
      <c r="AS193" s="119">
        <f t="shared" si="61"/>
        <v>0</v>
      </c>
      <c r="AT193" s="119">
        <f t="shared" si="61"/>
        <v>0</v>
      </c>
      <c r="AU193" s="119">
        <f t="shared" si="61"/>
        <v>0</v>
      </c>
      <c r="AV193" s="119">
        <f t="shared" si="61"/>
        <v>0</v>
      </c>
      <c r="AW193" s="119">
        <f t="shared" si="61"/>
        <v>0</v>
      </c>
      <c r="AX193" s="119">
        <f t="shared" si="61"/>
        <v>0</v>
      </c>
      <c r="AY193" s="119">
        <f t="shared" si="53"/>
        <v>0</v>
      </c>
      <c r="AZ193" s="119">
        <f t="shared" si="60"/>
        <v>2</v>
      </c>
      <c r="BA193" s="203"/>
      <c r="BB193" s="203"/>
    </row>
    <row r="194" spans="1:54" ht="15.5" x14ac:dyDescent="0.35">
      <c r="A194" s="127">
        <f>IF(B194="","",IFERROR(SUBTOTAL(3,B$10:B194),""))</f>
        <v>185</v>
      </c>
      <c r="B194" s="223" t="s">
        <v>697</v>
      </c>
      <c r="C194" s="162" t="s">
        <v>698</v>
      </c>
      <c r="D194" s="163" t="s">
        <v>101</v>
      </c>
      <c r="E194" s="117" t="s">
        <v>268</v>
      </c>
      <c r="F194" s="117" t="s">
        <v>268</v>
      </c>
      <c r="G194" s="117" t="s">
        <v>268</v>
      </c>
      <c r="H194" s="117" t="s">
        <v>268</v>
      </c>
      <c r="I194" s="117"/>
      <c r="J194" s="117" t="s">
        <v>268</v>
      </c>
      <c r="K194" s="117" t="s">
        <v>288</v>
      </c>
      <c r="L194" s="117" t="s">
        <v>268</v>
      </c>
      <c r="M194" s="117" t="s">
        <v>268</v>
      </c>
      <c r="N194" s="117" t="s">
        <v>268</v>
      </c>
      <c r="O194" s="117"/>
      <c r="P194" s="131"/>
      <c r="Q194" s="117"/>
      <c r="R194" s="117" t="s">
        <v>268</v>
      </c>
      <c r="S194" s="117" t="s">
        <v>268</v>
      </c>
      <c r="T194" s="117" t="s">
        <v>268</v>
      </c>
      <c r="U194" s="117" t="s">
        <v>268</v>
      </c>
      <c r="V194" s="117" t="s">
        <v>268</v>
      </c>
      <c r="W194" s="117" t="s">
        <v>268</v>
      </c>
      <c r="X194" s="117"/>
      <c r="Y194" s="117" t="s">
        <v>268</v>
      </c>
      <c r="Z194" s="117" t="s">
        <v>268</v>
      </c>
      <c r="AA194" s="132" t="s">
        <v>807</v>
      </c>
      <c r="AB194" s="164"/>
      <c r="AC194" s="164"/>
      <c r="AD194" s="132" t="s">
        <v>807</v>
      </c>
      <c r="AE194" s="117"/>
      <c r="AF194" s="117" t="s">
        <v>268</v>
      </c>
      <c r="AG194" s="117" t="s">
        <v>268</v>
      </c>
      <c r="AH194" s="117" t="s">
        <v>268</v>
      </c>
      <c r="AI194" s="117" t="s">
        <v>268</v>
      </c>
      <c r="AJ194" s="118">
        <f t="shared" si="44"/>
        <v>20</v>
      </c>
      <c r="AK194" s="119">
        <f t="shared" si="45"/>
        <v>0</v>
      </c>
      <c r="AL194" s="119">
        <f t="shared" si="52"/>
        <v>1</v>
      </c>
      <c r="AM194" s="119">
        <f t="shared" si="46"/>
        <v>0</v>
      </c>
      <c r="AN194" s="119">
        <f t="shared" si="47"/>
        <v>0</v>
      </c>
      <c r="AO194" s="119">
        <f t="shared" si="48"/>
        <v>0</v>
      </c>
      <c r="AP194" s="119">
        <f t="shared" si="49"/>
        <v>0</v>
      </c>
      <c r="AQ194" s="119">
        <f t="shared" si="50"/>
        <v>0</v>
      </c>
      <c r="AR194" s="119">
        <f t="shared" si="51"/>
        <v>0</v>
      </c>
      <c r="AS194" s="119">
        <f t="shared" si="61"/>
        <v>0</v>
      </c>
      <c r="AT194" s="119">
        <f t="shared" si="61"/>
        <v>0</v>
      </c>
      <c r="AU194" s="119">
        <f t="shared" si="61"/>
        <v>0</v>
      </c>
      <c r="AV194" s="119">
        <f t="shared" si="61"/>
        <v>0</v>
      </c>
      <c r="AW194" s="119">
        <f t="shared" si="61"/>
        <v>0</v>
      </c>
      <c r="AX194" s="119">
        <f t="shared" si="61"/>
        <v>0</v>
      </c>
      <c r="AY194" s="119">
        <f t="shared" si="53"/>
        <v>0</v>
      </c>
      <c r="AZ194" s="119">
        <f t="shared" si="60"/>
        <v>2</v>
      </c>
      <c r="BA194" s="203"/>
      <c r="BB194" s="203"/>
    </row>
    <row r="195" spans="1:54" ht="15.5" x14ac:dyDescent="0.35">
      <c r="A195" s="127">
        <f>IF(B195="","",IFERROR(SUBTOTAL(3,B$10:B195),""))</f>
        <v>186</v>
      </c>
      <c r="B195" s="223" t="s">
        <v>124</v>
      </c>
      <c r="C195" s="162" t="s">
        <v>699</v>
      </c>
      <c r="D195" s="163" t="s">
        <v>101</v>
      </c>
      <c r="E195" s="117" t="s">
        <v>268</v>
      </c>
      <c r="F195" s="117" t="s">
        <v>268</v>
      </c>
      <c r="G195" s="117" t="s">
        <v>268</v>
      </c>
      <c r="H195" s="117" t="s">
        <v>268</v>
      </c>
      <c r="I195" s="117"/>
      <c r="J195" s="117" t="s">
        <v>269</v>
      </c>
      <c r="K195" s="117" t="s">
        <v>269</v>
      </c>
      <c r="L195" s="117" t="s">
        <v>269</v>
      </c>
      <c r="M195" s="117" t="s">
        <v>269</v>
      </c>
      <c r="N195" s="117" t="s">
        <v>269</v>
      </c>
      <c r="O195" s="117"/>
      <c r="P195" s="131"/>
      <c r="Q195" s="117"/>
      <c r="R195" s="117" t="s">
        <v>268</v>
      </c>
      <c r="S195" s="117" t="s">
        <v>268</v>
      </c>
      <c r="T195" s="117" t="s">
        <v>268</v>
      </c>
      <c r="U195" s="117" t="s">
        <v>268</v>
      </c>
      <c r="V195" s="117" t="s">
        <v>268</v>
      </c>
      <c r="W195" s="117" t="s">
        <v>268</v>
      </c>
      <c r="X195" s="117"/>
      <c r="Y195" s="117" t="s">
        <v>288</v>
      </c>
      <c r="Z195" s="117" t="s">
        <v>288</v>
      </c>
      <c r="AA195" s="132" t="s">
        <v>807</v>
      </c>
      <c r="AB195" s="164"/>
      <c r="AC195" s="164"/>
      <c r="AD195" s="132" t="s">
        <v>807</v>
      </c>
      <c r="AE195" s="117"/>
      <c r="AF195" s="117" t="s">
        <v>19</v>
      </c>
      <c r="AG195" s="117" t="s">
        <v>268</v>
      </c>
      <c r="AH195" s="117" t="s">
        <v>268</v>
      </c>
      <c r="AI195" s="117" t="s">
        <v>268</v>
      </c>
      <c r="AJ195" s="118">
        <f t="shared" si="44"/>
        <v>18</v>
      </c>
      <c r="AK195" s="119">
        <f t="shared" si="45"/>
        <v>0</v>
      </c>
      <c r="AL195" s="119">
        <f t="shared" si="52"/>
        <v>2</v>
      </c>
      <c r="AM195" s="119">
        <f t="shared" si="46"/>
        <v>0</v>
      </c>
      <c r="AN195" s="119">
        <f t="shared" si="47"/>
        <v>1</v>
      </c>
      <c r="AO195" s="119">
        <f t="shared" si="48"/>
        <v>0</v>
      </c>
      <c r="AP195" s="119">
        <f t="shared" si="49"/>
        <v>0</v>
      </c>
      <c r="AQ195" s="119">
        <f t="shared" si="50"/>
        <v>0</v>
      </c>
      <c r="AR195" s="119">
        <f t="shared" si="51"/>
        <v>0</v>
      </c>
      <c r="AS195" s="119">
        <f t="shared" si="61"/>
        <v>0</v>
      </c>
      <c r="AT195" s="119">
        <f t="shared" si="61"/>
        <v>0</v>
      </c>
      <c r="AU195" s="119">
        <f t="shared" si="61"/>
        <v>0</v>
      </c>
      <c r="AV195" s="119">
        <f t="shared" si="61"/>
        <v>0</v>
      </c>
      <c r="AW195" s="119">
        <f t="shared" si="61"/>
        <v>0</v>
      </c>
      <c r="AX195" s="119">
        <f t="shared" si="61"/>
        <v>0</v>
      </c>
      <c r="AY195" s="119">
        <f t="shared" si="53"/>
        <v>0</v>
      </c>
      <c r="AZ195" s="119">
        <f t="shared" si="60"/>
        <v>2</v>
      </c>
      <c r="BA195" s="203"/>
      <c r="BB195" s="203"/>
    </row>
    <row r="196" spans="1:54" ht="15.5" x14ac:dyDescent="0.35">
      <c r="A196" s="127">
        <f>IF(B196="","",IFERROR(SUBTOTAL(3,B$10:B196),""))</f>
        <v>187</v>
      </c>
      <c r="B196" s="223" t="s">
        <v>700</v>
      </c>
      <c r="C196" s="165" t="s">
        <v>701</v>
      </c>
      <c r="D196" s="163" t="s">
        <v>101</v>
      </c>
      <c r="E196" s="117" t="s">
        <v>269</v>
      </c>
      <c r="F196" s="117" t="s">
        <v>269</v>
      </c>
      <c r="G196" s="117" t="s">
        <v>269</v>
      </c>
      <c r="H196" s="117" t="s">
        <v>269</v>
      </c>
      <c r="I196" s="117"/>
      <c r="J196" s="117" t="s">
        <v>268</v>
      </c>
      <c r="K196" s="117" t="s">
        <v>268</v>
      </c>
      <c r="L196" s="117" t="s">
        <v>268</v>
      </c>
      <c r="M196" s="117" t="s">
        <v>268</v>
      </c>
      <c r="N196" s="117" t="s">
        <v>268</v>
      </c>
      <c r="O196" s="117"/>
      <c r="P196" s="131"/>
      <c r="Q196" s="117"/>
      <c r="R196" s="117" t="s">
        <v>269</v>
      </c>
      <c r="S196" s="117" t="s">
        <v>269</v>
      </c>
      <c r="T196" s="117" t="s">
        <v>269</v>
      </c>
      <c r="U196" s="117" t="s">
        <v>269</v>
      </c>
      <c r="V196" s="117" t="s">
        <v>269</v>
      </c>
      <c r="W196" s="117" t="s">
        <v>269</v>
      </c>
      <c r="X196" s="117"/>
      <c r="Y196" s="117" t="s">
        <v>268</v>
      </c>
      <c r="Z196" s="117" t="s">
        <v>268</v>
      </c>
      <c r="AA196" s="132" t="s">
        <v>807</v>
      </c>
      <c r="AB196" s="164"/>
      <c r="AC196" s="164"/>
      <c r="AD196" s="132" t="s">
        <v>807</v>
      </c>
      <c r="AE196" s="117"/>
      <c r="AF196" s="117" t="s">
        <v>269</v>
      </c>
      <c r="AG196" s="117" t="s">
        <v>269</v>
      </c>
      <c r="AH196" s="117" t="s">
        <v>269</v>
      </c>
      <c r="AI196" s="117" t="s">
        <v>269</v>
      </c>
      <c r="AJ196" s="118">
        <f t="shared" si="44"/>
        <v>21</v>
      </c>
      <c r="AK196" s="119">
        <f t="shared" si="45"/>
        <v>0</v>
      </c>
      <c r="AL196" s="119">
        <f t="shared" si="52"/>
        <v>0</v>
      </c>
      <c r="AM196" s="119">
        <f t="shared" si="46"/>
        <v>0</v>
      </c>
      <c r="AN196" s="119">
        <f t="shared" si="47"/>
        <v>0</v>
      </c>
      <c r="AO196" s="119">
        <f t="shared" si="48"/>
        <v>0</v>
      </c>
      <c r="AP196" s="119">
        <f t="shared" si="49"/>
        <v>0</v>
      </c>
      <c r="AQ196" s="119">
        <f t="shared" si="50"/>
        <v>0</v>
      </c>
      <c r="AR196" s="119">
        <f t="shared" si="51"/>
        <v>0</v>
      </c>
      <c r="AS196" s="119">
        <f t="shared" si="61"/>
        <v>0</v>
      </c>
      <c r="AT196" s="119">
        <f t="shared" si="61"/>
        <v>0</v>
      </c>
      <c r="AU196" s="119">
        <f t="shared" si="61"/>
        <v>0</v>
      </c>
      <c r="AV196" s="119">
        <f t="shared" si="61"/>
        <v>0</v>
      </c>
      <c r="AW196" s="119">
        <f t="shared" si="61"/>
        <v>0</v>
      </c>
      <c r="AX196" s="119">
        <f t="shared" si="61"/>
        <v>0</v>
      </c>
      <c r="AY196" s="119">
        <f t="shared" si="53"/>
        <v>0</v>
      </c>
      <c r="AZ196" s="119">
        <f t="shared" si="60"/>
        <v>2</v>
      </c>
      <c r="BA196" s="203"/>
      <c r="BB196" s="203"/>
    </row>
    <row r="197" spans="1:54" ht="15.5" x14ac:dyDescent="0.35">
      <c r="A197" s="127">
        <f>IF(B197="","",IFERROR(SUBTOTAL(3,B$10:B197),""))</f>
        <v>188</v>
      </c>
      <c r="B197" s="223" t="s">
        <v>702</v>
      </c>
      <c r="C197" s="163" t="s">
        <v>703</v>
      </c>
      <c r="D197" s="163" t="s">
        <v>101</v>
      </c>
      <c r="E197" s="150" t="s">
        <v>288</v>
      </c>
      <c r="F197" s="117" t="s">
        <v>288</v>
      </c>
      <c r="G197" s="117" t="s">
        <v>288</v>
      </c>
      <c r="H197" s="117" t="s">
        <v>288</v>
      </c>
      <c r="I197" s="117"/>
      <c r="J197" s="117" t="s">
        <v>268</v>
      </c>
      <c r="K197" s="117" t="s">
        <v>268</v>
      </c>
      <c r="L197" s="117" t="s">
        <v>268</v>
      </c>
      <c r="M197" s="117" t="s">
        <v>268</v>
      </c>
      <c r="N197" s="117" t="s">
        <v>268</v>
      </c>
      <c r="O197" s="117"/>
      <c r="P197" s="131"/>
      <c r="Q197" s="117"/>
      <c r="R197" s="117" t="s">
        <v>269</v>
      </c>
      <c r="S197" s="117" t="s">
        <v>269</v>
      </c>
      <c r="T197" s="117" t="s">
        <v>269</v>
      </c>
      <c r="U197" s="117" t="s">
        <v>269</v>
      </c>
      <c r="V197" s="117" t="s">
        <v>269</v>
      </c>
      <c r="W197" s="117" t="s">
        <v>269</v>
      </c>
      <c r="X197" s="117"/>
      <c r="Y197" s="117" t="s">
        <v>268</v>
      </c>
      <c r="Z197" s="117" t="s">
        <v>268</v>
      </c>
      <c r="AA197" s="132" t="s">
        <v>807</v>
      </c>
      <c r="AB197" s="164"/>
      <c r="AC197" s="164"/>
      <c r="AD197" s="132" t="s">
        <v>807</v>
      </c>
      <c r="AE197" s="117"/>
      <c r="AF197" s="117" t="s">
        <v>269</v>
      </c>
      <c r="AG197" s="117" t="s">
        <v>269</v>
      </c>
      <c r="AH197" s="117" t="s">
        <v>269</v>
      </c>
      <c r="AI197" s="117" t="s">
        <v>264</v>
      </c>
      <c r="AJ197" s="118">
        <f t="shared" si="44"/>
        <v>16</v>
      </c>
      <c r="AK197" s="119">
        <f t="shared" si="45"/>
        <v>0</v>
      </c>
      <c r="AL197" s="119">
        <f t="shared" si="52"/>
        <v>4</v>
      </c>
      <c r="AM197" s="119">
        <f t="shared" si="46"/>
        <v>0</v>
      </c>
      <c r="AN197" s="119">
        <f t="shared" si="47"/>
        <v>0</v>
      </c>
      <c r="AO197" s="119">
        <f t="shared" si="48"/>
        <v>1</v>
      </c>
      <c r="AP197" s="119">
        <f t="shared" si="49"/>
        <v>0</v>
      </c>
      <c r="AQ197" s="119">
        <f t="shared" si="50"/>
        <v>0</v>
      </c>
      <c r="AR197" s="119">
        <f t="shared" si="51"/>
        <v>0</v>
      </c>
      <c r="AS197" s="119">
        <f t="shared" si="61"/>
        <v>0</v>
      </c>
      <c r="AT197" s="119">
        <f t="shared" si="61"/>
        <v>0</v>
      </c>
      <c r="AU197" s="119">
        <f t="shared" si="61"/>
        <v>0</v>
      </c>
      <c r="AV197" s="119">
        <f t="shared" si="61"/>
        <v>0</v>
      </c>
      <c r="AW197" s="119">
        <f t="shared" si="61"/>
        <v>0</v>
      </c>
      <c r="AX197" s="119">
        <f t="shared" si="61"/>
        <v>0</v>
      </c>
      <c r="AY197" s="119">
        <f t="shared" si="53"/>
        <v>0</v>
      </c>
      <c r="AZ197" s="119">
        <f t="shared" si="60"/>
        <v>2</v>
      </c>
      <c r="BA197" s="203"/>
      <c r="BB197" s="203"/>
    </row>
    <row r="198" spans="1:54" ht="15.5" x14ac:dyDescent="0.35">
      <c r="A198" s="127">
        <f>IF(B198="","",IFERROR(SUBTOTAL(3,B$10:B198),""))</f>
        <v>189</v>
      </c>
      <c r="B198" s="223" t="s">
        <v>704</v>
      </c>
      <c r="C198" s="163" t="s">
        <v>705</v>
      </c>
      <c r="D198" s="166" t="s">
        <v>101</v>
      </c>
      <c r="E198" s="117" t="s">
        <v>268</v>
      </c>
      <c r="F198" s="117" t="s">
        <v>268</v>
      </c>
      <c r="G198" s="117" t="s">
        <v>268</v>
      </c>
      <c r="H198" s="117" t="s">
        <v>268</v>
      </c>
      <c r="I198" s="117"/>
      <c r="J198" s="117" t="s">
        <v>269</v>
      </c>
      <c r="K198" s="117" t="s">
        <v>269</v>
      </c>
      <c r="L198" s="117" t="s">
        <v>269</v>
      </c>
      <c r="M198" s="117" t="s">
        <v>269</v>
      </c>
      <c r="N198" s="117" t="s">
        <v>269</v>
      </c>
      <c r="O198" s="117"/>
      <c r="P198" s="131"/>
      <c r="Q198" s="117"/>
      <c r="R198" s="117" t="s">
        <v>268</v>
      </c>
      <c r="S198" s="117" t="s">
        <v>268</v>
      </c>
      <c r="T198" s="117" t="s">
        <v>268</v>
      </c>
      <c r="U198" s="117" t="s">
        <v>268</v>
      </c>
      <c r="V198" s="117" t="s">
        <v>268</v>
      </c>
      <c r="W198" s="117" t="s">
        <v>268</v>
      </c>
      <c r="X198" s="117"/>
      <c r="Y198" s="117" t="s">
        <v>269</v>
      </c>
      <c r="Z198" s="117" t="s">
        <v>269</v>
      </c>
      <c r="AA198" s="132" t="s">
        <v>807</v>
      </c>
      <c r="AB198" s="164"/>
      <c r="AC198" s="164"/>
      <c r="AD198" s="132" t="s">
        <v>807</v>
      </c>
      <c r="AE198" s="117"/>
      <c r="AF198" s="117" t="s">
        <v>268</v>
      </c>
      <c r="AG198" s="117" t="s">
        <v>268</v>
      </c>
      <c r="AH198" s="117" t="s">
        <v>268</v>
      </c>
      <c r="AI198" s="117" t="s">
        <v>268</v>
      </c>
      <c r="AJ198" s="118">
        <f t="shared" si="44"/>
        <v>21</v>
      </c>
      <c r="AK198" s="119">
        <f t="shared" si="45"/>
        <v>0</v>
      </c>
      <c r="AL198" s="119">
        <f t="shared" si="52"/>
        <v>0</v>
      </c>
      <c r="AM198" s="119">
        <f t="shared" si="46"/>
        <v>0</v>
      </c>
      <c r="AN198" s="119">
        <f t="shared" si="47"/>
        <v>0</v>
      </c>
      <c r="AO198" s="119">
        <f t="shared" si="48"/>
        <v>0</v>
      </c>
      <c r="AP198" s="119">
        <f t="shared" si="49"/>
        <v>0</v>
      </c>
      <c r="AQ198" s="119">
        <f t="shared" si="50"/>
        <v>0</v>
      </c>
      <c r="AR198" s="119">
        <f t="shared" si="51"/>
        <v>0</v>
      </c>
      <c r="AS198" s="119">
        <f t="shared" si="61"/>
        <v>0</v>
      </c>
      <c r="AT198" s="119">
        <f t="shared" si="61"/>
        <v>0</v>
      </c>
      <c r="AU198" s="119">
        <f t="shared" si="61"/>
        <v>0</v>
      </c>
      <c r="AV198" s="119">
        <f t="shared" si="61"/>
        <v>0</v>
      </c>
      <c r="AW198" s="119">
        <f t="shared" si="61"/>
        <v>0</v>
      </c>
      <c r="AX198" s="119">
        <f t="shared" si="61"/>
        <v>0</v>
      </c>
      <c r="AY198" s="119">
        <f t="shared" si="53"/>
        <v>0</v>
      </c>
      <c r="AZ198" s="119">
        <f t="shared" si="60"/>
        <v>2</v>
      </c>
      <c r="BA198" s="203"/>
      <c r="BB198" s="203"/>
    </row>
    <row r="199" spans="1:54" ht="15.5" x14ac:dyDescent="0.35">
      <c r="A199" s="127">
        <f>IF(B199="","",IFERROR(SUBTOTAL(3,B$10:B199),""))</f>
        <v>190</v>
      </c>
      <c r="B199" s="223" t="s">
        <v>706</v>
      </c>
      <c r="C199" s="163" t="s">
        <v>707</v>
      </c>
      <c r="D199" s="166" t="s">
        <v>101</v>
      </c>
      <c r="E199" s="117" t="s">
        <v>269</v>
      </c>
      <c r="F199" s="117" t="s">
        <v>269</v>
      </c>
      <c r="G199" s="117" t="s">
        <v>269</v>
      </c>
      <c r="H199" s="117" t="s">
        <v>269</v>
      </c>
      <c r="I199" s="117"/>
      <c r="J199" s="117" t="s">
        <v>268</v>
      </c>
      <c r="K199" s="117" t="s">
        <v>268</v>
      </c>
      <c r="L199" s="117" t="s">
        <v>268</v>
      </c>
      <c r="M199" s="117" t="s">
        <v>268</v>
      </c>
      <c r="N199" s="117" t="s">
        <v>268</v>
      </c>
      <c r="O199" s="117"/>
      <c r="P199" s="131"/>
      <c r="Q199" s="117"/>
      <c r="R199" s="117" t="s">
        <v>269</v>
      </c>
      <c r="S199" s="117" t="s">
        <v>269</v>
      </c>
      <c r="T199" s="117" t="s">
        <v>288</v>
      </c>
      <c r="U199" s="117" t="s">
        <v>269</v>
      </c>
      <c r="V199" s="117" t="s">
        <v>269</v>
      </c>
      <c r="W199" s="117" t="s">
        <v>269</v>
      </c>
      <c r="X199" s="117"/>
      <c r="Y199" s="117" t="s">
        <v>269</v>
      </c>
      <c r="Z199" s="117" t="s">
        <v>269</v>
      </c>
      <c r="AA199" s="132" t="s">
        <v>807</v>
      </c>
      <c r="AB199" s="164"/>
      <c r="AC199" s="164"/>
      <c r="AD199" s="132" t="s">
        <v>807</v>
      </c>
      <c r="AE199" s="117"/>
      <c r="AF199" s="117" t="s">
        <v>19</v>
      </c>
      <c r="AG199" s="117" t="s">
        <v>288</v>
      </c>
      <c r="AH199" s="117" t="s">
        <v>264</v>
      </c>
      <c r="AI199" s="117" t="s">
        <v>269</v>
      </c>
      <c r="AJ199" s="118">
        <f t="shared" si="44"/>
        <v>17</v>
      </c>
      <c r="AK199" s="119">
        <f t="shared" si="45"/>
        <v>0</v>
      </c>
      <c r="AL199" s="119">
        <f t="shared" si="52"/>
        <v>2</v>
      </c>
      <c r="AM199" s="119">
        <f t="shared" si="46"/>
        <v>0</v>
      </c>
      <c r="AN199" s="119">
        <f t="shared" si="47"/>
        <v>1</v>
      </c>
      <c r="AO199" s="119">
        <f t="shared" si="48"/>
        <v>1</v>
      </c>
      <c r="AP199" s="119">
        <f t="shared" si="49"/>
        <v>0</v>
      </c>
      <c r="AQ199" s="119">
        <f t="shared" si="50"/>
        <v>0</v>
      </c>
      <c r="AR199" s="119">
        <f t="shared" si="51"/>
        <v>0</v>
      </c>
      <c r="AS199" s="119">
        <f t="shared" si="61"/>
        <v>0</v>
      </c>
      <c r="AT199" s="119">
        <f t="shared" si="61"/>
        <v>0</v>
      </c>
      <c r="AU199" s="119">
        <f t="shared" si="61"/>
        <v>0</v>
      </c>
      <c r="AV199" s="119">
        <f t="shared" si="61"/>
        <v>0</v>
      </c>
      <c r="AW199" s="119">
        <f t="shared" si="61"/>
        <v>0</v>
      </c>
      <c r="AX199" s="119">
        <f t="shared" si="61"/>
        <v>0</v>
      </c>
      <c r="AY199" s="119">
        <f t="shared" si="53"/>
        <v>0</v>
      </c>
      <c r="AZ199" s="119">
        <f t="shared" si="60"/>
        <v>2</v>
      </c>
      <c r="BA199" s="203"/>
      <c r="BB199" s="203"/>
    </row>
    <row r="200" spans="1:54" ht="15.5" x14ac:dyDescent="0.35">
      <c r="A200" s="127">
        <f>IF(B200="","",IFERROR(SUBTOTAL(3,B$10:B200),""))</f>
        <v>191</v>
      </c>
      <c r="B200" s="223" t="s">
        <v>708</v>
      </c>
      <c r="C200" s="162" t="s">
        <v>709</v>
      </c>
      <c r="D200" s="166" t="s">
        <v>101</v>
      </c>
      <c r="E200" s="117" t="s">
        <v>269</v>
      </c>
      <c r="F200" s="117" t="s">
        <v>288</v>
      </c>
      <c r="G200" s="117" t="s">
        <v>269</v>
      </c>
      <c r="H200" s="117" t="s">
        <v>269</v>
      </c>
      <c r="I200" s="117"/>
      <c r="J200" s="117" t="s">
        <v>269</v>
      </c>
      <c r="K200" s="117" t="s">
        <v>269</v>
      </c>
      <c r="L200" s="117" t="s">
        <v>269</v>
      </c>
      <c r="M200" s="117" t="s">
        <v>269</v>
      </c>
      <c r="N200" s="117" t="s">
        <v>269</v>
      </c>
      <c r="O200" s="117"/>
      <c r="P200" s="131"/>
      <c r="Q200" s="117"/>
      <c r="R200" s="117" t="s">
        <v>268</v>
      </c>
      <c r="S200" s="117" t="s">
        <v>268</v>
      </c>
      <c r="T200" s="117" t="s">
        <v>268</v>
      </c>
      <c r="U200" s="117" t="s">
        <v>268</v>
      </c>
      <c r="V200" s="117" t="s">
        <v>268</v>
      </c>
      <c r="W200" s="117" t="s">
        <v>268</v>
      </c>
      <c r="X200" s="117"/>
      <c r="Y200" s="117" t="s">
        <v>269</v>
      </c>
      <c r="Z200" s="117" t="s">
        <v>264</v>
      </c>
      <c r="AA200" s="132" t="s">
        <v>807</v>
      </c>
      <c r="AB200" s="164"/>
      <c r="AC200" s="164"/>
      <c r="AD200" s="132" t="s">
        <v>807</v>
      </c>
      <c r="AE200" s="117"/>
      <c r="AF200" s="117" t="s">
        <v>268</v>
      </c>
      <c r="AG200" s="117" t="s">
        <v>268</v>
      </c>
      <c r="AH200" s="117" t="s">
        <v>268</v>
      </c>
      <c r="AI200" s="117" t="s">
        <v>268</v>
      </c>
      <c r="AJ200" s="118">
        <f t="shared" si="44"/>
        <v>19</v>
      </c>
      <c r="AK200" s="119">
        <f t="shared" si="45"/>
        <v>0</v>
      </c>
      <c r="AL200" s="119">
        <f t="shared" si="52"/>
        <v>1</v>
      </c>
      <c r="AM200" s="119">
        <f t="shared" si="46"/>
        <v>0</v>
      </c>
      <c r="AN200" s="119">
        <f t="shared" si="47"/>
        <v>0</v>
      </c>
      <c r="AO200" s="119">
        <f t="shared" si="48"/>
        <v>1</v>
      </c>
      <c r="AP200" s="119">
        <f t="shared" si="49"/>
        <v>0</v>
      </c>
      <c r="AQ200" s="119">
        <f t="shared" si="50"/>
        <v>0</v>
      </c>
      <c r="AR200" s="119">
        <f t="shared" si="51"/>
        <v>0</v>
      </c>
      <c r="AS200" s="119">
        <f t="shared" si="61"/>
        <v>0</v>
      </c>
      <c r="AT200" s="119">
        <f t="shared" si="61"/>
        <v>0</v>
      </c>
      <c r="AU200" s="119">
        <f t="shared" si="61"/>
        <v>0</v>
      </c>
      <c r="AV200" s="119">
        <f t="shared" si="61"/>
        <v>0</v>
      </c>
      <c r="AW200" s="119">
        <f t="shared" si="61"/>
        <v>0</v>
      </c>
      <c r="AX200" s="119">
        <f t="shared" si="61"/>
        <v>0</v>
      </c>
      <c r="AY200" s="119">
        <f t="shared" si="53"/>
        <v>0</v>
      </c>
      <c r="AZ200" s="119">
        <f t="shared" si="60"/>
        <v>2</v>
      </c>
      <c r="BA200" s="203"/>
      <c r="BB200" s="203"/>
    </row>
    <row r="201" spans="1:54" ht="15.5" x14ac:dyDescent="0.35">
      <c r="A201" s="127">
        <f>IF(B201="","",IFERROR(SUBTOTAL(3,B$10:B201),""))</f>
        <v>192</v>
      </c>
      <c r="B201" s="224" t="s">
        <v>710</v>
      </c>
      <c r="C201" s="167" t="s">
        <v>711</v>
      </c>
      <c r="D201" s="168" t="s">
        <v>712</v>
      </c>
      <c r="E201" s="169" t="s">
        <v>264</v>
      </c>
      <c r="F201" s="169" t="s">
        <v>264</v>
      </c>
      <c r="G201" s="169" t="s">
        <v>264</v>
      </c>
      <c r="H201" s="169" t="s">
        <v>264</v>
      </c>
      <c r="I201" s="170"/>
      <c r="J201" s="169" t="s">
        <v>264</v>
      </c>
      <c r="K201" s="169" t="s">
        <v>264</v>
      </c>
      <c r="L201" s="169"/>
      <c r="M201" s="169"/>
      <c r="N201" s="169"/>
      <c r="O201" s="169"/>
      <c r="P201" s="131"/>
      <c r="Q201" s="170"/>
      <c r="R201" s="169"/>
      <c r="S201" s="169"/>
      <c r="T201" s="169"/>
      <c r="U201" s="169"/>
      <c r="V201" s="169"/>
      <c r="W201" s="169"/>
      <c r="X201" s="170"/>
      <c r="Y201" s="169"/>
      <c r="Z201" s="169"/>
      <c r="AA201" s="132" t="s">
        <v>807</v>
      </c>
      <c r="AB201" s="171"/>
      <c r="AC201" s="171"/>
      <c r="AD201" s="132" t="s">
        <v>807</v>
      </c>
      <c r="AE201" s="172"/>
      <c r="AF201" s="169"/>
      <c r="AG201" s="169"/>
      <c r="AH201" s="169"/>
      <c r="AI201" s="173"/>
      <c r="AJ201" s="118">
        <f t="shared" si="44"/>
        <v>15</v>
      </c>
      <c r="AK201" s="119">
        <f t="shared" si="45"/>
        <v>0</v>
      </c>
      <c r="AL201" s="119">
        <f t="shared" si="52"/>
        <v>0</v>
      </c>
      <c r="AM201" s="119">
        <f t="shared" si="46"/>
        <v>0</v>
      </c>
      <c r="AN201" s="119">
        <f t="shared" si="47"/>
        <v>0</v>
      </c>
      <c r="AO201" s="119">
        <f t="shared" si="48"/>
        <v>6</v>
      </c>
      <c r="AP201" s="119">
        <f t="shared" si="49"/>
        <v>0</v>
      </c>
      <c r="AQ201" s="119">
        <f t="shared" si="50"/>
        <v>0</v>
      </c>
      <c r="AR201" s="119">
        <f t="shared" si="51"/>
        <v>0</v>
      </c>
      <c r="AS201" s="119">
        <f t="shared" ref="AS201:AX210" si="62">COUNTIF($E201:$AI201,AS$9)</f>
        <v>0</v>
      </c>
      <c r="AT201" s="119">
        <f t="shared" si="62"/>
        <v>0</v>
      </c>
      <c r="AU201" s="119">
        <f t="shared" si="62"/>
        <v>0</v>
      </c>
      <c r="AV201" s="119">
        <f t="shared" si="62"/>
        <v>0</v>
      </c>
      <c r="AW201" s="119">
        <f t="shared" si="62"/>
        <v>0</v>
      </c>
      <c r="AX201" s="119">
        <f t="shared" si="62"/>
        <v>0</v>
      </c>
      <c r="AY201" s="119">
        <f t="shared" si="53"/>
        <v>0</v>
      </c>
      <c r="AZ201" s="119">
        <f t="shared" si="60"/>
        <v>2</v>
      </c>
      <c r="BA201" s="203"/>
      <c r="BB201" s="203"/>
    </row>
    <row r="202" spans="1:54" ht="15.5" x14ac:dyDescent="0.35">
      <c r="A202" s="127">
        <f>IF(B202="","",IFERROR(SUBTOTAL(3,B$10:B202),""))</f>
        <v>193</v>
      </c>
      <c r="B202" s="225" t="s">
        <v>713</v>
      </c>
      <c r="C202" s="226" t="s">
        <v>714</v>
      </c>
      <c r="D202" s="225" t="s">
        <v>715</v>
      </c>
      <c r="E202" s="117" t="s">
        <v>268</v>
      </c>
      <c r="F202" s="117" t="s">
        <v>268</v>
      </c>
      <c r="G202" s="117" t="s">
        <v>268</v>
      </c>
      <c r="H202" s="117" t="s">
        <v>269</v>
      </c>
      <c r="I202" s="117"/>
      <c r="J202" s="117" t="s">
        <v>269</v>
      </c>
      <c r="K202" s="117" t="s">
        <v>269</v>
      </c>
      <c r="L202" s="117" t="s">
        <v>269</v>
      </c>
      <c r="M202" s="117" t="s">
        <v>269</v>
      </c>
      <c r="N202" s="117" t="s">
        <v>268</v>
      </c>
      <c r="O202" s="213"/>
      <c r="P202" s="131"/>
      <c r="Q202" s="117"/>
      <c r="R202" s="117" t="s">
        <v>268</v>
      </c>
      <c r="S202" s="117" t="s">
        <v>268</v>
      </c>
      <c r="T202" s="117" t="s">
        <v>268</v>
      </c>
      <c r="U202" s="117" t="s">
        <v>268</v>
      </c>
      <c r="V202" s="117" t="s">
        <v>269</v>
      </c>
      <c r="W202" s="117" t="s">
        <v>269</v>
      </c>
      <c r="X202" s="117"/>
      <c r="Y202" s="117" t="s">
        <v>269</v>
      </c>
      <c r="Z202" s="117" t="s">
        <v>269</v>
      </c>
      <c r="AA202" s="132" t="s">
        <v>807</v>
      </c>
      <c r="AB202" s="117"/>
      <c r="AC202" s="117"/>
      <c r="AD202" s="132" t="s">
        <v>807</v>
      </c>
      <c r="AE202" s="117"/>
      <c r="AF202" s="117" t="s">
        <v>268</v>
      </c>
      <c r="AG202" s="117" t="s">
        <v>268</v>
      </c>
      <c r="AH202" s="117" t="s">
        <v>268</v>
      </c>
      <c r="AI202" s="117" t="s">
        <v>268</v>
      </c>
      <c r="AJ202" s="118">
        <f t="shared" ref="AJ202:AJ246" si="63">IF($AK$6="","",IFERROR(SUM($AK$6-($AK202+$AL202+$AM202+$AN202+$AO202+$AR202+$AS202+$AT202+$AU202+$AV202+$AW202+$AX202+$AZ202)),""))</f>
        <v>21</v>
      </c>
      <c r="AK202" s="119">
        <f t="shared" ref="AK202:AK246" si="64">COUNTIF($E202:$AI202,AA)</f>
        <v>0</v>
      </c>
      <c r="AL202" s="119">
        <f t="shared" si="52"/>
        <v>0</v>
      </c>
      <c r="AM202" s="119">
        <f t="shared" ref="AM202:AM246" si="65">COUNTIF($E202:$AI202,BB)</f>
        <v>0</v>
      </c>
      <c r="AN202" s="119">
        <f t="shared" ref="AN202:AN246" si="66">COUNTIF($E202:$AI202,CC)</f>
        <v>0</v>
      </c>
      <c r="AO202" s="119">
        <f t="shared" ref="AO202:AO246" si="67">COUNTIF($E202:$AI202,DD)</f>
        <v>0</v>
      </c>
      <c r="AP202" s="119">
        <f t="shared" ref="AP202:AP246" si="68">COUNTIF($E202:$AI202,EE)</f>
        <v>0</v>
      </c>
      <c r="AQ202" s="119">
        <f t="shared" ref="AQ202:AQ246" si="69">COUNTIF($E202:$AI202,FF)</f>
        <v>0</v>
      </c>
      <c r="AR202" s="119">
        <f t="shared" ref="AR202:AR246" si="70">COUNTIF($E202:$AI202,GG)</f>
        <v>0</v>
      </c>
      <c r="AS202" s="119">
        <f t="shared" si="62"/>
        <v>0</v>
      </c>
      <c r="AT202" s="119">
        <f t="shared" si="62"/>
        <v>0</v>
      </c>
      <c r="AU202" s="119">
        <f t="shared" si="62"/>
        <v>0</v>
      </c>
      <c r="AV202" s="119">
        <f t="shared" si="62"/>
        <v>0</v>
      </c>
      <c r="AW202" s="119">
        <f t="shared" si="62"/>
        <v>0</v>
      </c>
      <c r="AX202" s="119">
        <f t="shared" si="62"/>
        <v>0</v>
      </c>
      <c r="AY202" s="119">
        <f t="shared" si="53"/>
        <v>0</v>
      </c>
      <c r="AZ202" s="119">
        <f t="shared" si="60"/>
        <v>2</v>
      </c>
      <c r="BA202" s="203"/>
      <c r="BB202" s="203"/>
    </row>
    <row r="203" spans="1:54" ht="15.5" x14ac:dyDescent="0.35">
      <c r="A203" s="127">
        <f>IF(B203="","",IFERROR(SUBTOTAL(3,B$10:B203),""))</f>
        <v>194</v>
      </c>
      <c r="B203" s="225" t="s">
        <v>716</v>
      </c>
      <c r="C203" s="226" t="s">
        <v>717</v>
      </c>
      <c r="D203" s="227" t="s">
        <v>718</v>
      </c>
      <c r="E203" s="117" t="s">
        <v>268</v>
      </c>
      <c r="F203" s="117" t="s">
        <v>268</v>
      </c>
      <c r="G203" s="117" t="s">
        <v>268</v>
      </c>
      <c r="H203" s="117" t="s">
        <v>269</v>
      </c>
      <c r="I203" s="117"/>
      <c r="J203" s="117" t="s">
        <v>269</v>
      </c>
      <c r="K203" s="117" t="s">
        <v>269</v>
      </c>
      <c r="L203" s="117" t="s">
        <v>269</v>
      </c>
      <c r="M203" s="117" t="s">
        <v>269</v>
      </c>
      <c r="N203" s="117" t="s">
        <v>268</v>
      </c>
      <c r="O203" s="213"/>
      <c r="P203" s="131"/>
      <c r="Q203" s="117"/>
      <c r="R203" s="117" t="s">
        <v>268</v>
      </c>
      <c r="S203" s="117" t="s">
        <v>268</v>
      </c>
      <c r="T203" s="117" t="s">
        <v>268</v>
      </c>
      <c r="U203" s="117" t="s">
        <v>268</v>
      </c>
      <c r="V203" s="117" t="s">
        <v>269</v>
      </c>
      <c r="W203" s="117" t="s">
        <v>269</v>
      </c>
      <c r="X203" s="117"/>
      <c r="Y203" s="117" t="s">
        <v>19</v>
      </c>
      <c r="Z203" s="117" t="s">
        <v>19</v>
      </c>
      <c r="AA203" s="132" t="s">
        <v>807</v>
      </c>
      <c r="AB203" s="117"/>
      <c r="AC203" s="117"/>
      <c r="AD203" s="132" t="s">
        <v>807</v>
      </c>
      <c r="AE203" s="117"/>
      <c r="AF203" s="117" t="s">
        <v>264</v>
      </c>
      <c r="AG203" s="117" t="s">
        <v>288</v>
      </c>
      <c r="AH203" s="117" t="s">
        <v>268</v>
      </c>
      <c r="AI203" s="117" t="s">
        <v>268</v>
      </c>
      <c r="AJ203" s="118">
        <f t="shared" si="63"/>
        <v>17</v>
      </c>
      <c r="AK203" s="119">
        <f t="shared" si="64"/>
        <v>0</v>
      </c>
      <c r="AL203" s="119">
        <f t="shared" ref="AL203:AL246" si="71">COUNTIF($E203:$AI203,HH)</f>
        <v>1</v>
      </c>
      <c r="AM203" s="119">
        <f t="shared" si="65"/>
        <v>0</v>
      </c>
      <c r="AN203" s="119">
        <f t="shared" si="66"/>
        <v>2</v>
      </c>
      <c r="AO203" s="119">
        <f t="shared" si="67"/>
        <v>1</v>
      </c>
      <c r="AP203" s="119">
        <f t="shared" si="68"/>
        <v>0</v>
      </c>
      <c r="AQ203" s="119">
        <f t="shared" si="69"/>
        <v>0</v>
      </c>
      <c r="AR203" s="119">
        <f t="shared" si="70"/>
        <v>0</v>
      </c>
      <c r="AS203" s="119">
        <f t="shared" si="62"/>
        <v>0</v>
      </c>
      <c r="AT203" s="119">
        <f t="shared" si="62"/>
        <v>0</v>
      </c>
      <c r="AU203" s="119">
        <f t="shared" si="62"/>
        <v>0</v>
      </c>
      <c r="AV203" s="119">
        <f t="shared" si="62"/>
        <v>0</v>
      </c>
      <c r="AW203" s="119">
        <f t="shared" si="62"/>
        <v>0</v>
      </c>
      <c r="AX203" s="119">
        <f t="shared" si="62"/>
        <v>0</v>
      </c>
      <c r="AY203" s="119">
        <f t="shared" ref="AY203:AY246" si="72">COUNTIF($E203:$AI203,AY$9)</f>
        <v>0</v>
      </c>
      <c r="AZ203" s="119">
        <f t="shared" si="60"/>
        <v>2</v>
      </c>
      <c r="BA203" s="203"/>
      <c r="BB203" s="203"/>
    </row>
    <row r="204" spans="1:54" ht="15.5" x14ac:dyDescent="0.35">
      <c r="A204" s="127">
        <f>IF(B204="","",IFERROR(SUBTOTAL(3,B$10:B204),""))</f>
        <v>195</v>
      </c>
      <c r="B204" s="225" t="s">
        <v>719</v>
      </c>
      <c r="C204" s="226" t="s">
        <v>720</v>
      </c>
      <c r="D204" s="227" t="s">
        <v>718</v>
      </c>
      <c r="E204" s="117" t="s">
        <v>268</v>
      </c>
      <c r="F204" s="117" t="s">
        <v>268</v>
      </c>
      <c r="G204" s="117" t="s">
        <v>268</v>
      </c>
      <c r="H204" s="117" t="s">
        <v>32</v>
      </c>
      <c r="I204" s="117"/>
      <c r="J204" s="117" t="s">
        <v>32</v>
      </c>
      <c r="K204" s="117" t="s">
        <v>269</v>
      </c>
      <c r="L204" s="117" t="s">
        <v>269</v>
      </c>
      <c r="M204" s="117" t="s">
        <v>269</v>
      </c>
      <c r="N204" s="117" t="s">
        <v>268</v>
      </c>
      <c r="O204" s="213"/>
      <c r="P204" s="131"/>
      <c r="Q204" s="117"/>
      <c r="R204" s="117" t="s">
        <v>268</v>
      </c>
      <c r="S204" s="117" t="s">
        <v>268</v>
      </c>
      <c r="T204" s="117" t="s">
        <v>268</v>
      </c>
      <c r="U204" s="117" t="s">
        <v>268</v>
      </c>
      <c r="V204" s="117" t="s">
        <v>269</v>
      </c>
      <c r="W204" s="117" t="s">
        <v>269</v>
      </c>
      <c r="X204" s="117"/>
      <c r="Y204" s="117" t="s">
        <v>19</v>
      </c>
      <c r="Z204" s="117" t="s">
        <v>19</v>
      </c>
      <c r="AA204" s="132" t="s">
        <v>807</v>
      </c>
      <c r="AB204" s="117"/>
      <c r="AC204" s="117"/>
      <c r="AD204" s="132" t="s">
        <v>807</v>
      </c>
      <c r="AE204" s="117"/>
      <c r="AF204" s="117" t="s">
        <v>268</v>
      </c>
      <c r="AG204" s="117" t="s">
        <v>268</v>
      </c>
      <c r="AH204" s="117" t="s">
        <v>268</v>
      </c>
      <c r="AI204" s="117" t="s">
        <v>268</v>
      </c>
      <c r="AJ204" s="118">
        <f t="shared" si="63"/>
        <v>17</v>
      </c>
      <c r="AK204" s="119">
        <f t="shared" si="64"/>
        <v>2</v>
      </c>
      <c r="AL204" s="119">
        <f t="shared" si="71"/>
        <v>0</v>
      </c>
      <c r="AM204" s="119">
        <f t="shared" si="65"/>
        <v>0</v>
      </c>
      <c r="AN204" s="119">
        <f t="shared" si="66"/>
        <v>2</v>
      </c>
      <c r="AO204" s="119">
        <f t="shared" si="67"/>
        <v>0</v>
      </c>
      <c r="AP204" s="119">
        <f t="shared" si="68"/>
        <v>0</v>
      </c>
      <c r="AQ204" s="119">
        <f t="shared" si="69"/>
        <v>0</v>
      </c>
      <c r="AR204" s="119">
        <f t="shared" si="70"/>
        <v>0</v>
      </c>
      <c r="AS204" s="119">
        <f t="shared" si="62"/>
        <v>0</v>
      </c>
      <c r="AT204" s="119">
        <f t="shared" si="62"/>
        <v>0</v>
      </c>
      <c r="AU204" s="119">
        <f t="shared" si="62"/>
        <v>0</v>
      </c>
      <c r="AV204" s="119">
        <f t="shared" si="62"/>
        <v>0</v>
      </c>
      <c r="AW204" s="119">
        <f t="shared" si="62"/>
        <v>0</v>
      </c>
      <c r="AX204" s="119">
        <f t="shared" si="62"/>
        <v>0</v>
      </c>
      <c r="AY204" s="119">
        <f t="shared" si="72"/>
        <v>0</v>
      </c>
      <c r="AZ204" s="119">
        <f t="shared" si="60"/>
        <v>2</v>
      </c>
      <c r="BA204" s="203"/>
      <c r="BB204" s="203"/>
    </row>
    <row r="205" spans="1:54" ht="15.5" x14ac:dyDescent="0.35">
      <c r="A205" s="127">
        <f>IF(B205="","",IFERROR(SUBTOTAL(3,B$10:B205),""))</f>
        <v>196</v>
      </c>
      <c r="B205" s="225" t="s">
        <v>721</v>
      </c>
      <c r="C205" s="226" t="s">
        <v>722</v>
      </c>
      <c r="D205" s="227" t="s">
        <v>718</v>
      </c>
      <c r="E205" s="117" t="s">
        <v>288</v>
      </c>
      <c r="F205" s="117" t="s">
        <v>268</v>
      </c>
      <c r="G205" s="117" t="s">
        <v>268</v>
      </c>
      <c r="H205" s="117" t="s">
        <v>269</v>
      </c>
      <c r="I205" s="117"/>
      <c r="J205" s="117" t="s">
        <v>269</v>
      </c>
      <c r="K205" s="117" t="s">
        <v>269</v>
      </c>
      <c r="L205" s="117" t="s">
        <v>269</v>
      </c>
      <c r="M205" s="117" t="s">
        <v>269</v>
      </c>
      <c r="N205" s="117" t="s">
        <v>268</v>
      </c>
      <c r="O205" s="213"/>
      <c r="P205" s="131"/>
      <c r="Q205" s="117"/>
      <c r="R205" s="117" t="s">
        <v>288</v>
      </c>
      <c r="S205" s="117" t="s">
        <v>268</v>
      </c>
      <c r="T205" s="117" t="s">
        <v>268</v>
      </c>
      <c r="U205" s="117" t="s">
        <v>268</v>
      </c>
      <c r="V205" s="117" t="s">
        <v>269</v>
      </c>
      <c r="W205" s="117" t="s">
        <v>269</v>
      </c>
      <c r="X205" s="117"/>
      <c r="Y205" s="117" t="s">
        <v>37</v>
      </c>
      <c r="Z205" s="117" t="s">
        <v>37</v>
      </c>
      <c r="AA205" s="117" t="s">
        <v>37</v>
      </c>
      <c r="AB205" s="117"/>
      <c r="AC205" s="117"/>
      <c r="AD205" s="117" t="s">
        <v>37</v>
      </c>
      <c r="AE205" s="117"/>
      <c r="AF205" s="117" t="s">
        <v>37</v>
      </c>
      <c r="AG205" s="117" t="s">
        <v>37</v>
      </c>
      <c r="AH205" s="117" t="s">
        <v>37</v>
      </c>
      <c r="AI205" s="117" t="s">
        <v>37</v>
      </c>
      <c r="AJ205" s="118">
        <f t="shared" si="63"/>
        <v>13</v>
      </c>
      <c r="AK205" s="119">
        <f t="shared" si="64"/>
        <v>0</v>
      </c>
      <c r="AL205" s="119">
        <f t="shared" si="71"/>
        <v>2</v>
      </c>
      <c r="AM205" s="119">
        <f t="shared" si="65"/>
        <v>0</v>
      </c>
      <c r="AN205" s="119">
        <f t="shared" si="66"/>
        <v>0</v>
      </c>
      <c r="AO205" s="119">
        <f t="shared" si="67"/>
        <v>0</v>
      </c>
      <c r="AP205" s="119">
        <f t="shared" si="68"/>
        <v>0</v>
      </c>
      <c r="AQ205" s="119">
        <f t="shared" si="69"/>
        <v>0</v>
      </c>
      <c r="AR205" s="119">
        <f t="shared" si="70"/>
        <v>8</v>
      </c>
      <c r="AS205" s="119">
        <f t="shared" si="62"/>
        <v>0</v>
      </c>
      <c r="AT205" s="119">
        <f t="shared" si="62"/>
        <v>0</v>
      </c>
      <c r="AU205" s="119">
        <f t="shared" si="62"/>
        <v>0</v>
      </c>
      <c r="AV205" s="119">
        <f t="shared" si="62"/>
        <v>0</v>
      </c>
      <c r="AW205" s="119">
        <f t="shared" si="62"/>
        <v>0</v>
      </c>
      <c r="AX205" s="119">
        <f t="shared" si="62"/>
        <v>0</v>
      </c>
      <c r="AY205" s="119">
        <f t="shared" si="72"/>
        <v>0</v>
      </c>
      <c r="AZ205" s="119">
        <f t="shared" si="60"/>
        <v>0</v>
      </c>
      <c r="BA205" s="203"/>
      <c r="BB205" s="203"/>
    </row>
    <row r="206" spans="1:54" ht="15.5" x14ac:dyDescent="0.35">
      <c r="A206" s="127">
        <f>IF(B206="","",IFERROR(SUBTOTAL(3,B$10:B206),""))</f>
        <v>197</v>
      </c>
      <c r="B206" s="225" t="s">
        <v>723</v>
      </c>
      <c r="C206" s="226" t="s">
        <v>724</v>
      </c>
      <c r="D206" s="227" t="s">
        <v>725</v>
      </c>
      <c r="E206" s="117" t="s">
        <v>268</v>
      </c>
      <c r="F206" s="117" t="s">
        <v>268</v>
      </c>
      <c r="G206" s="117" t="s">
        <v>268</v>
      </c>
      <c r="H206" s="117" t="s">
        <v>269</v>
      </c>
      <c r="I206" s="117"/>
      <c r="J206" s="117" t="s">
        <v>269</v>
      </c>
      <c r="K206" s="117" t="s">
        <v>269</v>
      </c>
      <c r="L206" s="117" t="s">
        <v>269</v>
      </c>
      <c r="M206" s="117" t="s">
        <v>269</v>
      </c>
      <c r="N206" s="117" t="s">
        <v>268</v>
      </c>
      <c r="O206" s="213"/>
      <c r="P206" s="131"/>
      <c r="Q206" s="117"/>
      <c r="R206" s="117" t="s">
        <v>268</v>
      </c>
      <c r="S206" s="117" t="s">
        <v>268</v>
      </c>
      <c r="T206" s="117" t="s">
        <v>268</v>
      </c>
      <c r="U206" s="117" t="s">
        <v>268</v>
      </c>
      <c r="V206" s="117" t="s">
        <v>269</v>
      </c>
      <c r="W206" s="117" t="s">
        <v>269</v>
      </c>
      <c r="X206" s="117"/>
      <c r="Y206" s="117" t="s">
        <v>269</v>
      </c>
      <c r="Z206" s="117" t="s">
        <v>269</v>
      </c>
      <c r="AA206" s="132" t="s">
        <v>807</v>
      </c>
      <c r="AB206" s="117"/>
      <c r="AC206" s="117"/>
      <c r="AD206" s="132" t="s">
        <v>807</v>
      </c>
      <c r="AE206" s="117"/>
      <c r="AF206" s="117" t="s">
        <v>268</v>
      </c>
      <c r="AG206" s="117" t="s">
        <v>268</v>
      </c>
      <c r="AH206" s="117" t="s">
        <v>33</v>
      </c>
      <c r="AI206" s="117" t="s">
        <v>268</v>
      </c>
      <c r="AJ206" s="118">
        <f t="shared" si="63"/>
        <v>21</v>
      </c>
      <c r="AK206" s="119">
        <f t="shared" si="64"/>
        <v>0</v>
      </c>
      <c r="AL206" s="119">
        <f t="shared" si="71"/>
        <v>0</v>
      </c>
      <c r="AM206" s="119">
        <f t="shared" si="65"/>
        <v>0</v>
      </c>
      <c r="AN206" s="119">
        <f t="shared" si="66"/>
        <v>0</v>
      </c>
      <c r="AO206" s="119">
        <f t="shared" si="67"/>
        <v>0</v>
      </c>
      <c r="AP206" s="119">
        <f t="shared" si="68"/>
        <v>0</v>
      </c>
      <c r="AQ206" s="119">
        <f t="shared" si="69"/>
        <v>0</v>
      </c>
      <c r="AR206" s="119">
        <f t="shared" si="70"/>
        <v>0</v>
      </c>
      <c r="AS206" s="119">
        <f t="shared" si="62"/>
        <v>0</v>
      </c>
      <c r="AT206" s="119">
        <f t="shared" si="62"/>
        <v>0</v>
      </c>
      <c r="AU206" s="119">
        <f t="shared" si="62"/>
        <v>0</v>
      </c>
      <c r="AV206" s="119">
        <f t="shared" si="62"/>
        <v>0</v>
      </c>
      <c r="AW206" s="119">
        <f t="shared" si="62"/>
        <v>0</v>
      </c>
      <c r="AX206" s="119">
        <f t="shared" si="62"/>
        <v>0</v>
      </c>
      <c r="AY206" s="119">
        <f t="shared" si="72"/>
        <v>0</v>
      </c>
      <c r="AZ206" s="119">
        <f t="shared" si="60"/>
        <v>2</v>
      </c>
      <c r="BA206" s="203"/>
      <c r="BB206" s="203"/>
    </row>
    <row r="207" spans="1:54" ht="15.5" x14ac:dyDescent="0.35">
      <c r="A207" s="127">
        <f>IF(B207="","",IFERROR(SUBTOTAL(3,B$10:B207),""))</f>
        <v>198</v>
      </c>
      <c r="B207" s="225" t="s">
        <v>726</v>
      </c>
      <c r="C207" s="226" t="s">
        <v>727</v>
      </c>
      <c r="D207" s="227" t="s">
        <v>725</v>
      </c>
      <c r="E207" s="117" t="s">
        <v>34</v>
      </c>
      <c r="F207" s="117" t="s">
        <v>34</v>
      </c>
      <c r="G207" s="117" t="s">
        <v>288</v>
      </c>
      <c r="H207" s="117" t="s">
        <v>269</v>
      </c>
      <c r="I207" s="117"/>
      <c r="J207" s="117" t="s">
        <v>269</v>
      </c>
      <c r="K207" s="117" t="s">
        <v>288</v>
      </c>
      <c r="L207" s="117" t="s">
        <v>269</v>
      </c>
      <c r="M207" s="117" t="s">
        <v>288</v>
      </c>
      <c r="N207" s="117" t="s">
        <v>37</v>
      </c>
      <c r="O207" s="213"/>
      <c r="P207" s="131"/>
      <c r="Q207" s="117"/>
      <c r="R207" s="117" t="s">
        <v>37</v>
      </c>
      <c r="S207" s="117" t="s">
        <v>37</v>
      </c>
      <c r="T207" s="117" t="s">
        <v>37</v>
      </c>
      <c r="U207" s="117" t="s">
        <v>37</v>
      </c>
      <c r="V207" s="117" t="s">
        <v>37</v>
      </c>
      <c r="W207" s="117" t="s">
        <v>37</v>
      </c>
      <c r="X207" s="117"/>
      <c r="Y207" s="117" t="s">
        <v>37</v>
      </c>
      <c r="Z207" s="117" t="s">
        <v>37</v>
      </c>
      <c r="AA207" s="117" t="s">
        <v>37</v>
      </c>
      <c r="AB207" s="117"/>
      <c r="AC207" s="117"/>
      <c r="AD207" s="117" t="s">
        <v>37</v>
      </c>
      <c r="AE207" s="117"/>
      <c r="AF207" s="117" t="s">
        <v>37</v>
      </c>
      <c r="AG207" s="117" t="s">
        <v>37</v>
      </c>
      <c r="AH207" s="117" t="s">
        <v>37</v>
      </c>
      <c r="AI207" s="117" t="s">
        <v>37</v>
      </c>
      <c r="AJ207" s="118">
        <f t="shared" si="63"/>
        <v>5</v>
      </c>
      <c r="AK207" s="119">
        <f t="shared" si="64"/>
        <v>0</v>
      </c>
      <c r="AL207" s="119">
        <f t="shared" si="71"/>
        <v>3</v>
      </c>
      <c r="AM207" s="119">
        <f t="shared" si="65"/>
        <v>0</v>
      </c>
      <c r="AN207" s="119">
        <f t="shared" si="66"/>
        <v>0</v>
      </c>
      <c r="AO207" s="119">
        <f t="shared" si="67"/>
        <v>0</v>
      </c>
      <c r="AP207" s="119">
        <f t="shared" si="68"/>
        <v>0</v>
      </c>
      <c r="AQ207" s="119">
        <f t="shared" si="69"/>
        <v>0</v>
      </c>
      <c r="AR207" s="119">
        <f t="shared" si="70"/>
        <v>15</v>
      </c>
      <c r="AS207" s="119">
        <f t="shared" si="62"/>
        <v>0</v>
      </c>
      <c r="AT207" s="119">
        <f t="shared" si="62"/>
        <v>0</v>
      </c>
      <c r="AU207" s="119">
        <f t="shared" si="62"/>
        <v>0</v>
      </c>
      <c r="AV207" s="119">
        <f t="shared" si="62"/>
        <v>0</v>
      </c>
      <c r="AW207" s="119">
        <f t="shared" si="62"/>
        <v>0</v>
      </c>
      <c r="AX207" s="119">
        <f t="shared" si="62"/>
        <v>0</v>
      </c>
      <c r="AY207" s="119">
        <f t="shared" si="72"/>
        <v>0</v>
      </c>
      <c r="AZ207" s="119">
        <f t="shared" si="60"/>
        <v>0</v>
      </c>
      <c r="BA207" s="203"/>
      <c r="BB207" s="203"/>
    </row>
    <row r="208" spans="1:54" ht="15.5" x14ac:dyDescent="0.35">
      <c r="A208" s="127">
        <f>IF(B208="","",IFERROR(SUBTOTAL(3,B$10:B208),""))</f>
        <v>199</v>
      </c>
      <c r="B208" s="225" t="s">
        <v>728</v>
      </c>
      <c r="C208" s="226" t="s">
        <v>729</v>
      </c>
      <c r="D208" s="227" t="s">
        <v>725</v>
      </c>
      <c r="E208" s="117" t="s">
        <v>33</v>
      </c>
      <c r="F208" s="117" t="s">
        <v>268</v>
      </c>
      <c r="G208" s="117" t="s">
        <v>268</v>
      </c>
      <c r="H208" s="117" t="s">
        <v>269</v>
      </c>
      <c r="I208" s="117"/>
      <c r="J208" s="117" t="s">
        <v>269</v>
      </c>
      <c r="K208" s="117" t="s">
        <v>269</v>
      </c>
      <c r="L208" s="117" t="s">
        <v>269</v>
      </c>
      <c r="M208" s="117" t="s">
        <v>269</v>
      </c>
      <c r="N208" s="117" t="s">
        <v>288</v>
      </c>
      <c r="O208" s="213"/>
      <c r="P208" s="131"/>
      <c r="Q208" s="117"/>
      <c r="R208" s="117" t="s">
        <v>34</v>
      </c>
      <c r="S208" s="117" t="s">
        <v>33</v>
      </c>
      <c r="T208" s="117" t="s">
        <v>268</v>
      </c>
      <c r="U208" s="117" t="s">
        <v>268</v>
      </c>
      <c r="V208" s="117" t="s">
        <v>269</v>
      </c>
      <c r="W208" s="117" t="s">
        <v>288</v>
      </c>
      <c r="X208" s="117"/>
      <c r="Y208" s="117" t="s">
        <v>19</v>
      </c>
      <c r="Z208" s="117" t="s">
        <v>19</v>
      </c>
      <c r="AA208" s="132" t="s">
        <v>807</v>
      </c>
      <c r="AB208" s="117"/>
      <c r="AC208" s="117"/>
      <c r="AD208" s="132" t="s">
        <v>807</v>
      </c>
      <c r="AE208" s="117"/>
      <c r="AF208" s="117" t="s">
        <v>264</v>
      </c>
      <c r="AG208" s="117" t="s">
        <v>268</v>
      </c>
      <c r="AH208" s="117" t="s">
        <v>268</v>
      </c>
      <c r="AI208" s="117" t="s">
        <v>268</v>
      </c>
      <c r="AJ208" s="118">
        <f t="shared" si="63"/>
        <v>16</v>
      </c>
      <c r="AK208" s="119">
        <f t="shared" si="64"/>
        <v>0</v>
      </c>
      <c r="AL208" s="119">
        <f t="shared" si="71"/>
        <v>2</v>
      </c>
      <c r="AM208" s="119">
        <f t="shared" si="65"/>
        <v>0</v>
      </c>
      <c r="AN208" s="119">
        <f t="shared" si="66"/>
        <v>2</v>
      </c>
      <c r="AO208" s="119">
        <f t="shared" si="67"/>
        <v>1</v>
      </c>
      <c r="AP208" s="119">
        <f t="shared" si="68"/>
        <v>0</v>
      </c>
      <c r="AQ208" s="119">
        <f t="shared" si="69"/>
        <v>0</v>
      </c>
      <c r="AR208" s="119">
        <f t="shared" si="70"/>
        <v>0</v>
      </c>
      <c r="AS208" s="119">
        <f t="shared" si="62"/>
        <v>0</v>
      </c>
      <c r="AT208" s="119">
        <f t="shared" si="62"/>
        <v>0</v>
      </c>
      <c r="AU208" s="119">
        <f t="shared" si="62"/>
        <v>0</v>
      </c>
      <c r="AV208" s="119">
        <f t="shared" si="62"/>
        <v>0</v>
      </c>
      <c r="AW208" s="119">
        <f t="shared" si="62"/>
        <v>0</v>
      </c>
      <c r="AX208" s="119">
        <f t="shared" si="62"/>
        <v>0</v>
      </c>
      <c r="AY208" s="119">
        <f t="shared" si="72"/>
        <v>0</v>
      </c>
      <c r="AZ208" s="119">
        <f t="shared" si="60"/>
        <v>2</v>
      </c>
      <c r="BA208" s="203"/>
      <c r="BB208" s="203"/>
    </row>
    <row r="209" spans="1:54" ht="15.5" x14ac:dyDescent="0.35">
      <c r="A209" s="127">
        <f>IF(B209="","",IFERROR(SUBTOTAL(3,B$10:B209),""))</f>
        <v>200</v>
      </c>
      <c r="B209" s="225" t="s">
        <v>730</v>
      </c>
      <c r="C209" s="226" t="s">
        <v>731</v>
      </c>
      <c r="D209" s="227" t="s">
        <v>725</v>
      </c>
      <c r="E209" s="117" t="s">
        <v>268</v>
      </c>
      <c r="F209" s="117" t="s">
        <v>268</v>
      </c>
      <c r="G209" s="117" t="s">
        <v>268</v>
      </c>
      <c r="H209" s="117" t="s">
        <v>269</v>
      </c>
      <c r="I209" s="117"/>
      <c r="J209" s="117" t="s">
        <v>269</v>
      </c>
      <c r="K209" s="117" t="s">
        <v>269</v>
      </c>
      <c r="L209" s="117" t="s">
        <v>269</v>
      </c>
      <c r="M209" s="117" t="s">
        <v>269</v>
      </c>
      <c r="N209" s="117" t="s">
        <v>268</v>
      </c>
      <c r="O209" s="213"/>
      <c r="P209" s="131"/>
      <c r="Q209" s="117"/>
      <c r="R209" s="117" t="s">
        <v>268</v>
      </c>
      <c r="S209" s="117" t="s">
        <v>268</v>
      </c>
      <c r="T209" s="117" t="s">
        <v>34</v>
      </c>
      <c r="U209" s="117" t="s">
        <v>34</v>
      </c>
      <c r="V209" s="117" t="s">
        <v>269</v>
      </c>
      <c r="W209" s="117" t="s">
        <v>269</v>
      </c>
      <c r="X209" s="117"/>
      <c r="Y209" s="117" t="s">
        <v>269</v>
      </c>
      <c r="Z209" s="117" t="s">
        <v>269</v>
      </c>
      <c r="AA209" s="132" t="s">
        <v>807</v>
      </c>
      <c r="AB209" s="117"/>
      <c r="AC209" s="117"/>
      <c r="AD209" s="132" t="s">
        <v>807</v>
      </c>
      <c r="AE209" s="117"/>
      <c r="AF209" s="117" t="s">
        <v>268</v>
      </c>
      <c r="AG209" s="117" t="s">
        <v>268</v>
      </c>
      <c r="AH209" s="117" t="s">
        <v>268</v>
      </c>
      <c r="AI209" s="117" t="s">
        <v>268</v>
      </c>
      <c r="AJ209" s="118">
        <f t="shared" si="63"/>
        <v>21</v>
      </c>
      <c r="AK209" s="119">
        <f t="shared" si="64"/>
        <v>0</v>
      </c>
      <c r="AL209" s="119">
        <f t="shared" si="71"/>
        <v>0</v>
      </c>
      <c r="AM209" s="119">
        <f t="shared" si="65"/>
        <v>0</v>
      </c>
      <c r="AN209" s="119">
        <f t="shared" si="66"/>
        <v>0</v>
      </c>
      <c r="AO209" s="119">
        <f t="shared" si="67"/>
        <v>0</v>
      </c>
      <c r="AP209" s="119">
        <f t="shared" si="68"/>
        <v>0</v>
      </c>
      <c r="AQ209" s="119">
        <f t="shared" si="69"/>
        <v>0</v>
      </c>
      <c r="AR209" s="119">
        <f t="shared" si="70"/>
        <v>0</v>
      </c>
      <c r="AS209" s="119">
        <f t="shared" si="62"/>
        <v>0</v>
      </c>
      <c r="AT209" s="119">
        <f t="shared" si="62"/>
        <v>0</v>
      </c>
      <c r="AU209" s="119">
        <f t="shared" si="62"/>
        <v>0</v>
      </c>
      <c r="AV209" s="119">
        <f t="shared" si="62"/>
        <v>0</v>
      </c>
      <c r="AW209" s="119">
        <f t="shared" si="62"/>
        <v>0</v>
      </c>
      <c r="AX209" s="119">
        <f t="shared" si="62"/>
        <v>0</v>
      </c>
      <c r="AY209" s="119">
        <f t="shared" si="72"/>
        <v>0</v>
      </c>
      <c r="AZ209" s="119">
        <f t="shared" si="60"/>
        <v>2</v>
      </c>
      <c r="BA209" s="203"/>
      <c r="BB209" s="203"/>
    </row>
    <row r="210" spans="1:54" ht="15.5" x14ac:dyDescent="0.35">
      <c r="A210" s="127">
        <f>IF(B210="","",IFERROR(SUBTOTAL(3,B$10:B210),""))</f>
        <v>201</v>
      </c>
      <c r="B210" s="225" t="s">
        <v>732</v>
      </c>
      <c r="C210" s="174" t="s">
        <v>733</v>
      </c>
      <c r="D210" s="227" t="s">
        <v>734</v>
      </c>
      <c r="E210" s="117" t="s">
        <v>33</v>
      </c>
      <c r="F210" s="117" t="s">
        <v>33</v>
      </c>
      <c r="G210" s="117" t="s">
        <v>288</v>
      </c>
      <c r="H210" s="117" t="s">
        <v>269</v>
      </c>
      <c r="I210" s="117"/>
      <c r="J210" s="117" t="s">
        <v>288</v>
      </c>
      <c r="K210" s="117" t="s">
        <v>269</v>
      </c>
      <c r="L210" s="117" t="s">
        <v>264</v>
      </c>
      <c r="M210" s="117" t="s">
        <v>269</v>
      </c>
      <c r="N210" s="117" t="s">
        <v>33</v>
      </c>
      <c r="O210" s="213"/>
      <c r="P210" s="131"/>
      <c r="Q210" s="117"/>
      <c r="R210" s="117" t="s">
        <v>33</v>
      </c>
      <c r="S210" s="117" t="s">
        <v>33</v>
      </c>
      <c r="T210" s="117" t="s">
        <v>33</v>
      </c>
      <c r="U210" s="117" t="s">
        <v>288</v>
      </c>
      <c r="V210" s="117" t="s">
        <v>269</v>
      </c>
      <c r="W210" s="117" t="s">
        <v>269</v>
      </c>
      <c r="X210" s="117"/>
      <c r="Y210" s="117" t="s">
        <v>19</v>
      </c>
      <c r="Z210" s="117" t="s">
        <v>19</v>
      </c>
      <c r="AA210" s="132" t="s">
        <v>807</v>
      </c>
      <c r="AB210" s="117"/>
      <c r="AC210" s="117"/>
      <c r="AD210" s="132" t="s">
        <v>807</v>
      </c>
      <c r="AE210" s="117"/>
      <c r="AF210" s="117" t="s">
        <v>268</v>
      </c>
      <c r="AG210" s="117" t="s">
        <v>33</v>
      </c>
      <c r="AH210" s="117" t="s">
        <v>268</v>
      </c>
      <c r="AI210" s="117" t="s">
        <v>268</v>
      </c>
      <c r="AJ210" s="118">
        <f t="shared" si="63"/>
        <v>15</v>
      </c>
      <c r="AK210" s="119">
        <f t="shared" si="64"/>
        <v>0</v>
      </c>
      <c r="AL210" s="119">
        <f t="shared" si="71"/>
        <v>3</v>
      </c>
      <c r="AM210" s="119">
        <f t="shared" si="65"/>
        <v>0</v>
      </c>
      <c r="AN210" s="119">
        <f t="shared" si="66"/>
        <v>2</v>
      </c>
      <c r="AO210" s="119">
        <f t="shared" si="67"/>
        <v>1</v>
      </c>
      <c r="AP210" s="119">
        <f t="shared" si="68"/>
        <v>0</v>
      </c>
      <c r="AQ210" s="119">
        <f t="shared" si="69"/>
        <v>0</v>
      </c>
      <c r="AR210" s="119">
        <f t="shared" si="70"/>
        <v>0</v>
      </c>
      <c r="AS210" s="119">
        <f t="shared" si="62"/>
        <v>0</v>
      </c>
      <c r="AT210" s="119">
        <f t="shared" si="62"/>
        <v>0</v>
      </c>
      <c r="AU210" s="119">
        <f t="shared" si="62"/>
        <v>0</v>
      </c>
      <c r="AV210" s="119">
        <f t="shared" si="62"/>
        <v>0</v>
      </c>
      <c r="AW210" s="119">
        <f t="shared" si="62"/>
        <v>0</v>
      </c>
      <c r="AX210" s="119">
        <f t="shared" si="62"/>
        <v>0</v>
      </c>
      <c r="AY210" s="119">
        <f t="shared" si="72"/>
        <v>0</v>
      </c>
      <c r="AZ210" s="119">
        <f t="shared" si="60"/>
        <v>2</v>
      </c>
      <c r="BA210" s="203"/>
      <c r="BB210" s="203"/>
    </row>
    <row r="211" spans="1:54" ht="15.5" x14ac:dyDescent="0.35">
      <c r="A211" s="127">
        <f>IF(B211="","",IFERROR(SUBTOTAL(3,B$10:B211),""))</f>
        <v>202</v>
      </c>
      <c r="B211" s="225" t="s">
        <v>735</v>
      </c>
      <c r="C211" s="226" t="s">
        <v>736</v>
      </c>
      <c r="D211" s="227" t="s">
        <v>725</v>
      </c>
      <c r="E211" s="117" t="s">
        <v>268</v>
      </c>
      <c r="F211" s="117" t="s">
        <v>288</v>
      </c>
      <c r="G211" s="117" t="s">
        <v>268</v>
      </c>
      <c r="H211" s="117" t="s">
        <v>269</v>
      </c>
      <c r="I211" s="117"/>
      <c r="J211" s="117" t="s">
        <v>288</v>
      </c>
      <c r="K211" s="117" t="s">
        <v>269</v>
      </c>
      <c r="L211" s="117" t="s">
        <v>269</v>
      </c>
      <c r="M211" s="117" t="s">
        <v>269</v>
      </c>
      <c r="N211" s="117" t="s">
        <v>268</v>
      </c>
      <c r="O211" s="213"/>
      <c r="P211" s="131"/>
      <c r="Q211" s="117"/>
      <c r="R211" s="117" t="s">
        <v>288</v>
      </c>
      <c r="S211" s="117" t="s">
        <v>268</v>
      </c>
      <c r="T211" s="117" t="s">
        <v>268</v>
      </c>
      <c r="U211" s="117" t="s">
        <v>268</v>
      </c>
      <c r="V211" s="117" t="s">
        <v>269</v>
      </c>
      <c r="W211" s="117" t="s">
        <v>269</v>
      </c>
      <c r="X211" s="117"/>
      <c r="Y211" s="117" t="s">
        <v>37</v>
      </c>
      <c r="Z211" s="117" t="s">
        <v>37</v>
      </c>
      <c r="AA211" s="117" t="s">
        <v>37</v>
      </c>
      <c r="AB211" s="117"/>
      <c r="AC211" s="117"/>
      <c r="AD211" s="117" t="s">
        <v>37</v>
      </c>
      <c r="AE211" s="117"/>
      <c r="AF211" s="117" t="s">
        <v>37</v>
      </c>
      <c r="AG211" s="117" t="s">
        <v>37</v>
      </c>
      <c r="AH211" s="117" t="s">
        <v>37</v>
      </c>
      <c r="AI211" s="117" t="s">
        <v>37</v>
      </c>
      <c r="AJ211" s="118">
        <f t="shared" si="63"/>
        <v>12</v>
      </c>
      <c r="AK211" s="119">
        <f t="shared" si="64"/>
        <v>0</v>
      </c>
      <c r="AL211" s="119">
        <f t="shared" si="71"/>
        <v>3</v>
      </c>
      <c r="AM211" s="119">
        <f t="shared" si="65"/>
        <v>0</v>
      </c>
      <c r="AN211" s="119">
        <f t="shared" si="66"/>
        <v>0</v>
      </c>
      <c r="AO211" s="119">
        <f t="shared" si="67"/>
        <v>0</v>
      </c>
      <c r="AP211" s="119">
        <f t="shared" si="68"/>
        <v>0</v>
      </c>
      <c r="AQ211" s="119">
        <f t="shared" si="69"/>
        <v>0</v>
      </c>
      <c r="AR211" s="119">
        <f t="shared" si="70"/>
        <v>8</v>
      </c>
      <c r="AS211" s="119">
        <f t="shared" ref="AS211:AX220" si="73">COUNTIF($E211:$AI211,AS$9)</f>
        <v>0</v>
      </c>
      <c r="AT211" s="119">
        <f t="shared" si="73"/>
        <v>0</v>
      </c>
      <c r="AU211" s="119">
        <f t="shared" si="73"/>
        <v>0</v>
      </c>
      <c r="AV211" s="119">
        <f t="shared" si="73"/>
        <v>0</v>
      </c>
      <c r="AW211" s="119">
        <f t="shared" si="73"/>
        <v>0</v>
      </c>
      <c r="AX211" s="119">
        <f t="shared" si="73"/>
        <v>0</v>
      </c>
      <c r="AY211" s="119">
        <f t="shared" si="72"/>
        <v>0</v>
      </c>
      <c r="AZ211" s="119">
        <f t="shared" si="60"/>
        <v>0</v>
      </c>
      <c r="BA211" s="203"/>
      <c r="BB211" s="203"/>
    </row>
    <row r="212" spans="1:54" ht="15.5" x14ac:dyDescent="0.35">
      <c r="A212" s="127">
        <f>IF(B212="","",IFERROR(SUBTOTAL(3,B$10:B212),""))</f>
        <v>203</v>
      </c>
      <c r="B212" s="225" t="s">
        <v>737</v>
      </c>
      <c r="C212" s="226" t="s">
        <v>738</v>
      </c>
      <c r="D212" s="227" t="s">
        <v>725</v>
      </c>
      <c r="E212" s="117" t="s">
        <v>268</v>
      </c>
      <c r="F212" s="117" t="s">
        <v>268</v>
      </c>
      <c r="G212" s="117" t="s">
        <v>268</v>
      </c>
      <c r="H212" s="117" t="s">
        <v>269</v>
      </c>
      <c r="I212" s="117"/>
      <c r="J212" s="117" t="s">
        <v>269</v>
      </c>
      <c r="K212" s="117" t="s">
        <v>269</v>
      </c>
      <c r="L212" s="117" t="s">
        <v>269</v>
      </c>
      <c r="M212" s="117" t="s">
        <v>269</v>
      </c>
      <c r="N212" s="117" t="s">
        <v>268</v>
      </c>
      <c r="O212" s="213"/>
      <c r="P212" s="131"/>
      <c r="Q212" s="117"/>
      <c r="R212" s="117" t="s">
        <v>268</v>
      </c>
      <c r="S212" s="117" t="s">
        <v>268</v>
      </c>
      <c r="T212" s="117" t="s">
        <v>268</v>
      </c>
      <c r="U212" s="117" t="s">
        <v>268</v>
      </c>
      <c r="V212" s="117" t="s">
        <v>269</v>
      </c>
      <c r="W212" s="117" t="s">
        <v>269</v>
      </c>
      <c r="X212" s="117"/>
      <c r="Y212" s="117" t="s">
        <v>269</v>
      </c>
      <c r="Z212" s="117" t="s">
        <v>269</v>
      </c>
      <c r="AA212" s="132" t="s">
        <v>807</v>
      </c>
      <c r="AB212" s="117"/>
      <c r="AC212" s="117"/>
      <c r="AD212" s="132" t="s">
        <v>807</v>
      </c>
      <c r="AE212" s="117"/>
      <c r="AF212" s="117" t="s">
        <v>268</v>
      </c>
      <c r="AG212" s="117" t="s">
        <v>268</v>
      </c>
      <c r="AH212" s="117" t="s">
        <v>288</v>
      </c>
      <c r="AI212" s="117" t="s">
        <v>268</v>
      </c>
      <c r="AJ212" s="118">
        <f t="shared" si="63"/>
        <v>20</v>
      </c>
      <c r="AK212" s="119">
        <f t="shared" si="64"/>
        <v>0</v>
      </c>
      <c r="AL212" s="119">
        <f t="shared" si="71"/>
        <v>1</v>
      </c>
      <c r="AM212" s="119">
        <f t="shared" si="65"/>
        <v>0</v>
      </c>
      <c r="AN212" s="119">
        <f t="shared" si="66"/>
        <v>0</v>
      </c>
      <c r="AO212" s="119">
        <f t="shared" si="67"/>
        <v>0</v>
      </c>
      <c r="AP212" s="119">
        <f t="shared" si="68"/>
        <v>0</v>
      </c>
      <c r="AQ212" s="119">
        <f t="shared" si="69"/>
        <v>0</v>
      </c>
      <c r="AR212" s="119">
        <f t="shared" si="70"/>
        <v>0</v>
      </c>
      <c r="AS212" s="119">
        <f t="shared" si="73"/>
        <v>0</v>
      </c>
      <c r="AT212" s="119">
        <f t="shared" si="73"/>
        <v>0</v>
      </c>
      <c r="AU212" s="119">
        <f t="shared" si="73"/>
        <v>0</v>
      </c>
      <c r="AV212" s="119">
        <f t="shared" si="73"/>
        <v>0</v>
      </c>
      <c r="AW212" s="119">
        <f t="shared" si="73"/>
        <v>0</v>
      </c>
      <c r="AX212" s="119">
        <f t="shared" si="73"/>
        <v>0</v>
      </c>
      <c r="AY212" s="119">
        <f t="shared" si="72"/>
        <v>0</v>
      </c>
      <c r="AZ212" s="119">
        <f t="shared" si="60"/>
        <v>2</v>
      </c>
      <c r="BA212" s="203"/>
      <c r="BB212" s="203"/>
    </row>
    <row r="213" spans="1:54" ht="15.5" x14ac:dyDescent="0.35">
      <c r="A213" s="127">
        <f>IF(B213="","",IFERROR(SUBTOTAL(3,B$10:B213),""))</f>
        <v>204</v>
      </c>
      <c r="B213" s="225" t="s">
        <v>739</v>
      </c>
      <c r="C213" s="226" t="s">
        <v>740</v>
      </c>
      <c r="D213" s="227" t="s">
        <v>725</v>
      </c>
      <c r="E213" s="117" t="s">
        <v>288</v>
      </c>
      <c r="F213" s="117" t="s">
        <v>268</v>
      </c>
      <c r="G213" s="117" t="s">
        <v>268</v>
      </c>
      <c r="H213" s="117" t="s">
        <v>269</v>
      </c>
      <c r="I213" s="117"/>
      <c r="J213" s="117" t="s">
        <v>269</v>
      </c>
      <c r="K213" s="117" t="s">
        <v>269</v>
      </c>
      <c r="L213" s="117" t="s">
        <v>269</v>
      </c>
      <c r="M213" s="117" t="s">
        <v>269</v>
      </c>
      <c r="N213" s="117" t="s">
        <v>268</v>
      </c>
      <c r="O213" s="213"/>
      <c r="P213" s="131"/>
      <c r="Q213" s="117"/>
      <c r="R213" s="117" t="s">
        <v>268</v>
      </c>
      <c r="S213" s="117" t="s">
        <v>268</v>
      </c>
      <c r="T213" s="117" t="s">
        <v>268</v>
      </c>
      <c r="U213" s="117" t="s">
        <v>268</v>
      </c>
      <c r="V213" s="117" t="s">
        <v>269</v>
      </c>
      <c r="W213" s="117" t="s">
        <v>269</v>
      </c>
      <c r="X213" s="117"/>
      <c r="Y213" s="117" t="s">
        <v>19</v>
      </c>
      <c r="Z213" s="117" t="s">
        <v>19</v>
      </c>
      <c r="AA213" s="132" t="s">
        <v>807</v>
      </c>
      <c r="AB213" s="117"/>
      <c r="AC213" s="117"/>
      <c r="AD213" s="132" t="s">
        <v>807</v>
      </c>
      <c r="AE213" s="117"/>
      <c r="AF213" s="117" t="s">
        <v>268</v>
      </c>
      <c r="AG213" s="117" t="s">
        <v>268</v>
      </c>
      <c r="AH213" s="117" t="s">
        <v>268</v>
      </c>
      <c r="AI213" s="117" t="s">
        <v>268</v>
      </c>
      <c r="AJ213" s="118">
        <f t="shared" si="63"/>
        <v>18</v>
      </c>
      <c r="AK213" s="119">
        <f t="shared" si="64"/>
        <v>0</v>
      </c>
      <c r="AL213" s="119">
        <f t="shared" si="71"/>
        <v>1</v>
      </c>
      <c r="AM213" s="119">
        <f t="shared" si="65"/>
        <v>0</v>
      </c>
      <c r="AN213" s="119">
        <f t="shared" si="66"/>
        <v>2</v>
      </c>
      <c r="AO213" s="119">
        <f t="shared" si="67"/>
        <v>0</v>
      </c>
      <c r="AP213" s="119">
        <f t="shared" si="68"/>
        <v>0</v>
      </c>
      <c r="AQ213" s="119">
        <f t="shared" si="69"/>
        <v>0</v>
      </c>
      <c r="AR213" s="119">
        <f t="shared" si="70"/>
        <v>0</v>
      </c>
      <c r="AS213" s="119">
        <f t="shared" si="73"/>
        <v>0</v>
      </c>
      <c r="AT213" s="119">
        <f t="shared" si="73"/>
        <v>0</v>
      </c>
      <c r="AU213" s="119">
        <f t="shared" si="73"/>
        <v>0</v>
      </c>
      <c r="AV213" s="119">
        <f t="shared" si="73"/>
        <v>0</v>
      </c>
      <c r="AW213" s="119">
        <f t="shared" si="73"/>
        <v>0</v>
      </c>
      <c r="AX213" s="119">
        <f t="shared" si="73"/>
        <v>0</v>
      </c>
      <c r="AY213" s="119">
        <f t="shared" si="72"/>
        <v>0</v>
      </c>
      <c r="AZ213" s="119">
        <f t="shared" si="60"/>
        <v>2</v>
      </c>
      <c r="BA213" s="203"/>
      <c r="BB213" s="203"/>
    </row>
    <row r="214" spans="1:54" ht="15.5" x14ac:dyDescent="0.35">
      <c r="A214" s="127">
        <f>IF(B214="","",IFERROR(SUBTOTAL(3,B$10:B214),""))</f>
        <v>205</v>
      </c>
      <c r="B214" s="225" t="s">
        <v>741</v>
      </c>
      <c r="C214" s="226" t="s">
        <v>742</v>
      </c>
      <c r="D214" s="227" t="s">
        <v>725</v>
      </c>
      <c r="E214" s="117" t="s">
        <v>288</v>
      </c>
      <c r="F214" s="117" t="s">
        <v>268</v>
      </c>
      <c r="G214" s="117" t="s">
        <v>268</v>
      </c>
      <c r="H214" s="117" t="s">
        <v>269</v>
      </c>
      <c r="I214" s="117"/>
      <c r="J214" s="117" t="s">
        <v>269</v>
      </c>
      <c r="K214" s="117" t="s">
        <v>269</v>
      </c>
      <c r="L214" s="117" t="s">
        <v>219</v>
      </c>
      <c r="M214" s="117" t="s">
        <v>269</v>
      </c>
      <c r="N214" s="117" t="s">
        <v>288</v>
      </c>
      <c r="O214" s="213"/>
      <c r="P214" s="131"/>
      <c r="Q214" s="117"/>
      <c r="R214" s="117" t="s">
        <v>288</v>
      </c>
      <c r="S214" s="117" t="s">
        <v>268</v>
      </c>
      <c r="T214" s="117" t="s">
        <v>268</v>
      </c>
      <c r="U214" s="117" t="s">
        <v>268</v>
      </c>
      <c r="V214" s="117" t="s">
        <v>269</v>
      </c>
      <c r="W214" s="117" t="s">
        <v>269</v>
      </c>
      <c r="X214" s="117"/>
      <c r="Y214" s="117" t="s">
        <v>269</v>
      </c>
      <c r="Z214" s="117" t="s">
        <v>269</v>
      </c>
      <c r="AA214" s="132" t="s">
        <v>807</v>
      </c>
      <c r="AB214" s="117"/>
      <c r="AC214" s="117"/>
      <c r="AD214" s="132" t="s">
        <v>807</v>
      </c>
      <c r="AE214" s="117"/>
      <c r="AF214" s="117" t="s">
        <v>268</v>
      </c>
      <c r="AG214" s="117" t="s">
        <v>268</v>
      </c>
      <c r="AH214" s="117" t="s">
        <v>288</v>
      </c>
      <c r="AI214" s="117" t="s">
        <v>33</v>
      </c>
      <c r="AJ214" s="118">
        <f t="shared" si="63"/>
        <v>17</v>
      </c>
      <c r="AK214" s="119">
        <f t="shared" si="64"/>
        <v>0</v>
      </c>
      <c r="AL214" s="119">
        <f t="shared" si="71"/>
        <v>4</v>
      </c>
      <c r="AM214" s="119">
        <f t="shared" si="65"/>
        <v>0</v>
      </c>
      <c r="AN214" s="119">
        <f t="shared" si="66"/>
        <v>0</v>
      </c>
      <c r="AO214" s="119">
        <f t="shared" si="67"/>
        <v>0</v>
      </c>
      <c r="AP214" s="119">
        <f t="shared" si="68"/>
        <v>0</v>
      </c>
      <c r="AQ214" s="119">
        <f t="shared" si="69"/>
        <v>1</v>
      </c>
      <c r="AR214" s="119">
        <f t="shared" si="70"/>
        <v>0</v>
      </c>
      <c r="AS214" s="119">
        <f t="shared" si="73"/>
        <v>0</v>
      </c>
      <c r="AT214" s="119">
        <f t="shared" si="73"/>
        <v>0</v>
      </c>
      <c r="AU214" s="119">
        <f t="shared" si="73"/>
        <v>0</v>
      </c>
      <c r="AV214" s="119">
        <f t="shared" si="73"/>
        <v>0</v>
      </c>
      <c r="AW214" s="119">
        <f t="shared" si="73"/>
        <v>0</v>
      </c>
      <c r="AX214" s="119">
        <f t="shared" si="73"/>
        <v>0</v>
      </c>
      <c r="AY214" s="119">
        <f t="shared" si="72"/>
        <v>0</v>
      </c>
      <c r="AZ214" s="119">
        <f t="shared" si="60"/>
        <v>2</v>
      </c>
      <c r="BA214" s="203"/>
      <c r="BB214" s="203"/>
    </row>
    <row r="215" spans="1:54" ht="15.5" x14ac:dyDescent="0.35">
      <c r="A215" s="127">
        <f>IF(B215="","",IFERROR(SUBTOTAL(3,B$10:B215),""))</f>
        <v>206</v>
      </c>
      <c r="B215" s="225" t="s">
        <v>743</v>
      </c>
      <c r="C215" s="226" t="s">
        <v>744</v>
      </c>
      <c r="D215" s="227" t="s">
        <v>725</v>
      </c>
      <c r="E215" s="117" t="s">
        <v>33</v>
      </c>
      <c r="F215" s="117" t="s">
        <v>34</v>
      </c>
      <c r="G215" s="117" t="s">
        <v>268</v>
      </c>
      <c r="H215" s="117" t="s">
        <v>269</v>
      </c>
      <c r="I215" s="117"/>
      <c r="J215" s="117" t="s">
        <v>269</v>
      </c>
      <c r="K215" s="117" t="s">
        <v>269</v>
      </c>
      <c r="L215" s="117" t="s">
        <v>269</v>
      </c>
      <c r="M215" s="117" t="s">
        <v>288</v>
      </c>
      <c r="N215" s="117" t="s">
        <v>33</v>
      </c>
      <c r="O215" s="213"/>
      <c r="P215" s="131"/>
      <c r="Q215" s="117"/>
      <c r="R215" s="117" t="s">
        <v>33</v>
      </c>
      <c r="S215" s="117" t="s">
        <v>33</v>
      </c>
      <c r="T215" s="117" t="s">
        <v>33</v>
      </c>
      <c r="U215" s="117" t="s">
        <v>268</v>
      </c>
      <c r="V215" s="117" t="s">
        <v>269</v>
      </c>
      <c r="W215" s="117" t="s">
        <v>269</v>
      </c>
      <c r="X215" s="117"/>
      <c r="Y215" s="117" t="s">
        <v>269</v>
      </c>
      <c r="Z215" s="117" t="s">
        <v>269</v>
      </c>
      <c r="AA215" s="132" t="s">
        <v>807</v>
      </c>
      <c r="AB215" s="117"/>
      <c r="AC215" s="117"/>
      <c r="AD215" s="132" t="s">
        <v>807</v>
      </c>
      <c r="AE215" s="117"/>
      <c r="AF215" s="117" t="s">
        <v>33</v>
      </c>
      <c r="AG215" s="117" t="s">
        <v>33</v>
      </c>
      <c r="AH215" s="117" t="s">
        <v>33</v>
      </c>
      <c r="AI215" s="117" t="s">
        <v>33</v>
      </c>
      <c r="AJ215" s="118">
        <f t="shared" si="63"/>
        <v>20</v>
      </c>
      <c r="AK215" s="119">
        <f t="shared" si="64"/>
        <v>0</v>
      </c>
      <c r="AL215" s="119">
        <f t="shared" si="71"/>
        <v>1</v>
      </c>
      <c r="AM215" s="119">
        <f t="shared" si="65"/>
        <v>0</v>
      </c>
      <c r="AN215" s="119">
        <f t="shared" si="66"/>
        <v>0</v>
      </c>
      <c r="AO215" s="119">
        <f t="shared" si="67"/>
        <v>0</v>
      </c>
      <c r="AP215" s="119">
        <f t="shared" si="68"/>
        <v>0</v>
      </c>
      <c r="AQ215" s="119">
        <f t="shared" si="69"/>
        <v>0</v>
      </c>
      <c r="AR215" s="119">
        <f t="shared" si="70"/>
        <v>0</v>
      </c>
      <c r="AS215" s="119">
        <f t="shared" si="73"/>
        <v>0</v>
      </c>
      <c r="AT215" s="119">
        <f t="shared" si="73"/>
        <v>0</v>
      </c>
      <c r="AU215" s="119">
        <f t="shared" si="73"/>
        <v>0</v>
      </c>
      <c r="AV215" s="119">
        <f t="shared" si="73"/>
        <v>0</v>
      </c>
      <c r="AW215" s="119">
        <f t="shared" si="73"/>
        <v>0</v>
      </c>
      <c r="AX215" s="119">
        <f t="shared" si="73"/>
        <v>0</v>
      </c>
      <c r="AY215" s="119">
        <f t="shared" si="72"/>
        <v>0</v>
      </c>
      <c r="AZ215" s="119">
        <f t="shared" si="60"/>
        <v>2</v>
      </c>
      <c r="BA215" s="203"/>
      <c r="BB215" s="203"/>
    </row>
    <row r="216" spans="1:54" ht="15.5" x14ac:dyDescent="0.35">
      <c r="A216" s="127">
        <f>IF(B216="","",IFERROR(SUBTOTAL(3,B$10:B216),""))</f>
        <v>207</v>
      </c>
      <c r="B216" s="225" t="s">
        <v>745</v>
      </c>
      <c r="C216" s="226" t="s">
        <v>746</v>
      </c>
      <c r="D216" s="227" t="s">
        <v>734</v>
      </c>
      <c r="E216" s="117" t="s">
        <v>34</v>
      </c>
      <c r="F216" s="117" t="s">
        <v>34</v>
      </c>
      <c r="G216" s="117" t="s">
        <v>268</v>
      </c>
      <c r="H216" s="117" t="s">
        <v>264</v>
      </c>
      <c r="I216" s="117"/>
      <c r="J216" s="117" t="s">
        <v>269</v>
      </c>
      <c r="K216" s="117" t="s">
        <v>269</v>
      </c>
      <c r="L216" s="117" t="s">
        <v>288</v>
      </c>
      <c r="M216" s="117" t="s">
        <v>269</v>
      </c>
      <c r="N216" s="117" t="s">
        <v>33</v>
      </c>
      <c r="O216" s="213"/>
      <c r="P216" s="131"/>
      <c r="Q216" s="117"/>
      <c r="R216" s="117" t="s">
        <v>219</v>
      </c>
      <c r="S216" s="117" t="s">
        <v>34</v>
      </c>
      <c r="T216" s="117" t="s">
        <v>288</v>
      </c>
      <c r="U216" s="117" t="s">
        <v>268</v>
      </c>
      <c r="V216" s="117" t="s">
        <v>269</v>
      </c>
      <c r="W216" s="117" t="s">
        <v>269</v>
      </c>
      <c r="X216" s="117"/>
      <c r="Y216" s="117" t="s">
        <v>269</v>
      </c>
      <c r="Z216" s="117" t="s">
        <v>19</v>
      </c>
      <c r="AA216" s="132" t="s">
        <v>807</v>
      </c>
      <c r="AB216" s="117"/>
      <c r="AC216" s="117"/>
      <c r="AD216" s="132" t="s">
        <v>807</v>
      </c>
      <c r="AE216" s="117"/>
      <c r="AF216" s="117" t="s">
        <v>33</v>
      </c>
      <c r="AG216" s="117" t="s">
        <v>34</v>
      </c>
      <c r="AH216" s="117" t="s">
        <v>34</v>
      </c>
      <c r="AI216" s="117" t="s">
        <v>34</v>
      </c>
      <c r="AJ216" s="118">
        <f t="shared" si="63"/>
        <v>17</v>
      </c>
      <c r="AK216" s="119">
        <f t="shared" si="64"/>
        <v>0</v>
      </c>
      <c r="AL216" s="119">
        <f t="shared" si="71"/>
        <v>2</v>
      </c>
      <c r="AM216" s="119">
        <f t="shared" si="65"/>
        <v>0</v>
      </c>
      <c r="AN216" s="119">
        <f t="shared" si="66"/>
        <v>1</v>
      </c>
      <c r="AO216" s="119">
        <f t="shared" si="67"/>
        <v>1</v>
      </c>
      <c r="AP216" s="119">
        <f t="shared" si="68"/>
        <v>0</v>
      </c>
      <c r="AQ216" s="119">
        <f t="shared" si="69"/>
        <v>1</v>
      </c>
      <c r="AR216" s="119">
        <f t="shared" si="70"/>
        <v>0</v>
      </c>
      <c r="AS216" s="119">
        <f t="shared" si="73"/>
        <v>0</v>
      </c>
      <c r="AT216" s="119">
        <f t="shared" si="73"/>
        <v>0</v>
      </c>
      <c r="AU216" s="119">
        <f t="shared" si="73"/>
        <v>0</v>
      </c>
      <c r="AV216" s="119">
        <f t="shared" si="73"/>
        <v>0</v>
      </c>
      <c r="AW216" s="119">
        <f t="shared" si="73"/>
        <v>0</v>
      </c>
      <c r="AX216" s="119">
        <f t="shared" si="73"/>
        <v>0</v>
      </c>
      <c r="AY216" s="119">
        <f t="shared" si="72"/>
        <v>0</v>
      </c>
      <c r="AZ216" s="119">
        <f t="shared" si="60"/>
        <v>2</v>
      </c>
      <c r="BA216" s="203"/>
      <c r="BB216" s="203"/>
    </row>
    <row r="217" spans="1:54" ht="15.5" x14ac:dyDescent="0.35">
      <c r="A217" s="127">
        <f>IF(B217="","",IFERROR(SUBTOTAL(3,B$10:B217),""))</f>
        <v>208</v>
      </c>
      <c r="B217" s="225" t="s">
        <v>747</v>
      </c>
      <c r="C217" s="226" t="s">
        <v>748</v>
      </c>
      <c r="D217" s="227" t="s">
        <v>725</v>
      </c>
      <c r="E217" s="117" t="s">
        <v>288</v>
      </c>
      <c r="F217" s="117" t="s">
        <v>33</v>
      </c>
      <c r="G217" s="117" t="s">
        <v>268</v>
      </c>
      <c r="H217" s="117" t="s">
        <v>269</v>
      </c>
      <c r="I217" s="117"/>
      <c r="J217" s="117" t="s">
        <v>269</v>
      </c>
      <c r="K217" s="117" t="s">
        <v>269</v>
      </c>
      <c r="L217" s="117" t="s">
        <v>269</v>
      </c>
      <c r="M217" s="117" t="s">
        <v>269</v>
      </c>
      <c r="N217" s="117" t="s">
        <v>288</v>
      </c>
      <c r="O217" s="213"/>
      <c r="P217" s="131"/>
      <c r="Q217" s="117"/>
      <c r="R217" s="117" t="s">
        <v>219</v>
      </c>
      <c r="S217" s="117" t="s">
        <v>33</v>
      </c>
      <c r="T217" s="117" t="s">
        <v>33</v>
      </c>
      <c r="U217" s="117" t="s">
        <v>33</v>
      </c>
      <c r="V217" s="117" t="s">
        <v>269</v>
      </c>
      <c r="W217" s="117" t="s">
        <v>269</v>
      </c>
      <c r="X217" s="117"/>
      <c r="Y217" s="117" t="s">
        <v>19</v>
      </c>
      <c r="Z217" s="117" t="s">
        <v>19</v>
      </c>
      <c r="AA217" s="132" t="s">
        <v>807</v>
      </c>
      <c r="AB217" s="117"/>
      <c r="AC217" s="117"/>
      <c r="AD217" s="132" t="s">
        <v>807</v>
      </c>
      <c r="AE217" s="117"/>
      <c r="AF217" s="117" t="s">
        <v>268</v>
      </c>
      <c r="AG217" s="117" t="s">
        <v>34</v>
      </c>
      <c r="AH217" s="117" t="s">
        <v>34</v>
      </c>
      <c r="AI217" s="117" t="s">
        <v>34</v>
      </c>
      <c r="AJ217" s="118">
        <f t="shared" si="63"/>
        <v>17</v>
      </c>
      <c r="AK217" s="119">
        <f t="shared" si="64"/>
        <v>0</v>
      </c>
      <c r="AL217" s="119">
        <f t="shared" si="71"/>
        <v>2</v>
      </c>
      <c r="AM217" s="119">
        <f t="shared" si="65"/>
        <v>0</v>
      </c>
      <c r="AN217" s="119">
        <f t="shared" si="66"/>
        <v>2</v>
      </c>
      <c r="AO217" s="119">
        <f t="shared" si="67"/>
        <v>0</v>
      </c>
      <c r="AP217" s="119">
        <f t="shared" si="68"/>
        <v>0</v>
      </c>
      <c r="AQ217" s="119">
        <f t="shared" si="69"/>
        <v>1</v>
      </c>
      <c r="AR217" s="119">
        <f t="shared" si="70"/>
        <v>0</v>
      </c>
      <c r="AS217" s="119">
        <f t="shared" si="73"/>
        <v>0</v>
      </c>
      <c r="AT217" s="119">
        <f t="shared" si="73"/>
        <v>0</v>
      </c>
      <c r="AU217" s="119">
        <f t="shared" si="73"/>
        <v>0</v>
      </c>
      <c r="AV217" s="119">
        <f t="shared" si="73"/>
        <v>0</v>
      </c>
      <c r="AW217" s="119">
        <f t="shared" si="73"/>
        <v>0</v>
      </c>
      <c r="AX217" s="119">
        <f t="shared" si="73"/>
        <v>0</v>
      </c>
      <c r="AY217" s="119">
        <f t="shared" si="72"/>
        <v>0</v>
      </c>
      <c r="AZ217" s="119">
        <f t="shared" si="60"/>
        <v>2</v>
      </c>
      <c r="BA217" s="203"/>
      <c r="BB217" s="203"/>
    </row>
    <row r="218" spans="1:54" ht="15.5" x14ac:dyDescent="0.35">
      <c r="A218" s="127">
        <f>IF(B218="","",IFERROR(SUBTOTAL(3,B$10:B218),""))</f>
        <v>209</v>
      </c>
      <c r="B218" s="225" t="s">
        <v>749</v>
      </c>
      <c r="C218" s="226" t="s">
        <v>750</v>
      </c>
      <c r="D218" s="227" t="s">
        <v>734</v>
      </c>
      <c r="E218" s="117" t="s">
        <v>288</v>
      </c>
      <c r="F218" s="117" t="s">
        <v>33</v>
      </c>
      <c r="G218" s="117" t="s">
        <v>268</v>
      </c>
      <c r="H218" s="117" t="s">
        <v>269</v>
      </c>
      <c r="I218" s="117"/>
      <c r="J218" s="117" t="s">
        <v>269</v>
      </c>
      <c r="K218" s="117" t="s">
        <v>288</v>
      </c>
      <c r="L218" s="117" t="s">
        <v>32</v>
      </c>
      <c r="M218" s="117" t="s">
        <v>269</v>
      </c>
      <c r="N218" s="117" t="s">
        <v>33</v>
      </c>
      <c r="O218" s="213"/>
      <c r="P218" s="131"/>
      <c r="Q218" s="117"/>
      <c r="R218" s="117" t="s">
        <v>33</v>
      </c>
      <c r="S218" s="117" t="s">
        <v>33</v>
      </c>
      <c r="T218" s="117" t="s">
        <v>33</v>
      </c>
      <c r="U218" s="117" t="s">
        <v>268</v>
      </c>
      <c r="V218" s="117" t="s">
        <v>269</v>
      </c>
      <c r="W218" s="117" t="s">
        <v>269</v>
      </c>
      <c r="X218" s="117"/>
      <c r="Y218" s="117" t="s">
        <v>269</v>
      </c>
      <c r="Z218" s="117" t="s">
        <v>269</v>
      </c>
      <c r="AA218" s="132" t="s">
        <v>807</v>
      </c>
      <c r="AB218" s="117"/>
      <c r="AC218" s="117"/>
      <c r="AD218" s="132" t="s">
        <v>807</v>
      </c>
      <c r="AE218" s="117"/>
      <c r="AF218" s="117" t="s">
        <v>33</v>
      </c>
      <c r="AG218" s="117" t="s">
        <v>34</v>
      </c>
      <c r="AH218" s="117" t="s">
        <v>288</v>
      </c>
      <c r="AI218" s="117" t="s">
        <v>33</v>
      </c>
      <c r="AJ218" s="118">
        <f t="shared" si="63"/>
        <v>17</v>
      </c>
      <c r="AK218" s="119">
        <f t="shared" si="64"/>
        <v>1</v>
      </c>
      <c r="AL218" s="119">
        <f t="shared" si="71"/>
        <v>3</v>
      </c>
      <c r="AM218" s="119">
        <f t="shared" si="65"/>
        <v>0</v>
      </c>
      <c r="AN218" s="119">
        <f t="shared" si="66"/>
        <v>0</v>
      </c>
      <c r="AO218" s="119">
        <f t="shared" si="67"/>
        <v>0</v>
      </c>
      <c r="AP218" s="119">
        <f t="shared" si="68"/>
        <v>0</v>
      </c>
      <c r="AQ218" s="119">
        <f t="shared" si="69"/>
        <v>0</v>
      </c>
      <c r="AR218" s="119">
        <f t="shared" si="70"/>
        <v>0</v>
      </c>
      <c r="AS218" s="119">
        <f t="shared" si="73"/>
        <v>0</v>
      </c>
      <c r="AT218" s="119">
        <f t="shared" si="73"/>
        <v>0</v>
      </c>
      <c r="AU218" s="119">
        <f t="shared" si="73"/>
        <v>0</v>
      </c>
      <c r="AV218" s="119">
        <f t="shared" si="73"/>
        <v>0</v>
      </c>
      <c r="AW218" s="119">
        <f t="shared" si="73"/>
        <v>0</v>
      </c>
      <c r="AX218" s="119">
        <f t="shared" si="73"/>
        <v>0</v>
      </c>
      <c r="AY218" s="119">
        <f t="shared" si="72"/>
        <v>0</v>
      </c>
      <c r="AZ218" s="119">
        <f t="shared" si="60"/>
        <v>2</v>
      </c>
      <c r="BA218" s="203"/>
      <c r="BB218" s="203"/>
    </row>
    <row r="219" spans="1:54" ht="15.5" x14ac:dyDescent="0.35">
      <c r="A219" s="127">
        <f>IF(B219="","",IFERROR(SUBTOTAL(3,B$10:B219),""))</f>
        <v>210</v>
      </c>
      <c r="B219" s="225" t="s">
        <v>751</v>
      </c>
      <c r="C219" s="226" t="s">
        <v>752</v>
      </c>
      <c r="D219" s="227" t="s">
        <v>725</v>
      </c>
      <c r="E219" s="117" t="s">
        <v>268</v>
      </c>
      <c r="F219" s="117" t="s">
        <v>268</v>
      </c>
      <c r="G219" s="117" t="s">
        <v>268</v>
      </c>
      <c r="H219" s="117" t="s">
        <v>269</v>
      </c>
      <c r="I219" s="117"/>
      <c r="J219" s="117" t="s">
        <v>269</v>
      </c>
      <c r="K219" s="117" t="s">
        <v>269</v>
      </c>
      <c r="L219" s="117" t="s">
        <v>269</v>
      </c>
      <c r="M219" s="117" t="s">
        <v>269</v>
      </c>
      <c r="N219" s="117" t="s">
        <v>268</v>
      </c>
      <c r="O219" s="213"/>
      <c r="P219" s="131"/>
      <c r="Q219" s="117"/>
      <c r="R219" s="117" t="s">
        <v>34</v>
      </c>
      <c r="S219" s="117" t="s">
        <v>34</v>
      </c>
      <c r="T219" s="117" t="s">
        <v>268</v>
      </c>
      <c r="U219" s="117" t="s">
        <v>268</v>
      </c>
      <c r="V219" s="117" t="s">
        <v>269</v>
      </c>
      <c r="W219" s="117" t="s">
        <v>269</v>
      </c>
      <c r="X219" s="117"/>
      <c r="Y219" s="117" t="s">
        <v>19</v>
      </c>
      <c r="Z219" s="117" t="s">
        <v>19</v>
      </c>
      <c r="AA219" s="132" t="s">
        <v>807</v>
      </c>
      <c r="AB219" s="117"/>
      <c r="AC219" s="117"/>
      <c r="AD219" s="132" t="s">
        <v>807</v>
      </c>
      <c r="AE219" s="117"/>
      <c r="AF219" s="117" t="s">
        <v>264</v>
      </c>
      <c r="AG219" s="117" t="s">
        <v>268</v>
      </c>
      <c r="AH219" s="117" t="s">
        <v>268</v>
      </c>
      <c r="AI219" s="117" t="s">
        <v>268</v>
      </c>
      <c r="AJ219" s="118">
        <f t="shared" si="63"/>
        <v>18</v>
      </c>
      <c r="AK219" s="119">
        <f t="shared" si="64"/>
        <v>0</v>
      </c>
      <c r="AL219" s="119">
        <f t="shared" si="71"/>
        <v>0</v>
      </c>
      <c r="AM219" s="119">
        <f t="shared" si="65"/>
        <v>0</v>
      </c>
      <c r="AN219" s="119">
        <f t="shared" si="66"/>
        <v>2</v>
      </c>
      <c r="AO219" s="119">
        <f t="shared" si="67"/>
        <v>1</v>
      </c>
      <c r="AP219" s="119">
        <f t="shared" si="68"/>
        <v>0</v>
      </c>
      <c r="AQ219" s="119">
        <f t="shared" si="69"/>
        <v>0</v>
      </c>
      <c r="AR219" s="119">
        <f t="shared" si="70"/>
        <v>0</v>
      </c>
      <c r="AS219" s="119">
        <f t="shared" si="73"/>
        <v>0</v>
      </c>
      <c r="AT219" s="119">
        <f t="shared" si="73"/>
        <v>0</v>
      </c>
      <c r="AU219" s="119">
        <f t="shared" si="73"/>
        <v>0</v>
      </c>
      <c r="AV219" s="119">
        <f t="shared" si="73"/>
        <v>0</v>
      </c>
      <c r="AW219" s="119">
        <f t="shared" si="73"/>
        <v>0</v>
      </c>
      <c r="AX219" s="119">
        <f t="shared" si="73"/>
        <v>0</v>
      </c>
      <c r="AY219" s="119">
        <f t="shared" si="72"/>
        <v>0</v>
      </c>
      <c r="AZ219" s="119">
        <f t="shared" si="60"/>
        <v>2</v>
      </c>
      <c r="BA219" s="203"/>
      <c r="BB219" s="203"/>
    </row>
    <row r="220" spans="1:54" ht="15.5" x14ac:dyDescent="0.35">
      <c r="A220" s="127">
        <f>IF(B220="","",IFERROR(SUBTOTAL(3,B$10:B220),""))</f>
        <v>211</v>
      </c>
      <c r="B220" s="225" t="s">
        <v>753</v>
      </c>
      <c r="C220" s="226" t="s">
        <v>754</v>
      </c>
      <c r="D220" s="227" t="s">
        <v>734</v>
      </c>
      <c r="E220" s="117" t="s">
        <v>268</v>
      </c>
      <c r="F220" s="117" t="s">
        <v>268</v>
      </c>
      <c r="G220" s="117" t="s">
        <v>268</v>
      </c>
      <c r="H220" s="117" t="s">
        <v>269</v>
      </c>
      <c r="I220" s="117"/>
      <c r="J220" s="117" t="s">
        <v>269</v>
      </c>
      <c r="K220" s="117" t="s">
        <v>269</v>
      </c>
      <c r="L220" s="117" t="s">
        <v>288</v>
      </c>
      <c r="M220" s="117" t="s">
        <v>269</v>
      </c>
      <c r="N220" s="117" t="s">
        <v>33</v>
      </c>
      <c r="O220" s="213"/>
      <c r="P220" s="131"/>
      <c r="Q220" s="117"/>
      <c r="R220" s="117" t="s">
        <v>268</v>
      </c>
      <c r="S220" s="117" t="s">
        <v>268</v>
      </c>
      <c r="T220" s="117" t="s">
        <v>268</v>
      </c>
      <c r="U220" s="117" t="s">
        <v>268</v>
      </c>
      <c r="V220" s="117" t="s">
        <v>269</v>
      </c>
      <c r="W220" s="117" t="s">
        <v>269</v>
      </c>
      <c r="X220" s="117"/>
      <c r="Y220" s="117" t="s">
        <v>269</v>
      </c>
      <c r="Z220" s="117" t="s">
        <v>269</v>
      </c>
      <c r="AA220" s="132" t="s">
        <v>807</v>
      </c>
      <c r="AB220" s="117"/>
      <c r="AC220" s="117"/>
      <c r="AD220" s="132" t="s">
        <v>807</v>
      </c>
      <c r="AE220" s="117"/>
      <c r="AF220" s="117" t="s">
        <v>268</v>
      </c>
      <c r="AG220" s="117" t="s">
        <v>268</v>
      </c>
      <c r="AH220" s="117" t="s">
        <v>268</v>
      </c>
      <c r="AI220" s="117" t="s">
        <v>268</v>
      </c>
      <c r="AJ220" s="118">
        <f t="shared" si="63"/>
        <v>20</v>
      </c>
      <c r="AK220" s="119">
        <f t="shared" si="64"/>
        <v>0</v>
      </c>
      <c r="AL220" s="119">
        <f t="shared" si="71"/>
        <v>1</v>
      </c>
      <c r="AM220" s="119">
        <f t="shared" si="65"/>
        <v>0</v>
      </c>
      <c r="AN220" s="119">
        <f t="shared" si="66"/>
        <v>0</v>
      </c>
      <c r="AO220" s="119">
        <f t="shared" si="67"/>
        <v>0</v>
      </c>
      <c r="AP220" s="119">
        <f t="shared" si="68"/>
        <v>0</v>
      </c>
      <c r="AQ220" s="119">
        <f t="shared" si="69"/>
        <v>0</v>
      </c>
      <c r="AR220" s="119">
        <f t="shared" si="70"/>
        <v>0</v>
      </c>
      <c r="AS220" s="119">
        <f t="shared" si="73"/>
        <v>0</v>
      </c>
      <c r="AT220" s="119">
        <f t="shared" si="73"/>
        <v>0</v>
      </c>
      <c r="AU220" s="119">
        <f t="shared" si="73"/>
        <v>0</v>
      </c>
      <c r="AV220" s="119">
        <f t="shared" si="73"/>
        <v>0</v>
      </c>
      <c r="AW220" s="119">
        <f t="shared" si="73"/>
        <v>0</v>
      </c>
      <c r="AX220" s="119">
        <f t="shared" si="73"/>
        <v>0</v>
      </c>
      <c r="AY220" s="119">
        <f t="shared" si="72"/>
        <v>0</v>
      </c>
      <c r="AZ220" s="119">
        <f t="shared" si="60"/>
        <v>2</v>
      </c>
      <c r="BA220" s="203"/>
      <c r="BB220" s="203"/>
    </row>
    <row r="221" spans="1:54" ht="15.5" x14ac:dyDescent="0.35">
      <c r="A221" s="127">
        <f>IF(B221="","",IFERROR(SUBTOTAL(3,B$10:B221),""))</f>
        <v>212</v>
      </c>
      <c r="B221" s="225" t="s">
        <v>755</v>
      </c>
      <c r="C221" s="226" t="s">
        <v>756</v>
      </c>
      <c r="D221" s="227" t="s">
        <v>734</v>
      </c>
      <c r="E221" s="117" t="s">
        <v>268</v>
      </c>
      <c r="F221" s="117" t="s">
        <v>288</v>
      </c>
      <c r="G221" s="117" t="s">
        <v>268</v>
      </c>
      <c r="H221" s="117" t="s">
        <v>269</v>
      </c>
      <c r="I221" s="117"/>
      <c r="J221" s="117" t="s">
        <v>269</v>
      </c>
      <c r="K221" s="117" t="s">
        <v>269</v>
      </c>
      <c r="L221" s="117" t="s">
        <v>269</v>
      </c>
      <c r="M221" s="117" t="s">
        <v>269</v>
      </c>
      <c r="N221" s="117" t="s">
        <v>33</v>
      </c>
      <c r="O221" s="213"/>
      <c r="P221" s="131"/>
      <c r="Q221" s="117"/>
      <c r="R221" s="117" t="s">
        <v>268</v>
      </c>
      <c r="S221" s="117" t="s">
        <v>33</v>
      </c>
      <c r="T221" s="117" t="s">
        <v>288</v>
      </c>
      <c r="U221" s="117" t="s">
        <v>288</v>
      </c>
      <c r="V221" s="117" t="s">
        <v>269</v>
      </c>
      <c r="W221" s="117" t="s">
        <v>269</v>
      </c>
      <c r="X221" s="117"/>
      <c r="Y221" s="117" t="s">
        <v>19</v>
      </c>
      <c r="Z221" s="117" t="s">
        <v>19</v>
      </c>
      <c r="AA221" s="132" t="s">
        <v>807</v>
      </c>
      <c r="AB221" s="117"/>
      <c r="AC221" s="117"/>
      <c r="AD221" s="132" t="s">
        <v>807</v>
      </c>
      <c r="AE221" s="117"/>
      <c r="AF221" s="117" t="s">
        <v>264</v>
      </c>
      <c r="AG221" s="117" t="s">
        <v>264</v>
      </c>
      <c r="AH221" s="117" t="s">
        <v>288</v>
      </c>
      <c r="AI221" s="117" t="s">
        <v>288</v>
      </c>
      <c r="AJ221" s="118">
        <f t="shared" si="63"/>
        <v>12</v>
      </c>
      <c r="AK221" s="119">
        <f t="shared" si="64"/>
        <v>0</v>
      </c>
      <c r="AL221" s="119">
        <f t="shared" si="71"/>
        <v>5</v>
      </c>
      <c r="AM221" s="119">
        <f t="shared" si="65"/>
        <v>0</v>
      </c>
      <c r="AN221" s="119">
        <f t="shared" si="66"/>
        <v>2</v>
      </c>
      <c r="AO221" s="119">
        <f t="shared" si="67"/>
        <v>2</v>
      </c>
      <c r="AP221" s="119">
        <f t="shared" si="68"/>
        <v>0</v>
      </c>
      <c r="AQ221" s="119">
        <f t="shared" si="69"/>
        <v>0</v>
      </c>
      <c r="AR221" s="119">
        <f t="shared" si="70"/>
        <v>0</v>
      </c>
      <c r="AS221" s="119">
        <f t="shared" ref="AS221:AX230" si="74">COUNTIF($E221:$AI221,AS$9)</f>
        <v>0</v>
      </c>
      <c r="AT221" s="119">
        <f t="shared" si="74"/>
        <v>0</v>
      </c>
      <c r="AU221" s="119">
        <f t="shared" si="74"/>
        <v>0</v>
      </c>
      <c r="AV221" s="119">
        <f t="shared" si="74"/>
        <v>0</v>
      </c>
      <c r="AW221" s="119">
        <f t="shared" si="74"/>
        <v>0</v>
      </c>
      <c r="AX221" s="119">
        <f t="shared" si="74"/>
        <v>0</v>
      </c>
      <c r="AY221" s="119">
        <f t="shared" si="72"/>
        <v>0</v>
      </c>
      <c r="AZ221" s="119">
        <f t="shared" si="60"/>
        <v>2</v>
      </c>
      <c r="BA221" s="203"/>
      <c r="BB221" s="203"/>
    </row>
    <row r="222" spans="1:54" ht="15.5" x14ac:dyDescent="0.35">
      <c r="A222" s="127">
        <f>IF(B222="","",IFERROR(SUBTOTAL(3,B$10:B222),""))</f>
        <v>213</v>
      </c>
      <c r="B222" s="225" t="s">
        <v>757</v>
      </c>
      <c r="C222" s="175" t="s">
        <v>758</v>
      </c>
      <c r="D222" s="227" t="s">
        <v>734</v>
      </c>
      <c r="E222" s="117" t="s">
        <v>288</v>
      </c>
      <c r="F222" s="117" t="s">
        <v>33</v>
      </c>
      <c r="G222" s="117" t="s">
        <v>288</v>
      </c>
      <c r="H222" s="117" t="s">
        <v>269</v>
      </c>
      <c r="I222" s="117"/>
      <c r="J222" s="117" t="s">
        <v>269</v>
      </c>
      <c r="K222" s="117" t="s">
        <v>288</v>
      </c>
      <c r="L222" s="117" t="s">
        <v>269</v>
      </c>
      <c r="M222" s="117" t="s">
        <v>288</v>
      </c>
      <c r="N222" s="117" t="s">
        <v>33</v>
      </c>
      <c r="O222" s="213"/>
      <c r="P222" s="131"/>
      <c r="Q222" s="117"/>
      <c r="R222" s="117" t="s">
        <v>33</v>
      </c>
      <c r="S222" s="117" t="s">
        <v>33</v>
      </c>
      <c r="T222" s="117" t="s">
        <v>288</v>
      </c>
      <c r="U222" s="117" t="s">
        <v>33</v>
      </c>
      <c r="V222" s="117" t="s">
        <v>269</v>
      </c>
      <c r="W222" s="117" t="s">
        <v>269</v>
      </c>
      <c r="X222" s="117"/>
      <c r="Y222" s="117" t="s">
        <v>19</v>
      </c>
      <c r="Z222" s="117" t="s">
        <v>19</v>
      </c>
      <c r="AA222" s="132" t="s">
        <v>807</v>
      </c>
      <c r="AB222" s="117"/>
      <c r="AC222" s="117"/>
      <c r="AD222" s="132" t="s">
        <v>807</v>
      </c>
      <c r="AE222" s="117"/>
      <c r="AF222" s="117" t="s">
        <v>33</v>
      </c>
      <c r="AG222" s="117" t="s">
        <v>288</v>
      </c>
      <c r="AH222" s="117" t="s">
        <v>288</v>
      </c>
      <c r="AI222" s="117" t="s">
        <v>288</v>
      </c>
      <c r="AJ222" s="118">
        <f t="shared" si="63"/>
        <v>11</v>
      </c>
      <c r="AK222" s="119">
        <f t="shared" si="64"/>
        <v>0</v>
      </c>
      <c r="AL222" s="119">
        <f t="shared" si="71"/>
        <v>8</v>
      </c>
      <c r="AM222" s="119">
        <f t="shared" si="65"/>
        <v>0</v>
      </c>
      <c r="AN222" s="119">
        <f t="shared" si="66"/>
        <v>2</v>
      </c>
      <c r="AO222" s="119">
        <f t="shared" si="67"/>
        <v>0</v>
      </c>
      <c r="AP222" s="119">
        <f t="shared" si="68"/>
        <v>0</v>
      </c>
      <c r="AQ222" s="119">
        <f t="shared" si="69"/>
        <v>0</v>
      </c>
      <c r="AR222" s="119">
        <f t="shared" si="70"/>
        <v>0</v>
      </c>
      <c r="AS222" s="119">
        <f t="shared" si="74"/>
        <v>0</v>
      </c>
      <c r="AT222" s="119">
        <f t="shared" si="74"/>
        <v>0</v>
      </c>
      <c r="AU222" s="119">
        <f t="shared" si="74"/>
        <v>0</v>
      </c>
      <c r="AV222" s="119">
        <f t="shared" si="74"/>
        <v>0</v>
      </c>
      <c r="AW222" s="119">
        <f t="shared" si="74"/>
        <v>0</v>
      </c>
      <c r="AX222" s="119">
        <f t="shared" si="74"/>
        <v>0</v>
      </c>
      <c r="AY222" s="119">
        <f t="shared" si="72"/>
        <v>0</v>
      </c>
      <c r="AZ222" s="119">
        <f t="shared" si="60"/>
        <v>2</v>
      </c>
      <c r="BA222" s="203"/>
      <c r="BB222" s="203"/>
    </row>
    <row r="223" spans="1:54" ht="15.5" x14ac:dyDescent="0.35">
      <c r="A223" s="127">
        <f>IF(B223="","",IFERROR(SUBTOTAL(3,B$10:B223),""))</f>
        <v>214</v>
      </c>
      <c r="B223" s="225" t="s">
        <v>759</v>
      </c>
      <c r="C223" s="226" t="s">
        <v>760</v>
      </c>
      <c r="D223" s="227" t="s">
        <v>734</v>
      </c>
      <c r="E223" s="117" t="s">
        <v>268</v>
      </c>
      <c r="F223" s="117" t="s">
        <v>268</v>
      </c>
      <c r="G223" s="117" t="s">
        <v>268</v>
      </c>
      <c r="H223" s="117" t="s">
        <v>269</v>
      </c>
      <c r="I223" s="117"/>
      <c r="J223" s="117" t="s">
        <v>269</v>
      </c>
      <c r="K223" s="117" t="s">
        <v>269</v>
      </c>
      <c r="L223" s="117" t="s">
        <v>269</v>
      </c>
      <c r="M223" s="117" t="s">
        <v>269</v>
      </c>
      <c r="N223" s="117" t="s">
        <v>268</v>
      </c>
      <c r="O223" s="213"/>
      <c r="P223" s="131"/>
      <c r="Q223" s="117"/>
      <c r="R223" s="117" t="s">
        <v>268</v>
      </c>
      <c r="S223" s="117" t="s">
        <v>268</v>
      </c>
      <c r="T223" s="117" t="s">
        <v>288</v>
      </c>
      <c r="U223" s="117" t="s">
        <v>268</v>
      </c>
      <c r="V223" s="117" t="s">
        <v>269</v>
      </c>
      <c r="W223" s="117" t="s">
        <v>269</v>
      </c>
      <c r="X223" s="117"/>
      <c r="Y223" s="117" t="s">
        <v>269</v>
      </c>
      <c r="Z223" s="117" t="s">
        <v>269</v>
      </c>
      <c r="AA223" s="132" t="s">
        <v>807</v>
      </c>
      <c r="AB223" s="117"/>
      <c r="AC223" s="117"/>
      <c r="AD223" s="132" t="s">
        <v>807</v>
      </c>
      <c r="AE223" s="117"/>
      <c r="AF223" s="117" t="s">
        <v>268</v>
      </c>
      <c r="AG223" s="117" t="s">
        <v>268</v>
      </c>
      <c r="AH223" s="117" t="s">
        <v>268</v>
      </c>
      <c r="AI223" s="117" t="s">
        <v>268</v>
      </c>
      <c r="AJ223" s="118">
        <f t="shared" si="63"/>
        <v>20</v>
      </c>
      <c r="AK223" s="119">
        <f t="shared" si="64"/>
        <v>0</v>
      </c>
      <c r="AL223" s="119">
        <f t="shared" si="71"/>
        <v>1</v>
      </c>
      <c r="AM223" s="119">
        <f t="shared" si="65"/>
        <v>0</v>
      </c>
      <c r="AN223" s="119">
        <f t="shared" si="66"/>
        <v>0</v>
      </c>
      <c r="AO223" s="119">
        <f t="shared" si="67"/>
        <v>0</v>
      </c>
      <c r="AP223" s="119">
        <f t="shared" si="68"/>
        <v>0</v>
      </c>
      <c r="AQ223" s="119">
        <f t="shared" si="69"/>
        <v>0</v>
      </c>
      <c r="AR223" s="119">
        <f t="shared" si="70"/>
        <v>0</v>
      </c>
      <c r="AS223" s="119">
        <f t="shared" si="74"/>
        <v>0</v>
      </c>
      <c r="AT223" s="119">
        <f t="shared" si="74"/>
        <v>0</v>
      </c>
      <c r="AU223" s="119">
        <f t="shared" si="74"/>
        <v>0</v>
      </c>
      <c r="AV223" s="119">
        <f t="shared" si="74"/>
        <v>0</v>
      </c>
      <c r="AW223" s="119">
        <f t="shared" si="74"/>
        <v>0</v>
      </c>
      <c r="AX223" s="119">
        <f t="shared" si="74"/>
        <v>0</v>
      </c>
      <c r="AY223" s="119">
        <f t="shared" si="72"/>
        <v>0</v>
      </c>
      <c r="AZ223" s="119">
        <f t="shared" si="60"/>
        <v>2</v>
      </c>
      <c r="BA223" s="203"/>
      <c r="BB223" s="203"/>
    </row>
    <row r="224" spans="1:54" ht="15.5" x14ac:dyDescent="0.35">
      <c r="A224" s="127">
        <f>IF(B224="","",IFERROR(SUBTOTAL(3,B$10:B224),""))</f>
        <v>215</v>
      </c>
      <c r="B224" s="225" t="s">
        <v>761</v>
      </c>
      <c r="C224" s="226" t="s">
        <v>762</v>
      </c>
      <c r="D224" s="227" t="s">
        <v>734</v>
      </c>
      <c r="E224" s="117" t="s">
        <v>268</v>
      </c>
      <c r="F224" s="117" t="s">
        <v>34</v>
      </c>
      <c r="G224" s="117" t="s">
        <v>34</v>
      </c>
      <c r="H224" s="117" t="s">
        <v>269</v>
      </c>
      <c r="I224" s="117"/>
      <c r="J224" s="117" t="s">
        <v>269</v>
      </c>
      <c r="K224" s="117" t="s">
        <v>269</v>
      </c>
      <c r="L224" s="117" t="s">
        <v>269</v>
      </c>
      <c r="M224" s="117" t="s">
        <v>269</v>
      </c>
      <c r="N224" s="117" t="s">
        <v>34</v>
      </c>
      <c r="O224" s="213"/>
      <c r="P224" s="131"/>
      <c r="Q224" s="117"/>
      <c r="R224" s="117" t="s">
        <v>33</v>
      </c>
      <c r="S224" s="117" t="s">
        <v>33</v>
      </c>
      <c r="T224" s="117" t="s">
        <v>33</v>
      </c>
      <c r="U224" s="117" t="s">
        <v>268</v>
      </c>
      <c r="V224" s="117" t="s">
        <v>269</v>
      </c>
      <c r="W224" s="117" t="s">
        <v>269</v>
      </c>
      <c r="X224" s="117"/>
      <c r="Y224" s="117" t="s">
        <v>19</v>
      </c>
      <c r="Z224" s="117" t="s">
        <v>19</v>
      </c>
      <c r="AA224" s="132" t="s">
        <v>807</v>
      </c>
      <c r="AB224" s="117"/>
      <c r="AC224" s="117"/>
      <c r="AD224" s="132" t="s">
        <v>807</v>
      </c>
      <c r="AE224" s="117"/>
      <c r="AF224" s="117" t="s">
        <v>268</v>
      </c>
      <c r="AG224" s="117" t="s">
        <v>268</v>
      </c>
      <c r="AH224" s="117" t="s">
        <v>33</v>
      </c>
      <c r="AI224" s="117" t="s">
        <v>268</v>
      </c>
      <c r="AJ224" s="118">
        <f t="shared" si="63"/>
        <v>19</v>
      </c>
      <c r="AK224" s="119">
        <f t="shared" si="64"/>
        <v>0</v>
      </c>
      <c r="AL224" s="119">
        <f t="shared" si="71"/>
        <v>0</v>
      </c>
      <c r="AM224" s="119">
        <f t="shared" si="65"/>
        <v>0</v>
      </c>
      <c r="AN224" s="119">
        <f t="shared" si="66"/>
        <v>2</v>
      </c>
      <c r="AO224" s="119">
        <f t="shared" si="67"/>
        <v>0</v>
      </c>
      <c r="AP224" s="119">
        <f t="shared" si="68"/>
        <v>0</v>
      </c>
      <c r="AQ224" s="119">
        <f t="shared" si="69"/>
        <v>0</v>
      </c>
      <c r="AR224" s="119">
        <f t="shared" si="70"/>
        <v>0</v>
      </c>
      <c r="AS224" s="119">
        <f t="shared" si="74"/>
        <v>0</v>
      </c>
      <c r="AT224" s="119">
        <f t="shared" si="74"/>
        <v>0</v>
      </c>
      <c r="AU224" s="119">
        <f t="shared" si="74"/>
        <v>0</v>
      </c>
      <c r="AV224" s="119">
        <f t="shared" si="74"/>
        <v>0</v>
      </c>
      <c r="AW224" s="119">
        <f t="shared" si="74"/>
        <v>0</v>
      </c>
      <c r="AX224" s="119">
        <f t="shared" si="74"/>
        <v>0</v>
      </c>
      <c r="AY224" s="119">
        <f t="shared" si="72"/>
        <v>0</v>
      </c>
      <c r="AZ224" s="119">
        <f t="shared" si="60"/>
        <v>2</v>
      </c>
      <c r="BA224" s="203"/>
      <c r="BB224" s="203"/>
    </row>
    <row r="225" spans="1:54" ht="15.5" x14ac:dyDescent="0.35">
      <c r="A225" s="127">
        <f>IF(B225="","",IFERROR(SUBTOTAL(3,B$10:B225),""))</f>
        <v>216</v>
      </c>
      <c r="B225" s="225" t="s">
        <v>763</v>
      </c>
      <c r="C225" s="226" t="s">
        <v>764</v>
      </c>
      <c r="D225" s="227" t="s">
        <v>734</v>
      </c>
      <c r="E225" s="117" t="s">
        <v>34</v>
      </c>
      <c r="F225" s="117" t="s">
        <v>34</v>
      </c>
      <c r="G225" s="117" t="s">
        <v>34</v>
      </c>
      <c r="H225" s="117" t="s">
        <v>269</v>
      </c>
      <c r="I225" s="117"/>
      <c r="J225" s="117" t="s">
        <v>269</v>
      </c>
      <c r="K225" s="117" t="s">
        <v>269</v>
      </c>
      <c r="L225" s="117" t="s">
        <v>269</v>
      </c>
      <c r="M225" s="117" t="s">
        <v>269</v>
      </c>
      <c r="N225" s="117" t="s">
        <v>34</v>
      </c>
      <c r="O225" s="213"/>
      <c r="P225" s="131"/>
      <c r="Q225" s="117"/>
      <c r="R225" s="117" t="s">
        <v>33</v>
      </c>
      <c r="S225" s="117" t="s">
        <v>34</v>
      </c>
      <c r="T225" s="117" t="s">
        <v>34</v>
      </c>
      <c r="U225" s="117" t="s">
        <v>268</v>
      </c>
      <c r="V225" s="117" t="s">
        <v>269</v>
      </c>
      <c r="W225" s="117" t="s">
        <v>269</v>
      </c>
      <c r="X225" s="117"/>
      <c r="Y225" s="117" t="s">
        <v>288</v>
      </c>
      <c r="Z225" s="117" t="s">
        <v>19</v>
      </c>
      <c r="AA225" s="132" t="s">
        <v>807</v>
      </c>
      <c r="AB225" s="117"/>
      <c r="AC225" s="117"/>
      <c r="AD225" s="132" t="s">
        <v>807</v>
      </c>
      <c r="AE225" s="117"/>
      <c r="AF225" s="117" t="s">
        <v>19</v>
      </c>
      <c r="AG225" s="117" t="s">
        <v>265</v>
      </c>
      <c r="AH225" s="117" t="s">
        <v>265</v>
      </c>
      <c r="AI225" s="117" t="s">
        <v>288</v>
      </c>
      <c r="AJ225" s="118">
        <f t="shared" si="63"/>
        <v>15</v>
      </c>
      <c r="AK225" s="119">
        <f t="shared" si="64"/>
        <v>0</v>
      </c>
      <c r="AL225" s="119">
        <f t="shared" si="71"/>
        <v>2</v>
      </c>
      <c r="AM225" s="119">
        <f t="shared" si="65"/>
        <v>2</v>
      </c>
      <c r="AN225" s="119">
        <f t="shared" si="66"/>
        <v>2</v>
      </c>
      <c r="AO225" s="119">
        <f t="shared" si="67"/>
        <v>0</v>
      </c>
      <c r="AP225" s="119">
        <f t="shared" si="68"/>
        <v>0</v>
      </c>
      <c r="AQ225" s="119">
        <f t="shared" si="69"/>
        <v>0</v>
      </c>
      <c r="AR225" s="119">
        <f t="shared" si="70"/>
        <v>0</v>
      </c>
      <c r="AS225" s="119">
        <f t="shared" si="74"/>
        <v>0</v>
      </c>
      <c r="AT225" s="119">
        <f t="shared" si="74"/>
        <v>0</v>
      </c>
      <c r="AU225" s="119">
        <f t="shared" si="74"/>
        <v>0</v>
      </c>
      <c r="AV225" s="119">
        <f t="shared" si="74"/>
        <v>0</v>
      </c>
      <c r="AW225" s="119">
        <f t="shared" si="74"/>
        <v>0</v>
      </c>
      <c r="AX225" s="119">
        <f t="shared" si="74"/>
        <v>0</v>
      </c>
      <c r="AY225" s="119">
        <f t="shared" si="72"/>
        <v>0</v>
      </c>
      <c r="AZ225" s="119">
        <f t="shared" si="60"/>
        <v>2</v>
      </c>
      <c r="BA225" s="203"/>
      <c r="BB225" s="203"/>
    </row>
    <row r="226" spans="1:54" ht="15.5" x14ac:dyDescent="0.35">
      <c r="A226" s="127">
        <f>IF(B226="","",IFERROR(SUBTOTAL(3,B$10:B226),""))</f>
        <v>217</v>
      </c>
      <c r="B226" s="225" t="s">
        <v>765</v>
      </c>
      <c r="C226" s="226" t="s">
        <v>766</v>
      </c>
      <c r="D226" s="227" t="s">
        <v>734</v>
      </c>
      <c r="E226" s="117" t="s">
        <v>33</v>
      </c>
      <c r="F226" s="117" t="s">
        <v>33</v>
      </c>
      <c r="G226" s="117" t="s">
        <v>268</v>
      </c>
      <c r="H226" s="117" t="s">
        <v>269</v>
      </c>
      <c r="I226" s="117"/>
      <c r="J226" s="117" t="s">
        <v>269</v>
      </c>
      <c r="K226" s="117" t="s">
        <v>269</v>
      </c>
      <c r="L226" s="117" t="s">
        <v>269</v>
      </c>
      <c r="M226" s="117" t="s">
        <v>269</v>
      </c>
      <c r="N226" s="117" t="s">
        <v>33</v>
      </c>
      <c r="O226" s="213"/>
      <c r="P226" s="131"/>
      <c r="Q226" s="117"/>
      <c r="R226" s="117" t="s">
        <v>33</v>
      </c>
      <c r="S226" s="117" t="s">
        <v>33</v>
      </c>
      <c r="T226" s="117" t="s">
        <v>33</v>
      </c>
      <c r="U226" s="117" t="s">
        <v>268</v>
      </c>
      <c r="V226" s="117" t="s">
        <v>269</v>
      </c>
      <c r="W226" s="117" t="s">
        <v>269</v>
      </c>
      <c r="X226" s="117"/>
      <c r="Y226" s="117" t="s">
        <v>269</v>
      </c>
      <c r="Z226" s="117" t="s">
        <v>269</v>
      </c>
      <c r="AA226" s="132" t="s">
        <v>807</v>
      </c>
      <c r="AB226" s="117"/>
      <c r="AC226" s="117"/>
      <c r="AD226" s="132" t="s">
        <v>807</v>
      </c>
      <c r="AE226" s="117"/>
      <c r="AF226" s="117" t="s">
        <v>33</v>
      </c>
      <c r="AG226" s="117" t="s">
        <v>34</v>
      </c>
      <c r="AH226" s="117" t="s">
        <v>265</v>
      </c>
      <c r="AI226" s="117" t="s">
        <v>268</v>
      </c>
      <c r="AJ226" s="118">
        <f t="shared" si="63"/>
        <v>20</v>
      </c>
      <c r="AK226" s="119">
        <f t="shared" si="64"/>
        <v>0</v>
      </c>
      <c r="AL226" s="119">
        <f t="shared" si="71"/>
        <v>0</v>
      </c>
      <c r="AM226" s="119">
        <f t="shared" si="65"/>
        <v>1</v>
      </c>
      <c r="AN226" s="119">
        <f t="shared" si="66"/>
        <v>0</v>
      </c>
      <c r="AO226" s="119">
        <f t="shared" si="67"/>
        <v>0</v>
      </c>
      <c r="AP226" s="119">
        <f t="shared" si="68"/>
        <v>0</v>
      </c>
      <c r="AQ226" s="119">
        <f t="shared" si="69"/>
        <v>0</v>
      </c>
      <c r="AR226" s="119">
        <f t="shared" si="70"/>
        <v>0</v>
      </c>
      <c r="AS226" s="119">
        <f t="shared" si="74"/>
        <v>0</v>
      </c>
      <c r="AT226" s="119">
        <f t="shared" si="74"/>
        <v>0</v>
      </c>
      <c r="AU226" s="119">
        <f t="shared" si="74"/>
        <v>0</v>
      </c>
      <c r="AV226" s="119">
        <f t="shared" si="74"/>
        <v>0</v>
      </c>
      <c r="AW226" s="119">
        <f t="shared" si="74"/>
        <v>0</v>
      </c>
      <c r="AX226" s="119">
        <f t="shared" si="74"/>
        <v>0</v>
      </c>
      <c r="AY226" s="119">
        <f t="shared" si="72"/>
        <v>0</v>
      </c>
      <c r="AZ226" s="119">
        <f t="shared" ref="AZ226:AZ246" si="75">COUNTIF($E226:$AI226,AZ$9)</f>
        <v>2</v>
      </c>
      <c r="BA226" s="203"/>
      <c r="BB226" s="203"/>
    </row>
    <row r="227" spans="1:54" ht="15.5" x14ac:dyDescent="0.35">
      <c r="A227" s="127">
        <f>IF(B227="","",IFERROR(SUBTOTAL(3,B$10:B227),""))</f>
        <v>218</v>
      </c>
      <c r="B227" s="225" t="s">
        <v>767</v>
      </c>
      <c r="C227" s="175" t="s">
        <v>768</v>
      </c>
      <c r="D227" s="227" t="s">
        <v>734</v>
      </c>
      <c r="E227" s="117" t="s">
        <v>34</v>
      </c>
      <c r="F227" s="117" t="s">
        <v>288</v>
      </c>
      <c r="G227" s="117" t="s">
        <v>288</v>
      </c>
      <c r="H227" s="117" t="s">
        <v>288</v>
      </c>
      <c r="I227" s="117"/>
      <c r="J227" s="117" t="s">
        <v>269</v>
      </c>
      <c r="K227" s="117" t="s">
        <v>269</v>
      </c>
      <c r="L227" s="117" t="s">
        <v>269</v>
      </c>
      <c r="M227" s="117" t="s">
        <v>264</v>
      </c>
      <c r="N227" s="117" t="s">
        <v>33</v>
      </c>
      <c r="O227" s="213"/>
      <c r="P227" s="131"/>
      <c r="Q227" s="117"/>
      <c r="R227" s="117" t="s">
        <v>34</v>
      </c>
      <c r="S227" s="117" t="s">
        <v>34</v>
      </c>
      <c r="T227" s="117" t="s">
        <v>34</v>
      </c>
      <c r="U227" s="117" t="s">
        <v>34</v>
      </c>
      <c r="V227" s="117" t="s">
        <v>269</v>
      </c>
      <c r="W227" s="117" t="s">
        <v>269</v>
      </c>
      <c r="X227" s="117"/>
      <c r="Y227" s="117" t="s">
        <v>269</v>
      </c>
      <c r="Z227" s="117" t="s">
        <v>269</v>
      </c>
      <c r="AA227" s="132" t="s">
        <v>807</v>
      </c>
      <c r="AB227" s="117"/>
      <c r="AC227" s="117"/>
      <c r="AD227" s="132" t="s">
        <v>807</v>
      </c>
      <c r="AE227" s="117"/>
      <c r="AF227" s="117" t="s">
        <v>34</v>
      </c>
      <c r="AG227" s="117" t="s">
        <v>34</v>
      </c>
      <c r="AH227" s="117" t="s">
        <v>34</v>
      </c>
      <c r="AI227" s="117" t="s">
        <v>34</v>
      </c>
      <c r="AJ227" s="118">
        <f t="shared" si="63"/>
        <v>17</v>
      </c>
      <c r="AK227" s="119">
        <f t="shared" si="64"/>
        <v>0</v>
      </c>
      <c r="AL227" s="119">
        <f t="shared" si="71"/>
        <v>3</v>
      </c>
      <c r="AM227" s="119">
        <f t="shared" si="65"/>
        <v>0</v>
      </c>
      <c r="AN227" s="119">
        <f t="shared" si="66"/>
        <v>0</v>
      </c>
      <c r="AO227" s="119">
        <f t="shared" si="67"/>
        <v>1</v>
      </c>
      <c r="AP227" s="119">
        <f t="shared" si="68"/>
        <v>0</v>
      </c>
      <c r="AQ227" s="119">
        <f t="shared" si="69"/>
        <v>0</v>
      </c>
      <c r="AR227" s="119">
        <f t="shared" si="70"/>
        <v>0</v>
      </c>
      <c r="AS227" s="119">
        <f t="shared" si="74"/>
        <v>0</v>
      </c>
      <c r="AT227" s="119">
        <f t="shared" si="74"/>
        <v>0</v>
      </c>
      <c r="AU227" s="119">
        <f t="shared" si="74"/>
        <v>0</v>
      </c>
      <c r="AV227" s="119">
        <f t="shared" si="74"/>
        <v>0</v>
      </c>
      <c r="AW227" s="119">
        <f t="shared" si="74"/>
        <v>0</v>
      </c>
      <c r="AX227" s="119">
        <f t="shared" si="74"/>
        <v>0</v>
      </c>
      <c r="AY227" s="119">
        <f t="shared" si="72"/>
        <v>0</v>
      </c>
      <c r="AZ227" s="119">
        <f t="shared" si="75"/>
        <v>2</v>
      </c>
      <c r="BA227" s="203"/>
      <c r="BB227" s="203"/>
    </row>
    <row r="228" spans="1:54" ht="15.5" x14ac:dyDescent="0.35">
      <c r="A228" s="127">
        <f>IF(B228="","",IFERROR(SUBTOTAL(3,B$10:B228),""))</f>
        <v>219</v>
      </c>
      <c r="B228" s="225" t="s">
        <v>769</v>
      </c>
      <c r="C228" s="176" t="s">
        <v>770</v>
      </c>
      <c r="D228" s="227" t="s">
        <v>734</v>
      </c>
      <c r="E228" s="117" t="s">
        <v>34</v>
      </c>
      <c r="F228" s="117" t="s">
        <v>34</v>
      </c>
      <c r="G228" s="117" t="s">
        <v>268</v>
      </c>
      <c r="H228" s="117" t="s">
        <v>269</v>
      </c>
      <c r="I228" s="117"/>
      <c r="J228" s="117" t="s">
        <v>269</v>
      </c>
      <c r="K228" s="117" t="s">
        <v>269</v>
      </c>
      <c r="L228" s="117" t="s">
        <v>269</v>
      </c>
      <c r="M228" s="117" t="s">
        <v>269</v>
      </c>
      <c r="N228" s="117" t="s">
        <v>34</v>
      </c>
      <c r="O228" s="213"/>
      <c r="P228" s="131"/>
      <c r="Q228" s="117"/>
      <c r="R228" s="117" t="s">
        <v>34</v>
      </c>
      <c r="S228" s="117" t="s">
        <v>34</v>
      </c>
      <c r="T228" s="117" t="s">
        <v>34</v>
      </c>
      <c r="U228" s="117" t="s">
        <v>288</v>
      </c>
      <c r="V228" s="117" t="s">
        <v>269</v>
      </c>
      <c r="W228" s="117" t="s">
        <v>269</v>
      </c>
      <c r="X228" s="117"/>
      <c r="Y228" s="117" t="s">
        <v>19</v>
      </c>
      <c r="Z228" s="117" t="s">
        <v>19</v>
      </c>
      <c r="AA228" s="132" t="s">
        <v>807</v>
      </c>
      <c r="AB228" s="117"/>
      <c r="AC228" s="117"/>
      <c r="AD228" s="132" t="s">
        <v>807</v>
      </c>
      <c r="AE228" s="117"/>
      <c r="AF228" s="117" t="s">
        <v>264</v>
      </c>
      <c r="AG228" s="117" t="s">
        <v>33</v>
      </c>
      <c r="AH228" s="117" t="s">
        <v>268</v>
      </c>
      <c r="AI228" s="117" t="s">
        <v>33</v>
      </c>
      <c r="AJ228" s="118">
        <f t="shared" si="63"/>
        <v>17</v>
      </c>
      <c r="AK228" s="119">
        <f t="shared" si="64"/>
        <v>0</v>
      </c>
      <c r="AL228" s="119">
        <f t="shared" si="71"/>
        <v>1</v>
      </c>
      <c r="AM228" s="119">
        <f t="shared" si="65"/>
        <v>0</v>
      </c>
      <c r="AN228" s="119">
        <f t="shared" si="66"/>
        <v>2</v>
      </c>
      <c r="AO228" s="119">
        <f t="shared" si="67"/>
        <v>1</v>
      </c>
      <c r="AP228" s="119">
        <f t="shared" si="68"/>
        <v>0</v>
      </c>
      <c r="AQ228" s="119">
        <f t="shared" si="69"/>
        <v>0</v>
      </c>
      <c r="AR228" s="119">
        <f t="shared" si="70"/>
        <v>0</v>
      </c>
      <c r="AS228" s="119">
        <f t="shared" si="74"/>
        <v>0</v>
      </c>
      <c r="AT228" s="119">
        <f t="shared" si="74"/>
        <v>0</v>
      </c>
      <c r="AU228" s="119">
        <f t="shared" si="74"/>
        <v>0</v>
      </c>
      <c r="AV228" s="119">
        <f t="shared" si="74"/>
        <v>0</v>
      </c>
      <c r="AW228" s="119">
        <f t="shared" si="74"/>
        <v>0</v>
      </c>
      <c r="AX228" s="119">
        <f t="shared" si="74"/>
        <v>0</v>
      </c>
      <c r="AY228" s="119">
        <f t="shared" si="72"/>
        <v>0</v>
      </c>
      <c r="AZ228" s="119">
        <f t="shared" si="75"/>
        <v>2</v>
      </c>
      <c r="BA228" s="203"/>
      <c r="BB228" s="203"/>
    </row>
    <row r="229" spans="1:54" ht="15.5" x14ac:dyDescent="0.35">
      <c r="A229" s="127">
        <f>IF(B229="","",IFERROR(SUBTOTAL(3,B$10:B229),""))</f>
        <v>220</v>
      </c>
      <c r="B229" s="228" t="s">
        <v>771</v>
      </c>
      <c r="C229" s="177" t="s">
        <v>772</v>
      </c>
      <c r="D229" s="228" t="s">
        <v>734</v>
      </c>
      <c r="E229" s="178" t="s">
        <v>34</v>
      </c>
      <c r="F229" s="178" t="s">
        <v>34</v>
      </c>
      <c r="G229" s="178" t="s">
        <v>288</v>
      </c>
      <c r="H229" s="178" t="s">
        <v>269</v>
      </c>
      <c r="I229" s="178"/>
      <c r="J229" s="178" t="s">
        <v>269</v>
      </c>
      <c r="K229" s="178" t="s">
        <v>269</v>
      </c>
      <c r="L229" s="178" t="s">
        <v>269</v>
      </c>
      <c r="M229" s="178" t="s">
        <v>269</v>
      </c>
      <c r="N229" s="178" t="s">
        <v>34</v>
      </c>
      <c r="O229" s="229"/>
      <c r="P229" s="178"/>
      <c r="Q229" s="178"/>
      <c r="R229" s="178" t="s">
        <v>219</v>
      </c>
      <c r="S229" s="178" t="s">
        <v>33</v>
      </c>
      <c r="T229" s="178" t="s">
        <v>268</v>
      </c>
      <c r="U229" s="178" t="s">
        <v>268</v>
      </c>
      <c r="V229" s="178" t="s">
        <v>269</v>
      </c>
      <c r="W229" s="178" t="s">
        <v>269</v>
      </c>
      <c r="X229" s="178"/>
      <c r="Y229" s="178" t="s">
        <v>19</v>
      </c>
      <c r="Z229" s="178" t="s">
        <v>19</v>
      </c>
      <c r="AA229" s="132" t="s">
        <v>807</v>
      </c>
      <c r="AB229" s="178"/>
      <c r="AC229" s="178"/>
      <c r="AD229" s="132" t="s">
        <v>807</v>
      </c>
      <c r="AE229" s="178"/>
      <c r="AF229" s="178" t="s">
        <v>264</v>
      </c>
      <c r="AG229" s="178" t="s">
        <v>33</v>
      </c>
      <c r="AH229" s="178" t="s">
        <v>33</v>
      </c>
      <c r="AI229" s="178" t="s">
        <v>19</v>
      </c>
      <c r="AJ229" s="118">
        <f t="shared" si="63"/>
        <v>16</v>
      </c>
      <c r="AK229" s="119">
        <f t="shared" si="64"/>
        <v>0</v>
      </c>
      <c r="AL229" s="119">
        <f t="shared" si="71"/>
        <v>1</v>
      </c>
      <c r="AM229" s="119">
        <f t="shared" si="65"/>
        <v>0</v>
      </c>
      <c r="AN229" s="119">
        <f t="shared" si="66"/>
        <v>3</v>
      </c>
      <c r="AO229" s="119">
        <f t="shared" si="67"/>
        <v>1</v>
      </c>
      <c r="AP229" s="119">
        <f t="shared" si="68"/>
        <v>0</v>
      </c>
      <c r="AQ229" s="119">
        <f t="shared" si="69"/>
        <v>1</v>
      </c>
      <c r="AR229" s="119">
        <f t="shared" si="70"/>
        <v>0</v>
      </c>
      <c r="AS229" s="119">
        <f t="shared" si="74"/>
        <v>0</v>
      </c>
      <c r="AT229" s="119">
        <f t="shared" si="74"/>
        <v>0</v>
      </c>
      <c r="AU229" s="119">
        <f t="shared" si="74"/>
        <v>0</v>
      </c>
      <c r="AV229" s="119">
        <f t="shared" si="74"/>
        <v>0</v>
      </c>
      <c r="AW229" s="119">
        <f t="shared" si="74"/>
        <v>0</v>
      </c>
      <c r="AX229" s="119">
        <f t="shared" si="74"/>
        <v>0</v>
      </c>
      <c r="AY229" s="119">
        <f t="shared" si="72"/>
        <v>0</v>
      </c>
      <c r="AZ229" s="119">
        <f t="shared" si="75"/>
        <v>2</v>
      </c>
      <c r="BA229" s="203"/>
      <c r="BB229" s="203"/>
    </row>
    <row r="230" spans="1:54" ht="15.5" x14ac:dyDescent="0.35">
      <c r="A230" s="127">
        <f>IF(B230="","",IFERROR(SUBTOTAL(3,B$10:B230),""))</f>
        <v>221</v>
      </c>
      <c r="B230" s="225" t="s">
        <v>773</v>
      </c>
      <c r="C230" s="176" t="s">
        <v>774</v>
      </c>
      <c r="D230" s="227" t="s">
        <v>734</v>
      </c>
      <c r="E230" s="117" t="s">
        <v>34</v>
      </c>
      <c r="F230" s="117" t="s">
        <v>34</v>
      </c>
      <c r="G230" s="117" t="s">
        <v>268</v>
      </c>
      <c r="H230" s="117" t="s">
        <v>269</v>
      </c>
      <c r="I230" s="117"/>
      <c r="J230" s="117" t="s">
        <v>269</v>
      </c>
      <c r="K230" s="117" t="s">
        <v>269</v>
      </c>
      <c r="L230" s="117" t="s">
        <v>269</v>
      </c>
      <c r="M230" s="117" t="s">
        <v>269</v>
      </c>
      <c r="N230" s="117" t="s">
        <v>33</v>
      </c>
      <c r="O230" s="213"/>
      <c r="P230" s="131"/>
      <c r="Q230" s="117"/>
      <c r="R230" s="117" t="s">
        <v>33</v>
      </c>
      <c r="S230" s="117" t="s">
        <v>33</v>
      </c>
      <c r="T230" s="117" t="s">
        <v>264</v>
      </c>
      <c r="U230" s="117" t="s">
        <v>268</v>
      </c>
      <c r="V230" s="117" t="s">
        <v>269</v>
      </c>
      <c r="W230" s="117" t="s">
        <v>269</v>
      </c>
      <c r="X230" s="117"/>
      <c r="Y230" s="117" t="s">
        <v>19</v>
      </c>
      <c r="Z230" s="117" t="s">
        <v>19</v>
      </c>
      <c r="AA230" s="132" t="s">
        <v>807</v>
      </c>
      <c r="AB230" s="117"/>
      <c r="AC230" s="117"/>
      <c r="AD230" s="132" t="s">
        <v>807</v>
      </c>
      <c r="AE230" s="117"/>
      <c r="AF230" s="117" t="s">
        <v>33</v>
      </c>
      <c r="AG230" s="117" t="s">
        <v>37</v>
      </c>
      <c r="AH230" s="117" t="s">
        <v>37</v>
      </c>
      <c r="AI230" s="117" t="s">
        <v>37</v>
      </c>
      <c r="AJ230" s="118">
        <f t="shared" si="63"/>
        <v>15</v>
      </c>
      <c r="AK230" s="119">
        <f t="shared" si="64"/>
        <v>0</v>
      </c>
      <c r="AL230" s="119">
        <f t="shared" si="71"/>
        <v>0</v>
      </c>
      <c r="AM230" s="119">
        <f t="shared" si="65"/>
        <v>0</v>
      </c>
      <c r="AN230" s="119">
        <f t="shared" si="66"/>
        <v>2</v>
      </c>
      <c r="AO230" s="119">
        <f t="shared" si="67"/>
        <v>1</v>
      </c>
      <c r="AP230" s="119">
        <f t="shared" si="68"/>
        <v>0</v>
      </c>
      <c r="AQ230" s="119">
        <f t="shared" si="69"/>
        <v>0</v>
      </c>
      <c r="AR230" s="119">
        <f t="shared" si="70"/>
        <v>3</v>
      </c>
      <c r="AS230" s="119">
        <f t="shared" si="74"/>
        <v>0</v>
      </c>
      <c r="AT230" s="119">
        <f t="shared" si="74"/>
        <v>0</v>
      </c>
      <c r="AU230" s="119">
        <f t="shared" si="74"/>
        <v>0</v>
      </c>
      <c r="AV230" s="119">
        <f t="shared" si="74"/>
        <v>0</v>
      </c>
      <c r="AW230" s="119">
        <f t="shared" si="74"/>
        <v>0</v>
      </c>
      <c r="AX230" s="119">
        <f t="shared" si="74"/>
        <v>0</v>
      </c>
      <c r="AY230" s="119">
        <f t="shared" si="72"/>
        <v>0</v>
      </c>
      <c r="AZ230" s="119">
        <f t="shared" si="75"/>
        <v>2</v>
      </c>
      <c r="BA230" s="203"/>
      <c r="BB230" s="203"/>
    </row>
    <row r="231" spans="1:54" ht="15.5" x14ac:dyDescent="0.35">
      <c r="A231" s="127">
        <f>IF(B231="","",IFERROR(SUBTOTAL(3,B$10:B231),""))</f>
        <v>222</v>
      </c>
      <c r="B231" s="225" t="s">
        <v>775</v>
      </c>
      <c r="C231" s="176" t="s">
        <v>776</v>
      </c>
      <c r="D231" s="227" t="s">
        <v>734</v>
      </c>
      <c r="E231" s="117" t="s">
        <v>268</v>
      </c>
      <c r="F231" s="117" t="s">
        <v>33</v>
      </c>
      <c r="G231" s="117" t="s">
        <v>268</v>
      </c>
      <c r="H231" s="117" t="s">
        <v>269</v>
      </c>
      <c r="I231" s="117"/>
      <c r="J231" s="117" t="s">
        <v>269</v>
      </c>
      <c r="K231" s="117" t="s">
        <v>269</v>
      </c>
      <c r="L231" s="117" t="s">
        <v>269</v>
      </c>
      <c r="M231" s="117" t="s">
        <v>288</v>
      </c>
      <c r="N231" s="117" t="s">
        <v>33</v>
      </c>
      <c r="O231" s="213"/>
      <c r="P231" s="131"/>
      <c r="Q231" s="117"/>
      <c r="R231" s="117" t="s">
        <v>268</v>
      </c>
      <c r="S231" s="117" t="s">
        <v>33</v>
      </c>
      <c r="T231" s="117" t="s">
        <v>268</v>
      </c>
      <c r="U231" s="117" t="s">
        <v>268</v>
      </c>
      <c r="V231" s="117" t="s">
        <v>269</v>
      </c>
      <c r="W231" s="117" t="s">
        <v>269</v>
      </c>
      <c r="X231" s="117"/>
      <c r="Y231" s="117" t="s">
        <v>19</v>
      </c>
      <c r="Z231" s="117" t="s">
        <v>19</v>
      </c>
      <c r="AA231" s="132" t="s">
        <v>807</v>
      </c>
      <c r="AB231" s="117"/>
      <c r="AC231" s="117"/>
      <c r="AD231" s="132" t="s">
        <v>807</v>
      </c>
      <c r="AE231" s="117"/>
      <c r="AF231" s="117" t="s">
        <v>33</v>
      </c>
      <c r="AG231" s="117" t="s">
        <v>33</v>
      </c>
      <c r="AH231" s="117" t="s">
        <v>288</v>
      </c>
      <c r="AI231" s="117" t="s">
        <v>33</v>
      </c>
      <c r="AJ231" s="118">
        <f t="shared" si="63"/>
        <v>17</v>
      </c>
      <c r="AK231" s="119">
        <f t="shared" si="64"/>
        <v>0</v>
      </c>
      <c r="AL231" s="119">
        <f t="shared" si="71"/>
        <v>2</v>
      </c>
      <c r="AM231" s="119">
        <f t="shared" si="65"/>
        <v>0</v>
      </c>
      <c r="AN231" s="119">
        <f t="shared" si="66"/>
        <v>2</v>
      </c>
      <c r="AO231" s="119">
        <f t="shared" si="67"/>
        <v>0</v>
      </c>
      <c r="AP231" s="119">
        <f t="shared" si="68"/>
        <v>0</v>
      </c>
      <c r="AQ231" s="119">
        <f t="shared" si="69"/>
        <v>0</v>
      </c>
      <c r="AR231" s="119">
        <f t="shared" si="70"/>
        <v>0</v>
      </c>
      <c r="AS231" s="119">
        <f t="shared" ref="AS231:AX240" si="76">COUNTIF($E231:$AI231,AS$9)</f>
        <v>0</v>
      </c>
      <c r="AT231" s="119">
        <f t="shared" si="76"/>
        <v>0</v>
      </c>
      <c r="AU231" s="119">
        <f t="shared" si="76"/>
        <v>0</v>
      </c>
      <c r="AV231" s="119">
        <f t="shared" si="76"/>
        <v>0</v>
      </c>
      <c r="AW231" s="119">
        <f t="shared" si="76"/>
        <v>0</v>
      </c>
      <c r="AX231" s="119">
        <f t="shared" si="76"/>
        <v>0</v>
      </c>
      <c r="AY231" s="119">
        <f t="shared" si="72"/>
        <v>0</v>
      </c>
      <c r="AZ231" s="119">
        <f t="shared" si="75"/>
        <v>2</v>
      </c>
      <c r="BA231" s="203"/>
      <c r="BB231" s="203"/>
    </row>
    <row r="232" spans="1:54" ht="15.5" x14ac:dyDescent="0.35">
      <c r="A232" s="127">
        <f>IF(B232="","",IFERROR(SUBTOTAL(3,B$10:B232),""))</f>
        <v>223</v>
      </c>
      <c r="B232" s="225" t="s">
        <v>777</v>
      </c>
      <c r="C232" s="176" t="s">
        <v>778</v>
      </c>
      <c r="D232" s="227" t="s">
        <v>734</v>
      </c>
      <c r="E232" s="117" t="s">
        <v>268</v>
      </c>
      <c r="F232" s="117" t="s">
        <v>33</v>
      </c>
      <c r="G232" s="117" t="s">
        <v>268</v>
      </c>
      <c r="H232" s="117" t="s">
        <v>288</v>
      </c>
      <c r="I232" s="117"/>
      <c r="J232" s="117" t="s">
        <v>32</v>
      </c>
      <c r="K232" s="117" t="s">
        <v>269</v>
      </c>
      <c r="L232" s="117" t="s">
        <v>219</v>
      </c>
      <c r="M232" s="117" t="s">
        <v>269</v>
      </c>
      <c r="N232" s="117" t="s">
        <v>268</v>
      </c>
      <c r="O232" s="213"/>
      <c r="P232" s="131"/>
      <c r="Q232" s="117"/>
      <c r="R232" s="117" t="s">
        <v>33</v>
      </c>
      <c r="S232" s="117" t="s">
        <v>33</v>
      </c>
      <c r="T232" s="117" t="s">
        <v>33</v>
      </c>
      <c r="U232" s="117" t="s">
        <v>268</v>
      </c>
      <c r="V232" s="117" t="s">
        <v>269</v>
      </c>
      <c r="W232" s="117" t="s">
        <v>269</v>
      </c>
      <c r="X232" s="117"/>
      <c r="Y232" s="117" t="s">
        <v>19</v>
      </c>
      <c r="Z232" s="117" t="s">
        <v>19</v>
      </c>
      <c r="AA232" s="132" t="s">
        <v>807</v>
      </c>
      <c r="AB232" s="117"/>
      <c r="AC232" s="117"/>
      <c r="AD232" s="132" t="s">
        <v>807</v>
      </c>
      <c r="AE232" s="117"/>
      <c r="AF232" s="117" t="s">
        <v>33</v>
      </c>
      <c r="AG232" s="117" t="s">
        <v>34</v>
      </c>
      <c r="AH232" s="117" t="s">
        <v>34</v>
      </c>
      <c r="AI232" s="117" t="s">
        <v>33</v>
      </c>
      <c r="AJ232" s="118">
        <f t="shared" si="63"/>
        <v>17</v>
      </c>
      <c r="AK232" s="119">
        <f t="shared" si="64"/>
        <v>1</v>
      </c>
      <c r="AL232" s="119">
        <f t="shared" si="71"/>
        <v>1</v>
      </c>
      <c r="AM232" s="119">
        <f t="shared" si="65"/>
        <v>0</v>
      </c>
      <c r="AN232" s="119">
        <f t="shared" si="66"/>
        <v>2</v>
      </c>
      <c r="AO232" s="119">
        <f t="shared" si="67"/>
        <v>0</v>
      </c>
      <c r="AP232" s="119">
        <f t="shared" si="68"/>
        <v>0</v>
      </c>
      <c r="AQ232" s="119">
        <f t="shared" si="69"/>
        <v>1</v>
      </c>
      <c r="AR232" s="119">
        <f t="shared" si="70"/>
        <v>0</v>
      </c>
      <c r="AS232" s="119">
        <f t="shared" si="76"/>
        <v>0</v>
      </c>
      <c r="AT232" s="119">
        <f t="shared" si="76"/>
        <v>0</v>
      </c>
      <c r="AU232" s="119">
        <f t="shared" si="76"/>
        <v>0</v>
      </c>
      <c r="AV232" s="119">
        <f t="shared" si="76"/>
        <v>0</v>
      </c>
      <c r="AW232" s="119">
        <f t="shared" si="76"/>
        <v>0</v>
      </c>
      <c r="AX232" s="119">
        <f t="shared" si="76"/>
        <v>0</v>
      </c>
      <c r="AY232" s="119">
        <f t="shared" si="72"/>
        <v>0</v>
      </c>
      <c r="AZ232" s="119">
        <f t="shared" si="75"/>
        <v>2</v>
      </c>
      <c r="BA232" s="203"/>
      <c r="BB232" s="203"/>
    </row>
    <row r="233" spans="1:54" ht="15.5" x14ac:dyDescent="0.35">
      <c r="A233" s="127">
        <f>IF(B233="","",IFERROR(SUBTOTAL(3,B$10:B233),""))</f>
        <v>224</v>
      </c>
      <c r="B233" s="225" t="s">
        <v>779</v>
      </c>
      <c r="C233" s="176" t="s">
        <v>780</v>
      </c>
      <c r="D233" s="227" t="s">
        <v>734</v>
      </c>
      <c r="E233" s="117" t="s">
        <v>268</v>
      </c>
      <c r="F233" s="117" t="s">
        <v>34</v>
      </c>
      <c r="G233" s="117" t="s">
        <v>288</v>
      </c>
      <c r="H233" s="117" t="s">
        <v>269</v>
      </c>
      <c r="I233" s="117"/>
      <c r="J233" s="117" t="s">
        <v>269</v>
      </c>
      <c r="K233" s="117" t="s">
        <v>269</v>
      </c>
      <c r="L233" s="117" t="s">
        <v>269</v>
      </c>
      <c r="M233" s="117" t="s">
        <v>269</v>
      </c>
      <c r="N233" s="117" t="s">
        <v>33</v>
      </c>
      <c r="O233" s="213"/>
      <c r="P233" s="131"/>
      <c r="Q233" s="117"/>
      <c r="R233" s="117" t="s">
        <v>33</v>
      </c>
      <c r="S233" s="117" t="s">
        <v>34</v>
      </c>
      <c r="T233" s="117" t="s">
        <v>268</v>
      </c>
      <c r="U233" s="117" t="s">
        <v>288</v>
      </c>
      <c r="V233" s="117" t="s">
        <v>269</v>
      </c>
      <c r="W233" s="117" t="s">
        <v>269</v>
      </c>
      <c r="X233" s="117"/>
      <c r="Y233" s="117" t="s">
        <v>19</v>
      </c>
      <c r="Z233" s="117" t="s">
        <v>19</v>
      </c>
      <c r="AA233" s="132" t="s">
        <v>807</v>
      </c>
      <c r="AB233" s="117"/>
      <c r="AC233" s="117"/>
      <c r="AD233" s="132" t="s">
        <v>807</v>
      </c>
      <c r="AE233" s="117"/>
      <c r="AF233" s="117" t="s">
        <v>33</v>
      </c>
      <c r="AG233" s="117" t="s">
        <v>268</v>
      </c>
      <c r="AH233" s="117" t="s">
        <v>268</v>
      </c>
      <c r="AI233" s="117" t="s">
        <v>34</v>
      </c>
      <c r="AJ233" s="118">
        <f t="shared" si="63"/>
        <v>17</v>
      </c>
      <c r="AK233" s="119">
        <f t="shared" si="64"/>
        <v>0</v>
      </c>
      <c r="AL233" s="119">
        <f t="shared" si="71"/>
        <v>2</v>
      </c>
      <c r="AM233" s="119">
        <f t="shared" si="65"/>
        <v>0</v>
      </c>
      <c r="AN233" s="119">
        <f t="shared" si="66"/>
        <v>2</v>
      </c>
      <c r="AO233" s="119">
        <f t="shared" si="67"/>
        <v>0</v>
      </c>
      <c r="AP233" s="119">
        <f t="shared" si="68"/>
        <v>0</v>
      </c>
      <c r="AQ233" s="119">
        <f t="shared" si="69"/>
        <v>0</v>
      </c>
      <c r="AR233" s="119">
        <f t="shared" si="70"/>
        <v>0</v>
      </c>
      <c r="AS233" s="119">
        <f t="shared" si="76"/>
        <v>0</v>
      </c>
      <c r="AT233" s="119">
        <f t="shared" si="76"/>
        <v>0</v>
      </c>
      <c r="AU233" s="119">
        <f t="shared" si="76"/>
        <v>0</v>
      </c>
      <c r="AV233" s="119">
        <f t="shared" si="76"/>
        <v>0</v>
      </c>
      <c r="AW233" s="119">
        <f t="shared" si="76"/>
        <v>0</v>
      </c>
      <c r="AX233" s="119">
        <f t="shared" si="76"/>
        <v>0</v>
      </c>
      <c r="AY233" s="119">
        <f t="shared" si="72"/>
        <v>0</v>
      </c>
      <c r="AZ233" s="119">
        <f t="shared" si="75"/>
        <v>2</v>
      </c>
      <c r="BA233" s="203"/>
      <c r="BB233" s="203"/>
    </row>
    <row r="234" spans="1:54" ht="15.5" x14ac:dyDescent="0.35">
      <c r="A234" s="127">
        <f>IF(B234="","",IFERROR(SUBTOTAL(3,B$10:B234),""))</f>
        <v>225</v>
      </c>
      <c r="B234" s="179" t="s">
        <v>781</v>
      </c>
      <c r="C234" s="176" t="s">
        <v>782</v>
      </c>
      <c r="D234" s="227" t="s">
        <v>734</v>
      </c>
      <c r="E234" s="117" t="s">
        <v>288</v>
      </c>
      <c r="F234" s="117" t="s">
        <v>34</v>
      </c>
      <c r="G234" s="117" t="s">
        <v>268</v>
      </c>
      <c r="H234" s="117" t="s">
        <v>269</v>
      </c>
      <c r="I234" s="117"/>
      <c r="J234" s="117" t="s">
        <v>269</v>
      </c>
      <c r="K234" s="117" t="s">
        <v>269</v>
      </c>
      <c r="L234" s="117" t="s">
        <v>269</v>
      </c>
      <c r="M234" s="117" t="s">
        <v>288</v>
      </c>
      <c r="N234" s="117" t="s">
        <v>33</v>
      </c>
      <c r="O234" s="213"/>
      <c r="P234" s="131"/>
      <c r="Q234" s="117"/>
      <c r="R234" s="117" t="s">
        <v>34</v>
      </c>
      <c r="S234" s="117" t="s">
        <v>34</v>
      </c>
      <c r="T234" s="117" t="s">
        <v>34</v>
      </c>
      <c r="U234" s="117" t="s">
        <v>288</v>
      </c>
      <c r="V234" s="117" t="s">
        <v>269</v>
      </c>
      <c r="W234" s="117" t="s">
        <v>269</v>
      </c>
      <c r="X234" s="117"/>
      <c r="Y234" s="117" t="s">
        <v>19</v>
      </c>
      <c r="Z234" s="117" t="s">
        <v>19</v>
      </c>
      <c r="AA234" s="132" t="s">
        <v>807</v>
      </c>
      <c r="AB234" s="117"/>
      <c r="AC234" s="117"/>
      <c r="AD234" s="132" t="s">
        <v>807</v>
      </c>
      <c r="AE234" s="117"/>
      <c r="AF234" s="117" t="s">
        <v>19</v>
      </c>
      <c r="AG234" s="117" t="s">
        <v>34</v>
      </c>
      <c r="AH234" s="117" t="s">
        <v>34</v>
      </c>
      <c r="AI234" s="117" t="s">
        <v>33</v>
      </c>
      <c r="AJ234" s="118">
        <f t="shared" si="63"/>
        <v>15</v>
      </c>
      <c r="AK234" s="119">
        <f t="shared" si="64"/>
        <v>0</v>
      </c>
      <c r="AL234" s="119">
        <f t="shared" si="71"/>
        <v>3</v>
      </c>
      <c r="AM234" s="119">
        <f t="shared" si="65"/>
        <v>0</v>
      </c>
      <c r="AN234" s="119">
        <f t="shared" si="66"/>
        <v>3</v>
      </c>
      <c r="AO234" s="119">
        <f t="shared" si="67"/>
        <v>0</v>
      </c>
      <c r="AP234" s="119">
        <f t="shared" si="68"/>
        <v>0</v>
      </c>
      <c r="AQ234" s="119">
        <f t="shared" si="69"/>
        <v>0</v>
      </c>
      <c r="AR234" s="119">
        <f t="shared" si="70"/>
        <v>0</v>
      </c>
      <c r="AS234" s="119">
        <f t="shared" si="76"/>
        <v>0</v>
      </c>
      <c r="AT234" s="119">
        <f t="shared" si="76"/>
        <v>0</v>
      </c>
      <c r="AU234" s="119">
        <f t="shared" si="76"/>
        <v>0</v>
      </c>
      <c r="AV234" s="119">
        <f t="shared" si="76"/>
        <v>0</v>
      </c>
      <c r="AW234" s="119">
        <f t="shared" si="76"/>
        <v>0</v>
      </c>
      <c r="AX234" s="119">
        <f t="shared" si="76"/>
        <v>0</v>
      </c>
      <c r="AY234" s="119">
        <f t="shared" si="72"/>
        <v>0</v>
      </c>
      <c r="AZ234" s="119">
        <f t="shared" si="75"/>
        <v>2</v>
      </c>
      <c r="BA234" s="203"/>
      <c r="BB234" s="203"/>
    </row>
    <row r="235" spans="1:54" ht="15.5" x14ac:dyDescent="0.35">
      <c r="A235" s="127">
        <f>IF(B235="","",IFERROR(SUBTOTAL(3,B$10:B235),""))</f>
        <v>226</v>
      </c>
      <c r="B235" s="225" t="s">
        <v>783</v>
      </c>
      <c r="C235" s="180" t="s">
        <v>784</v>
      </c>
      <c r="D235" s="227" t="s">
        <v>734</v>
      </c>
      <c r="E235" s="117" t="s">
        <v>33</v>
      </c>
      <c r="F235" s="117" t="s">
        <v>33</v>
      </c>
      <c r="G235" s="117" t="s">
        <v>288</v>
      </c>
      <c r="H235" s="117" t="s">
        <v>269</v>
      </c>
      <c r="I235" s="117"/>
      <c r="J235" s="117" t="s">
        <v>288</v>
      </c>
      <c r="K235" s="117" t="s">
        <v>269</v>
      </c>
      <c r="L235" s="117" t="s">
        <v>269</v>
      </c>
      <c r="M235" s="117" t="s">
        <v>269</v>
      </c>
      <c r="N235" s="117" t="s">
        <v>33</v>
      </c>
      <c r="O235" s="213"/>
      <c r="P235" s="131"/>
      <c r="Q235" s="117"/>
      <c r="R235" s="117" t="s">
        <v>33</v>
      </c>
      <c r="S235" s="117" t="s">
        <v>34</v>
      </c>
      <c r="T235" s="117" t="s">
        <v>288</v>
      </c>
      <c r="U235" s="117" t="s">
        <v>268</v>
      </c>
      <c r="V235" s="117" t="s">
        <v>269</v>
      </c>
      <c r="W235" s="117" t="s">
        <v>269</v>
      </c>
      <c r="X235" s="117"/>
      <c r="Y235" s="117" t="s">
        <v>269</v>
      </c>
      <c r="Z235" s="117" t="s">
        <v>19</v>
      </c>
      <c r="AA235" s="132" t="s">
        <v>807</v>
      </c>
      <c r="AB235" s="117"/>
      <c r="AC235" s="117"/>
      <c r="AD235" s="132" t="s">
        <v>807</v>
      </c>
      <c r="AE235" s="117"/>
      <c r="AF235" s="117" t="s">
        <v>33</v>
      </c>
      <c r="AG235" s="117" t="s">
        <v>34</v>
      </c>
      <c r="AH235" s="117" t="s">
        <v>34</v>
      </c>
      <c r="AI235" s="117" t="s">
        <v>34</v>
      </c>
      <c r="AJ235" s="118">
        <f t="shared" si="63"/>
        <v>17</v>
      </c>
      <c r="AK235" s="119">
        <f t="shared" si="64"/>
        <v>0</v>
      </c>
      <c r="AL235" s="119">
        <f t="shared" si="71"/>
        <v>3</v>
      </c>
      <c r="AM235" s="119">
        <f t="shared" si="65"/>
        <v>0</v>
      </c>
      <c r="AN235" s="119">
        <f t="shared" si="66"/>
        <v>1</v>
      </c>
      <c r="AO235" s="119">
        <f t="shared" si="67"/>
        <v>0</v>
      </c>
      <c r="AP235" s="119">
        <f t="shared" si="68"/>
        <v>0</v>
      </c>
      <c r="AQ235" s="119">
        <f t="shared" si="69"/>
        <v>0</v>
      </c>
      <c r="AR235" s="119">
        <f t="shared" si="70"/>
        <v>0</v>
      </c>
      <c r="AS235" s="119">
        <f t="shared" si="76"/>
        <v>0</v>
      </c>
      <c r="AT235" s="119">
        <f t="shared" si="76"/>
        <v>0</v>
      </c>
      <c r="AU235" s="119">
        <f t="shared" si="76"/>
        <v>0</v>
      </c>
      <c r="AV235" s="119">
        <f t="shared" si="76"/>
        <v>0</v>
      </c>
      <c r="AW235" s="119">
        <f t="shared" si="76"/>
        <v>0</v>
      </c>
      <c r="AX235" s="119">
        <f t="shared" si="76"/>
        <v>0</v>
      </c>
      <c r="AY235" s="119">
        <f t="shared" si="72"/>
        <v>0</v>
      </c>
      <c r="AZ235" s="119">
        <f t="shared" si="75"/>
        <v>2</v>
      </c>
      <c r="BA235" s="203"/>
      <c r="BB235" s="203"/>
    </row>
    <row r="236" spans="1:54" ht="15.5" x14ac:dyDescent="0.35">
      <c r="A236" s="127">
        <f>IF(B236="","",IFERROR(SUBTOTAL(3,B$10:B236),""))</f>
        <v>227</v>
      </c>
      <c r="B236" s="225" t="s">
        <v>785</v>
      </c>
      <c r="C236" s="180" t="s">
        <v>786</v>
      </c>
      <c r="D236" s="230" t="s">
        <v>734</v>
      </c>
      <c r="E236" s="117" t="s">
        <v>288</v>
      </c>
      <c r="F236" s="117" t="s">
        <v>34</v>
      </c>
      <c r="G236" s="117" t="s">
        <v>268</v>
      </c>
      <c r="H236" s="117" t="s">
        <v>269</v>
      </c>
      <c r="I236" s="117"/>
      <c r="J236" s="117" t="s">
        <v>288</v>
      </c>
      <c r="K236" s="117" t="s">
        <v>269</v>
      </c>
      <c r="L236" s="117" t="s">
        <v>264</v>
      </c>
      <c r="M236" s="117" t="s">
        <v>269</v>
      </c>
      <c r="N236" s="117" t="s">
        <v>33</v>
      </c>
      <c r="O236" s="213"/>
      <c r="P236" s="131"/>
      <c r="Q236" s="117"/>
      <c r="R236" s="117" t="s">
        <v>288</v>
      </c>
      <c r="S236" s="117" t="s">
        <v>288</v>
      </c>
      <c r="T236" s="117" t="s">
        <v>268</v>
      </c>
      <c r="U236" s="117" t="s">
        <v>268</v>
      </c>
      <c r="V236" s="117" t="s">
        <v>269</v>
      </c>
      <c r="W236" s="117" t="s">
        <v>269</v>
      </c>
      <c r="X236" s="117"/>
      <c r="Y236" s="117" t="s">
        <v>19</v>
      </c>
      <c r="Z236" s="117" t="s">
        <v>19</v>
      </c>
      <c r="AA236" s="132" t="s">
        <v>807</v>
      </c>
      <c r="AB236" s="117"/>
      <c r="AC236" s="117"/>
      <c r="AD236" s="132" t="s">
        <v>807</v>
      </c>
      <c r="AE236" s="117"/>
      <c r="AF236" s="117" t="s">
        <v>268</v>
      </c>
      <c r="AG236" s="117" t="s">
        <v>288</v>
      </c>
      <c r="AH236" s="117" t="s">
        <v>288</v>
      </c>
      <c r="AI236" s="117" t="s">
        <v>33</v>
      </c>
      <c r="AJ236" s="118">
        <f t="shared" si="63"/>
        <v>12</v>
      </c>
      <c r="AK236" s="119">
        <f t="shared" si="64"/>
        <v>0</v>
      </c>
      <c r="AL236" s="119">
        <f t="shared" si="71"/>
        <v>6</v>
      </c>
      <c r="AM236" s="119">
        <f t="shared" si="65"/>
        <v>0</v>
      </c>
      <c r="AN236" s="119">
        <f t="shared" si="66"/>
        <v>2</v>
      </c>
      <c r="AO236" s="119">
        <f t="shared" si="67"/>
        <v>1</v>
      </c>
      <c r="AP236" s="119">
        <f t="shared" si="68"/>
        <v>0</v>
      </c>
      <c r="AQ236" s="119">
        <f t="shared" si="69"/>
        <v>0</v>
      </c>
      <c r="AR236" s="119">
        <f t="shared" si="70"/>
        <v>0</v>
      </c>
      <c r="AS236" s="119">
        <f t="shared" si="76"/>
        <v>0</v>
      </c>
      <c r="AT236" s="119">
        <f t="shared" si="76"/>
        <v>0</v>
      </c>
      <c r="AU236" s="119">
        <f t="shared" si="76"/>
        <v>0</v>
      </c>
      <c r="AV236" s="119">
        <f t="shared" si="76"/>
        <v>0</v>
      </c>
      <c r="AW236" s="119">
        <f t="shared" si="76"/>
        <v>0</v>
      </c>
      <c r="AX236" s="119">
        <f t="shared" si="76"/>
        <v>0</v>
      </c>
      <c r="AY236" s="119">
        <f t="shared" si="72"/>
        <v>0</v>
      </c>
      <c r="AZ236" s="119">
        <f t="shared" si="75"/>
        <v>2</v>
      </c>
      <c r="BA236" s="203"/>
      <c r="BB236" s="203"/>
    </row>
    <row r="237" spans="1:54" ht="15.5" x14ac:dyDescent="0.35">
      <c r="A237" s="127">
        <f>IF(B237="","",IFERROR(SUBTOTAL(3,B$10:B237),""))</f>
        <v>228</v>
      </c>
      <c r="B237" s="225" t="s">
        <v>787</v>
      </c>
      <c r="C237" s="176" t="s">
        <v>788</v>
      </c>
      <c r="D237" s="225" t="s">
        <v>734</v>
      </c>
      <c r="E237" s="117" t="s">
        <v>288</v>
      </c>
      <c r="F237" s="117" t="s">
        <v>33</v>
      </c>
      <c r="G237" s="117" t="s">
        <v>268</v>
      </c>
      <c r="H237" s="117" t="s">
        <v>269</v>
      </c>
      <c r="I237" s="117"/>
      <c r="J237" s="117" t="s">
        <v>269</v>
      </c>
      <c r="K237" s="117" t="s">
        <v>269</v>
      </c>
      <c r="L237" s="117" t="s">
        <v>269</v>
      </c>
      <c r="M237" s="117" t="s">
        <v>288</v>
      </c>
      <c r="N237" s="117" t="s">
        <v>288</v>
      </c>
      <c r="O237" s="213"/>
      <c r="P237" s="131"/>
      <c r="Q237" s="117"/>
      <c r="R237" s="117" t="s">
        <v>264</v>
      </c>
      <c r="S237" s="117" t="s">
        <v>288</v>
      </c>
      <c r="T237" s="117" t="s">
        <v>288</v>
      </c>
      <c r="U237" s="117" t="s">
        <v>288</v>
      </c>
      <c r="V237" s="117" t="s">
        <v>264</v>
      </c>
      <c r="W237" s="117" t="s">
        <v>19</v>
      </c>
      <c r="X237" s="117"/>
      <c r="Y237" s="117" t="s">
        <v>19</v>
      </c>
      <c r="Z237" s="117" t="s">
        <v>19</v>
      </c>
      <c r="AA237" s="132" t="s">
        <v>807</v>
      </c>
      <c r="AB237" s="117"/>
      <c r="AC237" s="117"/>
      <c r="AD237" s="132" t="s">
        <v>807</v>
      </c>
      <c r="AE237" s="117"/>
      <c r="AF237" s="117" t="s">
        <v>19</v>
      </c>
      <c r="AG237" s="117" t="s">
        <v>288</v>
      </c>
      <c r="AH237" s="117" t="s">
        <v>288</v>
      </c>
      <c r="AI237" s="117" t="s">
        <v>19</v>
      </c>
      <c r="AJ237" s="118">
        <f t="shared" si="63"/>
        <v>6</v>
      </c>
      <c r="AK237" s="119">
        <f t="shared" si="64"/>
        <v>0</v>
      </c>
      <c r="AL237" s="119">
        <f t="shared" si="71"/>
        <v>8</v>
      </c>
      <c r="AM237" s="119">
        <f t="shared" si="65"/>
        <v>0</v>
      </c>
      <c r="AN237" s="119">
        <f t="shared" si="66"/>
        <v>5</v>
      </c>
      <c r="AO237" s="119">
        <f t="shared" si="67"/>
        <v>2</v>
      </c>
      <c r="AP237" s="119">
        <f t="shared" si="68"/>
        <v>0</v>
      </c>
      <c r="AQ237" s="119">
        <f t="shared" si="69"/>
        <v>0</v>
      </c>
      <c r="AR237" s="119">
        <f t="shared" si="70"/>
        <v>0</v>
      </c>
      <c r="AS237" s="119">
        <f t="shared" si="76"/>
        <v>0</v>
      </c>
      <c r="AT237" s="119">
        <f t="shared" si="76"/>
        <v>0</v>
      </c>
      <c r="AU237" s="119">
        <f t="shared" si="76"/>
        <v>0</v>
      </c>
      <c r="AV237" s="119">
        <f t="shared" si="76"/>
        <v>0</v>
      </c>
      <c r="AW237" s="119">
        <f t="shared" si="76"/>
        <v>0</v>
      </c>
      <c r="AX237" s="119">
        <f t="shared" si="76"/>
        <v>0</v>
      </c>
      <c r="AY237" s="119">
        <f t="shared" si="72"/>
        <v>0</v>
      </c>
      <c r="AZ237" s="119">
        <f t="shared" si="75"/>
        <v>2</v>
      </c>
      <c r="BA237" s="203"/>
      <c r="BB237" s="203"/>
    </row>
    <row r="238" spans="1:54" ht="15.5" x14ac:dyDescent="0.35">
      <c r="A238" s="127">
        <f>IF(B238="","",IFERROR(SUBTOTAL(3,B$10:B238),""))</f>
        <v>229</v>
      </c>
      <c r="B238" s="225" t="s">
        <v>789</v>
      </c>
      <c r="C238" s="176" t="s">
        <v>790</v>
      </c>
      <c r="D238" s="225" t="s">
        <v>734</v>
      </c>
      <c r="E238" s="117" t="s">
        <v>33</v>
      </c>
      <c r="F238" s="117" t="s">
        <v>33</v>
      </c>
      <c r="G238" s="117" t="s">
        <v>268</v>
      </c>
      <c r="H238" s="117" t="s">
        <v>269</v>
      </c>
      <c r="I238" s="117"/>
      <c r="J238" s="117" t="s">
        <v>269</v>
      </c>
      <c r="K238" s="117" t="s">
        <v>269</v>
      </c>
      <c r="L238" s="117" t="s">
        <v>269</v>
      </c>
      <c r="M238" s="117" t="s">
        <v>269</v>
      </c>
      <c r="N238" s="117" t="s">
        <v>33</v>
      </c>
      <c r="O238" s="213"/>
      <c r="P238" s="131"/>
      <c r="Q238" s="117"/>
      <c r="R238" s="117" t="s">
        <v>33</v>
      </c>
      <c r="S238" s="117" t="s">
        <v>33</v>
      </c>
      <c r="T238" s="117" t="s">
        <v>33</v>
      </c>
      <c r="U238" s="117" t="s">
        <v>268</v>
      </c>
      <c r="V238" s="117" t="s">
        <v>269</v>
      </c>
      <c r="W238" s="117" t="s">
        <v>269</v>
      </c>
      <c r="X238" s="117"/>
      <c r="Y238" s="117" t="s">
        <v>269</v>
      </c>
      <c r="Z238" s="117" t="s">
        <v>269</v>
      </c>
      <c r="AA238" s="132" t="s">
        <v>807</v>
      </c>
      <c r="AB238" s="117"/>
      <c r="AC238" s="117"/>
      <c r="AD238" s="132" t="s">
        <v>807</v>
      </c>
      <c r="AE238" s="117"/>
      <c r="AF238" s="117" t="s">
        <v>268</v>
      </c>
      <c r="AG238" s="117" t="s">
        <v>33</v>
      </c>
      <c r="AH238" s="117" t="s">
        <v>33</v>
      </c>
      <c r="AI238" s="117" t="s">
        <v>268</v>
      </c>
      <c r="AJ238" s="118">
        <f t="shared" si="63"/>
        <v>21</v>
      </c>
      <c r="AK238" s="119">
        <f t="shared" si="64"/>
        <v>0</v>
      </c>
      <c r="AL238" s="119">
        <f t="shared" si="71"/>
        <v>0</v>
      </c>
      <c r="AM238" s="119">
        <f t="shared" si="65"/>
        <v>0</v>
      </c>
      <c r="AN238" s="119">
        <f t="shared" si="66"/>
        <v>0</v>
      </c>
      <c r="AO238" s="119">
        <f t="shared" si="67"/>
        <v>0</v>
      </c>
      <c r="AP238" s="119">
        <f t="shared" si="68"/>
        <v>0</v>
      </c>
      <c r="AQ238" s="119">
        <f t="shared" si="69"/>
        <v>0</v>
      </c>
      <c r="AR238" s="119">
        <f t="shared" si="70"/>
        <v>0</v>
      </c>
      <c r="AS238" s="119">
        <f t="shared" si="76"/>
        <v>0</v>
      </c>
      <c r="AT238" s="119">
        <f t="shared" si="76"/>
        <v>0</v>
      </c>
      <c r="AU238" s="119">
        <f t="shared" si="76"/>
        <v>0</v>
      </c>
      <c r="AV238" s="119">
        <f t="shared" si="76"/>
        <v>0</v>
      </c>
      <c r="AW238" s="119">
        <f t="shared" si="76"/>
        <v>0</v>
      </c>
      <c r="AX238" s="119">
        <f t="shared" si="76"/>
        <v>0</v>
      </c>
      <c r="AY238" s="119">
        <f t="shared" si="72"/>
        <v>0</v>
      </c>
      <c r="AZ238" s="119">
        <f t="shared" si="75"/>
        <v>2</v>
      </c>
      <c r="BA238" s="203"/>
      <c r="BB238" s="203"/>
    </row>
    <row r="239" spans="1:54" ht="15.5" x14ac:dyDescent="0.35">
      <c r="A239" s="127">
        <f>IF(B239="","",IFERROR(SUBTOTAL(3,B$10:B239),""))</f>
        <v>230</v>
      </c>
      <c r="B239" s="225" t="s">
        <v>791</v>
      </c>
      <c r="C239" s="176" t="s">
        <v>792</v>
      </c>
      <c r="D239" s="225" t="s">
        <v>734</v>
      </c>
      <c r="E239" s="117" t="s">
        <v>33</v>
      </c>
      <c r="F239" s="117" t="s">
        <v>34</v>
      </c>
      <c r="G239" s="117" t="s">
        <v>268</v>
      </c>
      <c r="H239" s="117" t="s">
        <v>269</v>
      </c>
      <c r="I239" s="117"/>
      <c r="J239" s="117" t="s">
        <v>269</v>
      </c>
      <c r="K239" s="117" t="s">
        <v>269</v>
      </c>
      <c r="L239" s="117" t="s">
        <v>269</v>
      </c>
      <c r="M239" s="117" t="s">
        <v>269</v>
      </c>
      <c r="N239" s="117" t="s">
        <v>33</v>
      </c>
      <c r="O239" s="213"/>
      <c r="P239" s="131"/>
      <c r="Q239" s="117"/>
      <c r="R239" s="117" t="s">
        <v>268</v>
      </c>
      <c r="S239" s="117" t="s">
        <v>33</v>
      </c>
      <c r="T239" s="117" t="s">
        <v>33</v>
      </c>
      <c r="U239" s="117" t="s">
        <v>268</v>
      </c>
      <c r="V239" s="117" t="s">
        <v>269</v>
      </c>
      <c r="W239" s="117" t="s">
        <v>269</v>
      </c>
      <c r="X239" s="117"/>
      <c r="Y239" s="117" t="s">
        <v>19</v>
      </c>
      <c r="Z239" s="117" t="s">
        <v>19</v>
      </c>
      <c r="AA239" s="132" t="s">
        <v>807</v>
      </c>
      <c r="AB239" s="117"/>
      <c r="AC239" s="117"/>
      <c r="AD239" s="132" t="s">
        <v>807</v>
      </c>
      <c r="AE239" s="117"/>
      <c r="AF239" s="117" t="s">
        <v>33</v>
      </c>
      <c r="AG239" s="117" t="s">
        <v>33</v>
      </c>
      <c r="AH239" s="117" t="s">
        <v>33</v>
      </c>
      <c r="AI239" s="117" t="s">
        <v>34</v>
      </c>
      <c r="AJ239" s="118">
        <f t="shared" si="63"/>
        <v>19</v>
      </c>
      <c r="AK239" s="119">
        <f t="shared" si="64"/>
        <v>0</v>
      </c>
      <c r="AL239" s="119">
        <f t="shared" si="71"/>
        <v>0</v>
      </c>
      <c r="AM239" s="119">
        <f t="shared" si="65"/>
        <v>0</v>
      </c>
      <c r="AN239" s="119">
        <f t="shared" si="66"/>
        <v>2</v>
      </c>
      <c r="AO239" s="119">
        <f t="shared" si="67"/>
        <v>0</v>
      </c>
      <c r="AP239" s="119">
        <f t="shared" si="68"/>
        <v>0</v>
      </c>
      <c r="AQ239" s="119">
        <f t="shared" si="69"/>
        <v>0</v>
      </c>
      <c r="AR239" s="119">
        <f t="shared" si="70"/>
        <v>0</v>
      </c>
      <c r="AS239" s="119">
        <f t="shared" si="76"/>
        <v>0</v>
      </c>
      <c r="AT239" s="119">
        <f t="shared" si="76"/>
        <v>0</v>
      </c>
      <c r="AU239" s="119">
        <f t="shared" si="76"/>
        <v>0</v>
      </c>
      <c r="AV239" s="119">
        <f t="shared" si="76"/>
        <v>0</v>
      </c>
      <c r="AW239" s="119">
        <f t="shared" si="76"/>
        <v>0</v>
      </c>
      <c r="AX239" s="119">
        <f t="shared" si="76"/>
        <v>0</v>
      </c>
      <c r="AY239" s="119">
        <f t="shared" si="72"/>
        <v>0</v>
      </c>
      <c r="AZ239" s="119">
        <f t="shared" si="75"/>
        <v>2</v>
      </c>
      <c r="BA239" s="203"/>
      <c r="BB239" s="203"/>
    </row>
    <row r="240" spans="1:54" ht="15.5" x14ac:dyDescent="0.35">
      <c r="A240" s="127">
        <f>IF(B240="","",IFERROR(SUBTOTAL(3,B$10:B240),""))</f>
        <v>231</v>
      </c>
      <c r="B240" s="225" t="s">
        <v>793</v>
      </c>
      <c r="C240" s="176" t="s">
        <v>794</v>
      </c>
      <c r="D240" s="225" t="s">
        <v>734</v>
      </c>
      <c r="E240" s="117" t="s">
        <v>33</v>
      </c>
      <c r="F240" s="117" t="s">
        <v>33</v>
      </c>
      <c r="G240" s="117" t="s">
        <v>268</v>
      </c>
      <c r="H240" s="117" t="s">
        <v>269</v>
      </c>
      <c r="I240" s="117"/>
      <c r="J240" s="117" t="s">
        <v>269</v>
      </c>
      <c r="K240" s="117" t="s">
        <v>269</v>
      </c>
      <c r="L240" s="117" t="s">
        <v>269</v>
      </c>
      <c r="M240" s="117" t="s">
        <v>269</v>
      </c>
      <c r="N240" s="117" t="s">
        <v>33</v>
      </c>
      <c r="O240" s="213"/>
      <c r="P240" s="131"/>
      <c r="Q240" s="117"/>
      <c r="R240" s="117" t="s">
        <v>33</v>
      </c>
      <c r="S240" s="117" t="s">
        <v>33</v>
      </c>
      <c r="T240" s="117" t="s">
        <v>33</v>
      </c>
      <c r="U240" s="117" t="s">
        <v>268</v>
      </c>
      <c r="V240" s="117" t="s">
        <v>269</v>
      </c>
      <c r="W240" s="117" t="s">
        <v>269</v>
      </c>
      <c r="X240" s="117"/>
      <c r="Y240" s="117" t="s">
        <v>19</v>
      </c>
      <c r="Z240" s="117" t="s">
        <v>19</v>
      </c>
      <c r="AA240" s="132" t="s">
        <v>807</v>
      </c>
      <c r="AB240" s="117"/>
      <c r="AC240" s="117"/>
      <c r="AD240" s="132" t="s">
        <v>807</v>
      </c>
      <c r="AE240" s="117"/>
      <c r="AF240" s="117" t="s">
        <v>33</v>
      </c>
      <c r="AG240" s="117" t="s">
        <v>33</v>
      </c>
      <c r="AH240" s="117" t="s">
        <v>34</v>
      </c>
      <c r="AI240" s="117" t="s">
        <v>268</v>
      </c>
      <c r="AJ240" s="118">
        <f t="shared" si="63"/>
        <v>19</v>
      </c>
      <c r="AK240" s="119">
        <f t="shared" si="64"/>
        <v>0</v>
      </c>
      <c r="AL240" s="119">
        <f t="shared" si="71"/>
        <v>0</v>
      </c>
      <c r="AM240" s="119">
        <f t="shared" si="65"/>
        <v>0</v>
      </c>
      <c r="AN240" s="119">
        <f t="shared" si="66"/>
        <v>2</v>
      </c>
      <c r="AO240" s="119">
        <f t="shared" si="67"/>
        <v>0</v>
      </c>
      <c r="AP240" s="119">
        <f t="shared" si="68"/>
        <v>0</v>
      </c>
      <c r="AQ240" s="119">
        <f t="shared" si="69"/>
        <v>0</v>
      </c>
      <c r="AR240" s="119">
        <f t="shared" si="70"/>
        <v>0</v>
      </c>
      <c r="AS240" s="119">
        <f t="shared" si="76"/>
        <v>0</v>
      </c>
      <c r="AT240" s="119">
        <f t="shared" si="76"/>
        <v>0</v>
      </c>
      <c r="AU240" s="119">
        <f t="shared" si="76"/>
        <v>0</v>
      </c>
      <c r="AV240" s="119">
        <f t="shared" si="76"/>
        <v>0</v>
      </c>
      <c r="AW240" s="119">
        <f t="shared" si="76"/>
        <v>0</v>
      </c>
      <c r="AX240" s="119">
        <f t="shared" si="76"/>
        <v>0</v>
      </c>
      <c r="AY240" s="119">
        <f t="shared" si="72"/>
        <v>0</v>
      </c>
      <c r="AZ240" s="119">
        <f t="shared" si="75"/>
        <v>2</v>
      </c>
      <c r="BA240" s="203"/>
      <c r="BB240" s="203"/>
    </row>
    <row r="241" spans="1:54" ht="15.5" x14ac:dyDescent="0.35">
      <c r="A241" s="127">
        <f>IF(B241="","",IFERROR(SUBTOTAL(3,B$10:B241),""))</f>
        <v>232</v>
      </c>
      <c r="B241" s="225" t="s">
        <v>795</v>
      </c>
      <c r="C241" s="176" t="s">
        <v>796</v>
      </c>
      <c r="D241" s="225" t="s">
        <v>734</v>
      </c>
      <c r="E241" s="117" t="s">
        <v>268</v>
      </c>
      <c r="F241" s="117" t="s">
        <v>33</v>
      </c>
      <c r="G241" s="117" t="s">
        <v>268</v>
      </c>
      <c r="H241" s="117" t="s">
        <v>269</v>
      </c>
      <c r="I241" s="117"/>
      <c r="J241" s="117" t="s">
        <v>269</v>
      </c>
      <c r="K241" s="117" t="s">
        <v>269</v>
      </c>
      <c r="L241" s="117" t="s">
        <v>269</v>
      </c>
      <c r="M241" s="117" t="s">
        <v>269</v>
      </c>
      <c r="N241" s="117" t="s">
        <v>268</v>
      </c>
      <c r="O241" s="213"/>
      <c r="P241" s="131"/>
      <c r="Q241" s="117"/>
      <c r="R241" s="117" t="s">
        <v>288</v>
      </c>
      <c r="S241" s="117" t="s">
        <v>32</v>
      </c>
      <c r="T241" s="117" t="s">
        <v>32</v>
      </c>
      <c r="U241" s="117" t="s">
        <v>268</v>
      </c>
      <c r="V241" s="117" t="s">
        <v>269</v>
      </c>
      <c r="W241" s="117" t="s">
        <v>269</v>
      </c>
      <c r="X241" s="117"/>
      <c r="Y241" s="117" t="s">
        <v>269</v>
      </c>
      <c r="Z241" s="117" t="s">
        <v>269</v>
      </c>
      <c r="AA241" s="132" t="s">
        <v>807</v>
      </c>
      <c r="AB241" s="117"/>
      <c r="AC241" s="117"/>
      <c r="AD241" s="132" t="s">
        <v>807</v>
      </c>
      <c r="AE241" s="117"/>
      <c r="AF241" s="117" t="s">
        <v>268</v>
      </c>
      <c r="AG241" s="117" t="s">
        <v>33</v>
      </c>
      <c r="AH241" s="117" t="s">
        <v>33</v>
      </c>
      <c r="AI241" s="117" t="s">
        <v>268</v>
      </c>
      <c r="AJ241" s="118">
        <f t="shared" si="63"/>
        <v>18</v>
      </c>
      <c r="AK241" s="119">
        <f t="shared" si="64"/>
        <v>2</v>
      </c>
      <c r="AL241" s="119">
        <f t="shared" si="71"/>
        <v>1</v>
      </c>
      <c r="AM241" s="119">
        <f t="shared" si="65"/>
        <v>0</v>
      </c>
      <c r="AN241" s="119">
        <f t="shared" si="66"/>
        <v>0</v>
      </c>
      <c r="AO241" s="119">
        <f t="shared" si="67"/>
        <v>0</v>
      </c>
      <c r="AP241" s="119">
        <f t="shared" si="68"/>
        <v>0</v>
      </c>
      <c r="AQ241" s="119">
        <f t="shared" si="69"/>
        <v>0</v>
      </c>
      <c r="AR241" s="119">
        <f t="shared" si="70"/>
        <v>0</v>
      </c>
      <c r="AS241" s="119">
        <f t="shared" ref="AS241:AX246" si="77">COUNTIF($E241:$AI241,AS$9)</f>
        <v>0</v>
      </c>
      <c r="AT241" s="119">
        <f t="shared" si="77"/>
        <v>0</v>
      </c>
      <c r="AU241" s="119">
        <f t="shared" si="77"/>
        <v>0</v>
      </c>
      <c r="AV241" s="119">
        <f t="shared" si="77"/>
        <v>0</v>
      </c>
      <c r="AW241" s="119">
        <f t="shared" si="77"/>
        <v>0</v>
      </c>
      <c r="AX241" s="119">
        <f t="shared" si="77"/>
        <v>0</v>
      </c>
      <c r="AY241" s="119">
        <f t="shared" si="72"/>
        <v>0</v>
      </c>
      <c r="AZ241" s="119">
        <f t="shared" si="75"/>
        <v>2</v>
      </c>
      <c r="BA241" s="203"/>
      <c r="BB241" s="203"/>
    </row>
    <row r="242" spans="1:54" ht="15.5" x14ac:dyDescent="0.35">
      <c r="A242" s="127">
        <f>IF(B242="","",IFERROR(SUBTOTAL(3,B$10:B242),""))</f>
        <v>233</v>
      </c>
      <c r="B242" s="225" t="s">
        <v>797</v>
      </c>
      <c r="C242" s="176" t="s">
        <v>798</v>
      </c>
      <c r="D242" s="225" t="s">
        <v>734</v>
      </c>
      <c r="E242" s="117" t="s">
        <v>268</v>
      </c>
      <c r="F242" s="117" t="s">
        <v>34</v>
      </c>
      <c r="G242" s="117" t="s">
        <v>268</v>
      </c>
      <c r="H242" s="117" t="s">
        <v>269</v>
      </c>
      <c r="I242" s="117"/>
      <c r="J242" s="117" t="s">
        <v>269</v>
      </c>
      <c r="K242" s="117" t="s">
        <v>288</v>
      </c>
      <c r="L242" s="117" t="s">
        <v>32</v>
      </c>
      <c r="M242" s="117" t="s">
        <v>269</v>
      </c>
      <c r="N242" s="117" t="s">
        <v>33</v>
      </c>
      <c r="O242" s="213"/>
      <c r="P242" s="131"/>
      <c r="Q242" s="117"/>
      <c r="R242" s="117" t="s">
        <v>37</v>
      </c>
      <c r="S242" s="117" t="s">
        <v>37</v>
      </c>
      <c r="T242" s="117" t="s">
        <v>37</v>
      </c>
      <c r="U242" s="117" t="s">
        <v>37</v>
      </c>
      <c r="V242" s="117" t="s">
        <v>37</v>
      </c>
      <c r="W242" s="117" t="s">
        <v>37</v>
      </c>
      <c r="X242" s="117"/>
      <c r="Y242" s="117" t="s">
        <v>37</v>
      </c>
      <c r="Z242" s="117" t="s">
        <v>37</v>
      </c>
      <c r="AA242" s="117" t="s">
        <v>37</v>
      </c>
      <c r="AB242" s="117"/>
      <c r="AC242" s="117"/>
      <c r="AD242" s="117" t="s">
        <v>37</v>
      </c>
      <c r="AE242" s="117"/>
      <c r="AF242" s="117" t="s">
        <v>37</v>
      </c>
      <c r="AG242" s="117" t="s">
        <v>37</v>
      </c>
      <c r="AH242" s="117" t="s">
        <v>37</v>
      </c>
      <c r="AI242" s="117" t="s">
        <v>37</v>
      </c>
      <c r="AJ242" s="118">
        <f t="shared" si="63"/>
        <v>7</v>
      </c>
      <c r="AK242" s="119">
        <f t="shared" si="64"/>
        <v>1</v>
      </c>
      <c r="AL242" s="119">
        <f t="shared" si="71"/>
        <v>1</v>
      </c>
      <c r="AM242" s="119">
        <f t="shared" si="65"/>
        <v>0</v>
      </c>
      <c r="AN242" s="119">
        <f t="shared" si="66"/>
        <v>0</v>
      </c>
      <c r="AO242" s="119">
        <f t="shared" si="67"/>
        <v>0</v>
      </c>
      <c r="AP242" s="119">
        <f t="shared" si="68"/>
        <v>0</v>
      </c>
      <c r="AQ242" s="119">
        <f t="shared" si="69"/>
        <v>0</v>
      </c>
      <c r="AR242" s="119">
        <f t="shared" si="70"/>
        <v>14</v>
      </c>
      <c r="AS242" s="119">
        <f t="shared" si="77"/>
        <v>0</v>
      </c>
      <c r="AT242" s="119">
        <f t="shared" si="77"/>
        <v>0</v>
      </c>
      <c r="AU242" s="119">
        <f t="shared" si="77"/>
        <v>0</v>
      </c>
      <c r="AV242" s="119">
        <f t="shared" si="77"/>
        <v>0</v>
      </c>
      <c r="AW242" s="119">
        <f t="shared" si="77"/>
        <v>0</v>
      </c>
      <c r="AX242" s="119">
        <f t="shared" si="77"/>
        <v>0</v>
      </c>
      <c r="AY242" s="119">
        <f t="shared" si="72"/>
        <v>0</v>
      </c>
      <c r="AZ242" s="119">
        <f t="shared" si="75"/>
        <v>0</v>
      </c>
      <c r="BA242" s="203"/>
      <c r="BB242" s="203"/>
    </row>
    <row r="243" spans="1:54" ht="15.5" x14ac:dyDescent="0.35">
      <c r="A243" s="127">
        <f>IF(B243="","",IFERROR(SUBTOTAL(3,B$10:B243),""))</f>
        <v>234</v>
      </c>
      <c r="B243" s="181" t="s">
        <v>799</v>
      </c>
      <c r="C243" s="176" t="s">
        <v>800</v>
      </c>
      <c r="D243" s="225" t="s">
        <v>734</v>
      </c>
      <c r="E243" s="117" t="s">
        <v>33</v>
      </c>
      <c r="F243" s="117" t="s">
        <v>33</v>
      </c>
      <c r="G243" s="117" t="s">
        <v>268</v>
      </c>
      <c r="H243" s="117" t="s">
        <v>269</v>
      </c>
      <c r="I243" s="117"/>
      <c r="J243" s="117" t="s">
        <v>269</v>
      </c>
      <c r="K243" s="117" t="s">
        <v>269</v>
      </c>
      <c r="L243" s="117" t="s">
        <v>269</v>
      </c>
      <c r="M243" s="117" t="s">
        <v>269</v>
      </c>
      <c r="N243" s="117" t="s">
        <v>33</v>
      </c>
      <c r="O243" s="213"/>
      <c r="P243" s="131"/>
      <c r="Q243" s="117"/>
      <c r="R243" s="117" t="s">
        <v>33</v>
      </c>
      <c r="S243" s="117" t="s">
        <v>33</v>
      </c>
      <c r="T243" s="117" t="s">
        <v>33</v>
      </c>
      <c r="U243" s="117" t="s">
        <v>268</v>
      </c>
      <c r="V243" s="117" t="s">
        <v>269</v>
      </c>
      <c r="W243" s="117" t="s">
        <v>269</v>
      </c>
      <c r="X243" s="117"/>
      <c r="Y243" s="117" t="s">
        <v>269</v>
      </c>
      <c r="Z243" s="117" t="s">
        <v>269</v>
      </c>
      <c r="AA243" s="132" t="s">
        <v>807</v>
      </c>
      <c r="AB243" s="117"/>
      <c r="AC243" s="117"/>
      <c r="AD243" s="132" t="s">
        <v>807</v>
      </c>
      <c r="AE243" s="117"/>
      <c r="AF243" s="117" t="s">
        <v>268</v>
      </c>
      <c r="AG243" s="117" t="s">
        <v>33</v>
      </c>
      <c r="AH243" s="117" t="s">
        <v>33</v>
      </c>
      <c r="AI243" s="117" t="s">
        <v>33</v>
      </c>
      <c r="AJ243" s="118">
        <f t="shared" si="63"/>
        <v>21</v>
      </c>
      <c r="AK243" s="119">
        <f t="shared" si="64"/>
        <v>0</v>
      </c>
      <c r="AL243" s="119">
        <f t="shared" si="71"/>
        <v>0</v>
      </c>
      <c r="AM243" s="119">
        <f t="shared" si="65"/>
        <v>0</v>
      </c>
      <c r="AN243" s="119">
        <f t="shared" si="66"/>
        <v>0</v>
      </c>
      <c r="AO243" s="119">
        <f t="shared" si="67"/>
        <v>0</v>
      </c>
      <c r="AP243" s="119">
        <f t="shared" si="68"/>
        <v>0</v>
      </c>
      <c r="AQ243" s="119">
        <f t="shared" si="69"/>
        <v>0</v>
      </c>
      <c r="AR243" s="119">
        <f t="shared" si="70"/>
        <v>0</v>
      </c>
      <c r="AS243" s="119">
        <f t="shared" si="77"/>
        <v>0</v>
      </c>
      <c r="AT243" s="119">
        <f t="shared" si="77"/>
        <v>0</v>
      </c>
      <c r="AU243" s="119">
        <f t="shared" si="77"/>
        <v>0</v>
      </c>
      <c r="AV243" s="119">
        <f t="shared" si="77"/>
        <v>0</v>
      </c>
      <c r="AW243" s="119">
        <f t="shared" si="77"/>
        <v>0</v>
      </c>
      <c r="AX243" s="119">
        <f t="shared" si="77"/>
        <v>0</v>
      </c>
      <c r="AY243" s="119">
        <f t="shared" si="72"/>
        <v>0</v>
      </c>
      <c r="AZ243" s="119">
        <f t="shared" si="75"/>
        <v>2</v>
      </c>
      <c r="BA243" s="203"/>
      <c r="BB243" s="203"/>
    </row>
    <row r="244" spans="1:54" ht="15.5" x14ac:dyDescent="0.35">
      <c r="A244" s="127">
        <f>IF(B244="","",IFERROR(SUBTOTAL(3,B$10:B244),""))</f>
        <v>235</v>
      </c>
      <c r="B244" s="225" t="s">
        <v>801</v>
      </c>
      <c r="C244" s="174" t="s">
        <v>802</v>
      </c>
      <c r="D244" s="225" t="s">
        <v>734</v>
      </c>
      <c r="E244" s="117" t="s">
        <v>33</v>
      </c>
      <c r="F244" s="117" t="s">
        <v>33</v>
      </c>
      <c r="G244" s="117" t="s">
        <v>33</v>
      </c>
      <c r="H244" s="117" t="s">
        <v>269</v>
      </c>
      <c r="I244" s="117"/>
      <c r="J244" s="117" t="s">
        <v>269</v>
      </c>
      <c r="K244" s="117" t="s">
        <v>269</v>
      </c>
      <c r="L244" s="117" t="s">
        <v>269</v>
      </c>
      <c r="M244" s="117" t="s">
        <v>288</v>
      </c>
      <c r="N244" s="117" t="s">
        <v>33</v>
      </c>
      <c r="O244" s="213"/>
      <c r="P244" s="131"/>
      <c r="Q244" s="117"/>
      <c r="R244" s="117" t="s">
        <v>264</v>
      </c>
      <c r="S244" s="117" t="s">
        <v>288</v>
      </c>
      <c r="T244" s="117" t="s">
        <v>33</v>
      </c>
      <c r="U244" s="117" t="s">
        <v>268</v>
      </c>
      <c r="V244" s="117" t="s">
        <v>288</v>
      </c>
      <c r="W244" s="117" t="s">
        <v>19</v>
      </c>
      <c r="X244" s="117"/>
      <c r="Y244" s="117" t="s">
        <v>19</v>
      </c>
      <c r="Z244" s="117" t="s">
        <v>19</v>
      </c>
      <c r="AA244" s="132" t="s">
        <v>807</v>
      </c>
      <c r="AB244" s="117"/>
      <c r="AC244" s="117"/>
      <c r="AD244" s="132" t="s">
        <v>807</v>
      </c>
      <c r="AE244" s="117"/>
      <c r="AF244" s="117" t="s">
        <v>33</v>
      </c>
      <c r="AG244" s="117" t="s">
        <v>33</v>
      </c>
      <c r="AH244" s="117" t="s">
        <v>288</v>
      </c>
      <c r="AI244" s="117" t="s">
        <v>33</v>
      </c>
      <c r="AJ244" s="118">
        <f t="shared" si="63"/>
        <v>13</v>
      </c>
      <c r="AK244" s="119">
        <f t="shared" si="64"/>
        <v>0</v>
      </c>
      <c r="AL244" s="119">
        <f t="shared" si="71"/>
        <v>4</v>
      </c>
      <c r="AM244" s="119">
        <f t="shared" si="65"/>
        <v>0</v>
      </c>
      <c r="AN244" s="119">
        <f t="shared" si="66"/>
        <v>3</v>
      </c>
      <c r="AO244" s="119">
        <f t="shared" si="67"/>
        <v>1</v>
      </c>
      <c r="AP244" s="119">
        <f t="shared" si="68"/>
        <v>0</v>
      </c>
      <c r="AQ244" s="119">
        <f t="shared" si="69"/>
        <v>0</v>
      </c>
      <c r="AR244" s="119">
        <f t="shared" si="70"/>
        <v>0</v>
      </c>
      <c r="AS244" s="119">
        <f t="shared" si="77"/>
        <v>0</v>
      </c>
      <c r="AT244" s="119">
        <f t="shared" si="77"/>
        <v>0</v>
      </c>
      <c r="AU244" s="119">
        <f t="shared" si="77"/>
        <v>0</v>
      </c>
      <c r="AV244" s="119">
        <f t="shared" si="77"/>
        <v>0</v>
      </c>
      <c r="AW244" s="119">
        <f t="shared" si="77"/>
        <v>0</v>
      </c>
      <c r="AX244" s="119">
        <f t="shared" si="77"/>
        <v>0</v>
      </c>
      <c r="AY244" s="119">
        <f t="shared" si="72"/>
        <v>0</v>
      </c>
      <c r="AZ244" s="119">
        <f t="shared" si="75"/>
        <v>2</v>
      </c>
      <c r="BA244" s="203"/>
      <c r="BB244" s="203"/>
    </row>
    <row r="245" spans="1:54" ht="15.5" x14ac:dyDescent="0.35">
      <c r="A245" s="127">
        <f>IF(B245="","",IFERROR(SUBTOTAL(3,B$10:B245),""))</f>
        <v>236</v>
      </c>
      <c r="B245" s="225" t="s">
        <v>803</v>
      </c>
      <c r="C245" s="182" t="s">
        <v>804</v>
      </c>
      <c r="D245" s="225" t="s">
        <v>638</v>
      </c>
      <c r="E245" s="117"/>
      <c r="F245" s="117"/>
      <c r="G245" s="117"/>
      <c r="H245" s="117"/>
      <c r="I245" s="117"/>
      <c r="J245" s="117"/>
      <c r="K245" s="117" t="s">
        <v>33</v>
      </c>
      <c r="L245" s="117" t="s">
        <v>33</v>
      </c>
      <c r="M245" s="117" t="s">
        <v>33</v>
      </c>
      <c r="N245" s="117" t="s">
        <v>33</v>
      </c>
      <c r="O245" s="117"/>
      <c r="P245" s="117"/>
      <c r="Q245" s="117"/>
      <c r="R245" s="117" t="s">
        <v>33</v>
      </c>
      <c r="S245" s="117" t="s">
        <v>33</v>
      </c>
      <c r="T245" s="117" t="s">
        <v>33</v>
      </c>
      <c r="U245" s="117" t="s">
        <v>33</v>
      </c>
      <c r="V245" s="117" t="s">
        <v>33</v>
      </c>
      <c r="W245" s="117" t="s">
        <v>33</v>
      </c>
      <c r="X245" s="117"/>
      <c r="Y245" s="117" t="s">
        <v>33</v>
      </c>
      <c r="Z245" s="117" t="s">
        <v>33</v>
      </c>
      <c r="AA245" s="132" t="s">
        <v>807</v>
      </c>
      <c r="AB245" s="117"/>
      <c r="AC245" s="117"/>
      <c r="AD245" s="132" t="s">
        <v>807</v>
      </c>
      <c r="AE245" s="117"/>
      <c r="AF245" s="117" t="s">
        <v>33</v>
      </c>
      <c r="AG245" s="117" t="s">
        <v>33</v>
      </c>
      <c r="AH245" s="117" t="s">
        <v>33</v>
      </c>
      <c r="AI245" s="117" t="s">
        <v>33</v>
      </c>
      <c r="AJ245" s="118">
        <f t="shared" si="63"/>
        <v>21</v>
      </c>
      <c r="AK245" s="119">
        <f t="shared" si="64"/>
        <v>0</v>
      </c>
      <c r="AL245" s="119">
        <f t="shared" si="71"/>
        <v>0</v>
      </c>
      <c r="AM245" s="119">
        <f t="shared" si="65"/>
        <v>0</v>
      </c>
      <c r="AN245" s="119">
        <f t="shared" si="66"/>
        <v>0</v>
      </c>
      <c r="AO245" s="119">
        <f t="shared" si="67"/>
        <v>0</v>
      </c>
      <c r="AP245" s="119">
        <f t="shared" si="68"/>
        <v>0</v>
      </c>
      <c r="AQ245" s="119">
        <f t="shared" si="69"/>
        <v>0</v>
      </c>
      <c r="AR245" s="119">
        <f t="shared" si="70"/>
        <v>0</v>
      </c>
      <c r="AS245" s="119">
        <f t="shared" si="77"/>
        <v>0</v>
      </c>
      <c r="AT245" s="119">
        <f t="shared" si="77"/>
        <v>0</v>
      </c>
      <c r="AU245" s="119">
        <f t="shared" si="77"/>
        <v>0</v>
      </c>
      <c r="AV245" s="119">
        <f t="shared" si="77"/>
        <v>0</v>
      </c>
      <c r="AW245" s="119">
        <f t="shared" si="77"/>
        <v>0</v>
      </c>
      <c r="AX245" s="119">
        <f t="shared" si="77"/>
        <v>0</v>
      </c>
      <c r="AY245" s="119">
        <f t="shared" si="72"/>
        <v>0</v>
      </c>
      <c r="AZ245" s="119">
        <f t="shared" si="75"/>
        <v>2</v>
      </c>
      <c r="BA245" s="203"/>
      <c r="BB245" s="203"/>
    </row>
    <row r="246" spans="1:54" ht="15.5" x14ac:dyDescent="0.35">
      <c r="A246" s="127">
        <f>IF(B246="","",IFERROR(SUBTOTAL(3,B$10:B246),""))</f>
        <v>237</v>
      </c>
      <c r="B246" s="225" t="s">
        <v>805</v>
      </c>
      <c r="C246" s="167" t="s">
        <v>806</v>
      </c>
      <c r="D246" s="225" t="s">
        <v>22</v>
      </c>
      <c r="E246" s="117" t="s">
        <v>33</v>
      </c>
      <c r="F246" s="132" t="s">
        <v>33</v>
      </c>
      <c r="G246" s="132" t="s">
        <v>33</v>
      </c>
      <c r="H246" s="132" t="s">
        <v>33</v>
      </c>
      <c r="I246" s="132"/>
      <c r="J246" s="132" t="s">
        <v>33</v>
      </c>
      <c r="K246" s="132" t="s">
        <v>33</v>
      </c>
      <c r="L246" s="117" t="s">
        <v>33</v>
      </c>
      <c r="M246" s="132" t="s">
        <v>33</v>
      </c>
      <c r="N246" s="132" t="s">
        <v>33</v>
      </c>
      <c r="O246" s="132"/>
      <c r="P246" s="132"/>
      <c r="Q246" s="132"/>
      <c r="R246" s="157" t="s">
        <v>33</v>
      </c>
      <c r="S246" s="157" t="s">
        <v>33</v>
      </c>
      <c r="T246" s="157" t="s">
        <v>33</v>
      </c>
      <c r="U246" s="157" t="s">
        <v>33</v>
      </c>
      <c r="V246" s="157" t="s">
        <v>33</v>
      </c>
      <c r="W246" s="157"/>
      <c r="X246" s="132"/>
      <c r="Y246" s="157" t="s">
        <v>33</v>
      </c>
      <c r="Z246" s="157" t="s">
        <v>33</v>
      </c>
      <c r="AA246" s="132" t="s">
        <v>807</v>
      </c>
      <c r="AB246" s="132"/>
      <c r="AC246" s="132"/>
      <c r="AD246" s="132" t="s">
        <v>807</v>
      </c>
      <c r="AE246" s="132"/>
      <c r="AF246" s="132" t="s">
        <v>33</v>
      </c>
      <c r="AG246" s="117" t="s">
        <v>33</v>
      </c>
      <c r="AH246" s="117" t="s">
        <v>33</v>
      </c>
      <c r="AI246" s="117" t="s">
        <v>33</v>
      </c>
      <c r="AJ246" s="118">
        <f t="shared" si="63"/>
        <v>21</v>
      </c>
      <c r="AK246" s="119">
        <f t="shared" si="64"/>
        <v>0</v>
      </c>
      <c r="AL246" s="119">
        <f t="shared" si="71"/>
        <v>0</v>
      </c>
      <c r="AM246" s="119">
        <f t="shared" si="65"/>
        <v>0</v>
      </c>
      <c r="AN246" s="119">
        <f t="shared" si="66"/>
        <v>0</v>
      </c>
      <c r="AO246" s="119">
        <f t="shared" si="67"/>
        <v>0</v>
      </c>
      <c r="AP246" s="119">
        <f t="shared" si="68"/>
        <v>0</v>
      </c>
      <c r="AQ246" s="119">
        <f t="shared" si="69"/>
        <v>0</v>
      </c>
      <c r="AR246" s="119">
        <f t="shared" si="70"/>
        <v>0</v>
      </c>
      <c r="AS246" s="119">
        <f t="shared" si="77"/>
        <v>0</v>
      </c>
      <c r="AT246" s="119">
        <f t="shared" si="77"/>
        <v>0</v>
      </c>
      <c r="AU246" s="119">
        <f t="shared" si="77"/>
        <v>0</v>
      </c>
      <c r="AV246" s="119">
        <f t="shared" si="77"/>
        <v>0</v>
      </c>
      <c r="AW246" s="119">
        <f t="shared" si="77"/>
        <v>0</v>
      </c>
      <c r="AX246" s="119">
        <f t="shared" si="77"/>
        <v>0</v>
      </c>
      <c r="AY246" s="119">
        <f t="shared" si="72"/>
        <v>0</v>
      </c>
      <c r="AZ246" s="119">
        <f t="shared" si="75"/>
        <v>2</v>
      </c>
      <c r="BA246" s="203"/>
      <c r="BB246" s="203"/>
    </row>
  </sheetData>
  <sheetProtection formatCells="0" formatColumns="0" formatRows="0" insertColumns="0" insertRows="0" sort="0" autoFilter="0" pivotTables="0"/>
  <dataConsolidate/>
  <mergeCells count="15">
    <mergeCell ref="H3:I3"/>
    <mergeCell ref="H2:I2"/>
    <mergeCell ref="AK6:AR6"/>
    <mergeCell ref="A8:A9"/>
    <mergeCell ref="B8:B9"/>
    <mergeCell ref="AK5:AR5"/>
    <mergeCell ref="C8:C9"/>
    <mergeCell ref="D8:D9"/>
    <mergeCell ref="B3:C3"/>
    <mergeCell ref="B4:C4"/>
    <mergeCell ref="H4:I4"/>
    <mergeCell ref="F3:G4"/>
    <mergeCell ref="B5:C5"/>
    <mergeCell ref="B6:C6"/>
    <mergeCell ref="AJ8:AZ8"/>
  </mergeCells>
  <phoneticPr fontId="3" type="noConversion"/>
  <conditionalFormatting sqref="E9:O9">
    <cfRule type="expression" dxfId="1468" priority="2179" stopIfTrue="1">
      <formula>OR(E$8=8,E$8=1)</formula>
    </cfRule>
  </conditionalFormatting>
  <conditionalFormatting sqref="P9:AI9">
    <cfRule type="expression" dxfId="1467" priority="2197" stopIfTrue="1">
      <formula>OR(P$8=8,P$8=1)</formula>
    </cfRule>
  </conditionalFormatting>
  <conditionalFormatting sqref="AK9:AR9">
    <cfRule type="containsText" dxfId="1466" priority="2135" operator="containsText" text="SS">
      <formula>NOT(ISERROR(SEARCH("SS",AK9)))</formula>
    </cfRule>
    <cfRule type="containsText" dxfId="1465" priority="2141" operator="containsText" text="UL">
      <formula>NOT(ISERROR(SEARCH("UL",AK9)))</formula>
    </cfRule>
    <cfRule type="containsText" dxfId="1464" priority="2142" operator="containsText" text="S2">
      <formula>NOT(ISERROR(SEARCH("S2",AK9)))</formula>
    </cfRule>
    <cfRule type="containsText" dxfId="1463" priority="2143" operator="containsText" text="S1">
      <formula>NOT(ISERROR(SEARCH("S1",AK9)))</formula>
    </cfRule>
    <cfRule type="containsText" dxfId="1462" priority="2148" operator="containsText" text="OT">
      <formula>NOT(ISERROR(SEARCH("OT",AK9)))</formula>
    </cfRule>
    <cfRule type="containsText" dxfId="1461" priority="2149" operator="containsText" text="A">
      <formula>NOT(ISERROR(SEARCH("A",AK9)))</formula>
    </cfRule>
    <cfRule type="containsText" dxfId="1460" priority="2150" operator="containsText" text="R">
      <formula>NOT(ISERROR(SEARCH("R",AK9)))</formula>
    </cfRule>
    <cfRule type="containsText" dxfId="1459" priority="2151" operator="containsText" text="LT">
      <formula>NOT(ISERROR(SEARCH("LT",AK9)))</formula>
    </cfRule>
    <cfRule type="containsText" dxfId="1458" priority="2152" operator="containsText" text="LK">
      <formula>NOT(ISERROR(SEARCH("LK",AK9)))</formula>
    </cfRule>
    <cfRule type="containsText" dxfId="1457" priority="2153" operator="containsText" text="PU">
      <formula>NOT(ISERROR(SEARCH("PU",AK9)))</formula>
    </cfRule>
    <cfRule type="containsText" dxfId="1456" priority="2154" operator="containsText" text="C">
      <formula>NOT(ISERROR(SEARCH("C",AK9)))</formula>
    </cfRule>
    <cfRule type="containsText" dxfId="1455" priority="2155" operator="containsText" text="S">
      <formula>NOT(ISERROR(SEARCH("S",AK9)))</formula>
    </cfRule>
  </conditionalFormatting>
  <conditionalFormatting sqref="AJ10:AR246">
    <cfRule type="containsText" dxfId="1454" priority="1858" operator="containsText" text="0">
      <formula>NOT(ISERROR(SEARCH("0",AJ10)))</formula>
    </cfRule>
  </conditionalFormatting>
  <conditionalFormatting sqref="AS9">
    <cfRule type="containsText" dxfId="1453" priority="1806" operator="containsText" text="CK">
      <formula>NOT(ISERROR(SEARCH("CK",AS9)))</formula>
    </cfRule>
    <cfRule type="containsText" dxfId="1452" priority="1807" operator="containsText" text="CK">
      <formula>NOT(ISERROR(SEARCH("CK",AS9)))</formula>
    </cfRule>
    <cfRule type="containsText" dxfId="1451" priority="1809" operator="containsText" text="SS">
      <formula>NOT(ISERROR(SEARCH("SS",AS9)))</formula>
    </cfRule>
    <cfRule type="containsText" dxfId="1450" priority="1810" operator="containsText" text="UL">
      <formula>NOT(ISERROR(SEARCH("UL",AS9)))</formula>
    </cfRule>
    <cfRule type="containsText" dxfId="1449" priority="1811" operator="containsText" text="S2">
      <formula>NOT(ISERROR(SEARCH("S2",AS9)))</formula>
    </cfRule>
    <cfRule type="containsText" dxfId="1448" priority="1812" operator="containsText" text="S1">
      <formula>NOT(ISERROR(SEARCH("S1",AS9)))</formula>
    </cfRule>
    <cfRule type="containsText" dxfId="1447" priority="1813" operator="containsText" text="OT">
      <formula>NOT(ISERROR(SEARCH("OT",AS9)))</formula>
    </cfRule>
    <cfRule type="containsText" dxfId="1446" priority="1814" operator="containsText" text="A">
      <formula>NOT(ISERROR(SEARCH("A",AS9)))</formula>
    </cfRule>
    <cfRule type="containsText" dxfId="1445" priority="1815" operator="containsText" text="R">
      <formula>NOT(ISERROR(SEARCH("R",AS9)))</formula>
    </cfRule>
    <cfRule type="containsText" dxfId="1444" priority="1816" operator="containsText" text="LT">
      <formula>NOT(ISERROR(SEARCH("LT",AS9)))</formula>
    </cfRule>
    <cfRule type="containsText" dxfId="1443" priority="1817" operator="containsText" text="LK">
      <formula>NOT(ISERROR(SEARCH("LK",AS9)))</formula>
    </cfRule>
    <cfRule type="containsText" dxfId="1442" priority="1818" operator="containsText" text="PU">
      <formula>NOT(ISERROR(SEARCH("PU",AS9)))</formula>
    </cfRule>
    <cfRule type="containsText" dxfId="1441" priority="1819" operator="containsText" text="C">
      <formula>NOT(ISERROR(SEARCH("C",AS9)))</formula>
    </cfRule>
    <cfRule type="containsText" dxfId="1440" priority="1820" operator="containsText" text="S">
      <formula>NOT(ISERROR(SEARCH("S",AS9)))</formula>
    </cfRule>
  </conditionalFormatting>
  <conditionalFormatting sqref="AS10:AS246">
    <cfRule type="containsText" dxfId="1439" priority="1808" operator="containsText" text="0">
      <formula>NOT(ISERROR(SEARCH("0",AS10)))</formula>
    </cfRule>
  </conditionalFormatting>
  <conditionalFormatting sqref="AS9:AZ9">
    <cfRule type="containsText" dxfId="1438" priority="1791" operator="containsText" text="CK">
      <formula>NOT(ISERROR(SEARCH("CK",AS9)))</formula>
    </cfRule>
    <cfRule type="containsText" dxfId="1437" priority="1792" operator="containsText" text="CK">
      <formula>NOT(ISERROR(SEARCH("CK",AS9)))</formula>
    </cfRule>
    <cfRule type="containsText" dxfId="1436" priority="1794" operator="containsText" text="SS">
      <formula>NOT(ISERROR(SEARCH("SS",AS9)))</formula>
    </cfRule>
    <cfRule type="containsText" dxfId="1435" priority="1795" operator="containsText" text="UL">
      <formula>NOT(ISERROR(SEARCH("UL",AS9)))</formula>
    </cfRule>
    <cfRule type="containsText" dxfId="1434" priority="1796" operator="containsText" text="S2">
      <formula>NOT(ISERROR(SEARCH("S2",AS9)))</formula>
    </cfRule>
    <cfRule type="containsText" dxfId="1433" priority="1797" operator="containsText" text="S1">
      <formula>NOT(ISERROR(SEARCH("S1",AS9)))</formula>
    </cfRule>
    <cfRule type="containsText" dxfId="1432" priority="1798" operator="containsText" text="OT">
      <formula>NOT(ISERROR(SEARCH("OT",AS9)))</formula>
    </cfRule>
    <cfRule type="containsText" dxfId="1431" priority="1799" operator="containsText" text="A">
      <formula>NOT(ISERROR(SEARCH("A",AS9)))</formula>
    </cfRule>
    <cfRule type="containsText" dxfId="1430" priority="1800" operator="containsText" text="R">
      <formula>NOT(ISERROR(SEARCH("R",AS9)))</formula>
    </cfRule>
    <cfRule type="containsText" dxfId="1429" priority="1801" operator="containsText" text="LT">
      <formula>NOT(ISERROR(SEARCH("LT",AS9)))</formula>
    </cfRule>
    <cfRule type="containsText" dxfId="1428" priority="1802" operator="containsText" text="LK">
      <formula>NOT(ISERROR(SEARCH("LK",AS9)))</formula>
    </cfRule>
    <cfRule type="containsText" dxfId="1427" priority="1803" operator="containsText" text="PU">
      <formula>NOT(ISERROR(SEARCH("PU",AS9)))</formula>
    </cfRule>
    <cfRule type="containsText" dxfId="1426" priority="1804" operator="containsText" text="C">
      <formula>NOT(ISERROR(SEARCH("C",AS9)))</formula>
    </cfRule>
    <cfRule type="containsText" dxfId="1425" priority="1805" operator="containsText" text="S">
      <formula>NOT(ISERROR(SEARCH("S",AS9)))</formula>
    </cfRule>
  </conditionalFormatting>
  <conditionalFormatting sqref="AT10:AZ246">
    <cfRule type="containsText" dxfId="1424" priority="1793" operator="containsText" text="0">
      <formula>NOT(ISERROR(SEARCH("0",AT10)))</formula>
    </cfRule>
  </conditionalFormatting>
  <conditionalFormatting sqref="E10:L32">
    <cfRule type="expression" dxfId="1423" priority="1694" stopIfTrue="1">
      <formula>OR(E$8=8,E$8=1)</formula>
    </cfRule>
  </conditionalFormatting>
  <conditionalFormatting sqref="M202:M206 M208:M244 Q205:AI205 M11:Z32 Q202:Z204 AB202:AC204 Q211:AI211 Q208:Z210 AB208:AC210 Q242:AI242 Q212:Z241 AE202:AI204 AE208:AI210 AB212:AC241 AE212:AI241 AA11:AA49 Q207:AI207 Q206:Z206 AB206:AC206 Q243:Z244 AB243:AC244 M10:AI10 AB11:AI26 AB27:AC32 AE27:AI32 AD27:AD49 AE206:AI206 AE243:AI244">
    <cfRule type="expression" dxfId="1422" priority="1003">
      <formula>M$6=1</formula>
    </cfRule>
    <cfRule type="expression" dxfId="1421" priority="1004" stopIfTrue="1">
      <formula>OR(M$8=8,M$8=1)</formula>
    </cfRule>
  </conditionalFormatting>
  <conditionalFormatting sqref="I75:I143 E186:L187">
    <cfRule type="expression" dxfId="1420" priority="1677" stopIfTrue="1">
      <formula>OR(E$8=8,E$8=1)</formula>
    </cfRule>
  </conditionalFormatting>
  <conditionalFormatting sqref="M186:O187 Q186:Z187 AB186:AC187 AE186:AI187">
    <cfRule type="expression" dxfId="1419" priority="1675">
      <formula>M$6=1</formula>
    </cfRule>
    <cfRule type="expression" dxfId="1418" priority="1676" stopIfTrue="1">
      <formula>OR(M$8=8,M$8=1)</formula>
    </cfRule>
  </conditionalFormatting>
  <conditionalFormatting sqref="I75:I143 E186:L187 E10:L32">
    <cfRule type="expression" dxfId="1417" priority="1674">
      <formula>E$6=1</formula>
    </cfRule>
  </conditionalFormatting>
  <conditionalFormatting sqref="I75:I143 E202:M206 E208:M244 E207:L207 Q205:AI205 I10:I32 Q10:Q32 X10:X32 AE10:AE32 Q202:Z204 AB202:AC204 Q211:AI211 Q208:Z210 AB208:AC210 Q242:AI242 Q212:Z241 AE202:AI204 AE208:AI210 AB212:AC241 AE212:AI241 Q207:AI207 Q206:Z206 AB206:AC206 Q243:Z244 AB243:AC244 AE206:AI206 AE243:AI244">
    <cfRule type="containsText" dxfId="1416" priority="1662" operator="containsText" text="UL">
      <formula>NOT(ISERROR(SEARCH("UL",E10)))</formula>
    </cfRule>
    <cfRule type="containsText" dxfId="1415" priority="1663" operator="containsText" text="S2">
      <formula>NOT(ISERROR(SEARCH("S2",E10)))</formula>
    </cfRule>
    <cfRule type="containsText" dxfId="1414" priority="1664" operator="containsText" text="S1">
      <formula>NOT(ISERROR(SEARCH("S1",E10)))</formula>
    </cfRule>
    <cfRule type="containsText" dxfId="1413" priority="1665" operator="containsText" text="OT">
      <formula>NOT(ISERROR(SEARCH("OT",E10)))</formula>
    </cfRule>
    <cfRule type="containsText" dxfId="1412" priority="1666" operator="containsText" text="R">
      <formula>NOT(ISERROR(SEARCH("R",E10)))</formula>
    </cfRule>
    <cfRule type="containsText" dxfId="1411" priority="1667" operator="containsText" text="LT">
      <formula>NOT(ISERROR(SEARCH("LT",E10)))</formula>
    </cfRule>
    <cfRule type="containsText" dxfId="1410" priority="1668" operator="containsText" text="A">
      <formula>NOT(ISERROR(SEARCH("A",E10)))</formula>
    </cfRule>
    <cfRule type="containsText" dxfId="1409" priority="1669" operator="containsText" text="C">
      <formula>NOT(ISERROR(SEARCH("C",E10)))</formula>
    </cfRule>
    <cfRule type="containsText" dxfId="1408" priority="1670" operator="containsText" text="PU">
      <formula>NOT(ISERROR(SEARCH("PU",E10)))</formula>
    </cfRule>
    <cfRule type="containsText" dxfId="1407" priority="1671" operator="containsText" text="LK">
      <formula>NOT(ISERROR(SEARCH("LK",E10)))</formula>
    </cfRule>
    <cfRule type="containsText" dxfId="1406" priority="1672" operator="containsText" text="S">
      <formula>NOT(ISERROR(SEARCH("S",E10)))</formula>
    </cfRule>
    <cfRule type="expression" dxfId="1405" priority="1673" stopIfTrue="1">
      <formula>AND(DATE($H$2,$H$3,E$9)&gt;=#REF!,DATE($H$2,$H$3,E$9)&lt;=WORKDAY(#REF!,#REF!)-1)</formula>
    </cfRule>
  </conditionalFormatting>
  <conditionalFormatting sqref="B10:B25 B28 B184:B185 D184:D185">
    <cfRule type="expression" dxfId="1404" priority="1661">
      <formula>$AJ10="RESIGN"</formula>
    </cfRule>
  </conditionalFormatting>
  <conditionalFormatting sqref="B28">
    <cfRule type="expression" dxfId="1403" priority="1660">
      <formula>$AJ28="RESIGN"</formula>
    </cfRule>
  </conditionalFormatting>
  <conditionalFormatting sqref="B17:B21">
    <cfRule type="expression" dxfId="1402" priority="1659">
      <formula>$AJ17="RESIGN"</formula>
    </cfRule>
  </conditionalFormatting>
  <conditionalFormatting sqref="B25">
    <cfRule type="expression" dxfId="1401" priority="1658">
      <formula>$AJ25="RESIGN"</formula>
    </cfRule>
  </conditionalFormatting>
  <conditionalFormatting sqref="B22:B25">
    <cfRule type="expression" dxfId="1400" priority="1657">
      <formula>$AJ22="RESIGN"</formula>
    </cfRule>
  </conditionalFormatting>
  <conditionalFormatting sqref="B23">
    <cfRule type="expression" dxfId="1399" priority="1656">
      <formula>$AJ23="RESIGN"</formula>
    </cfRule>
  </conditionalFormatting>
  <conditionalFormatting sqref="B25">
    <cfRule type="expression" dxfId="1398" priority="1655">
      <formula>$AJ25="RESIGN"</formula>
    </cfRule>
  </conditionalFormatting>
  <conditionalFormatting sqref="B25">
    <cfRule type="expression" dxfId="1397" priority="1654">
      <formula>$AJ25="RESIGN"</formula>
    </cfRule>
  </conditionalFormatting>
  <conditionalFormatting sqref="B24">
    <cfRule type="expression" dxfId="1396" priority="1653">
      <formula>$AJ24="RESIGN"</formula>
    </cfRule>
  </conditionalFormatting>
  <conditionalFormatting sqref="B24">
    <cfRule type="expression" dxfId="1395" priority="1652">
      <formula>$AJ24="RESIGN"</formula>
    </cfRule>
  </conditionalFormatting>
  <conditionalFormatting sqref="B22">
    <cfRule type="expression" dxfId="1394" priority="1651">
      <formula>$AJ22="RESIGN"</formula>
    </cfRule>
  </conditionalFormatting>
  <conditionalFormatting sqref="B24">
    <cfRule type="expression" dxfId="1393" priority="1650">
      <formula>$AJ24="RESIGN"</formula>
    </cfRule>
  </conditionalFormatting>
  <conditionalFormatting sqref="B24">
    <cfRule type="expression" dxfId="1392" priority="1649">
      <formula>$AJ24="RESIGN"</formula>
    </cfRule>
  </conditionalFormatting>
  <conditionalFormatting sqref="B23">
    <cfRule type="expression" dxfId="1391" priority="1648">
      <formula>$AJ23="RESIGN"</formula>
    </cfRule>
  </conditionalFormatting>
  <conditionalFormatting sqref="B25">
    <cfRule type="expression" dxfId="1390" priority="1647">
      <formula>$AJ25="RESIGN"</formula>
    </cfRule>
  </conditionalFormatting>
  <conditionalFormatting sqref="B28">
    <cfRule type="expression" dxfId="1389" priority="1646">
      <formula>$AJ28="RESIGN"</formula>
    </cfRule>
  </conditionalFormatting>
  <conditionalFormatting sqref="B25">
    <cfRule type="expression" dxfId="1388" priority="1645">
      <formula>$AJ25="RESIGN"</formula>
    </cfRule>
  </conditionalFormatting>
  <conditionalFormatting sqref="B14:B17">
    <cfRule type="expression" dxfId="1387" priority="1644">
      <formula>$AJ14="RESIGN"</formula>
    </cfRule>
  </conditionalFormatting>
  <conditionalFormatting sqref="B16:B19">
    <cfRule type="expression" dxfId="1386" priority="1643">
      <formula>$AJ16="RESIGN"</formula>
    </cfRule>
  </conditionalFormatting>
  <conditionalFormatting sqref="B19">
    <cfRule type="expression" dxfId="1385" priority="1642">
      <formula>$AJ19="RESIGN"</formula>
    </cfRule>
  </conditionalFormatting>
  <conditionalFormatting sqref="B19">
    <cfRule type="expression" dxfId="1384" priority="1641">
      <formula>$AJ19="RESIGN"</formula>
    </cfRule>
  </conditionalFormatting>
  <conditionalFormatting sqref="B18">
    <cfRule type="expression" dxfId="1383" priority="1640">
      <formula>$AJ18="RESIGN"</formula>
    </cfRule>
  </conditionalFormatting>
  <conditionalFormatting sqref="B19">
    <cfRule type="expression" dxfId="1382" priority="1639">
      <formula>$AJ19="RESIGN"</formula>
    </cfRule>
  </conditionalFormatting>
  <conditionalFormatting sqref="B21:B25">
    <cfRule type="expression" dxfId="1381" priority="1638">
      <formula>$AJ21="RESIGN"</formula>
    </cfRule>
  </conditionalFormatting>
  <conditionalFormatting sqref="B24">
    <cfRule type="expression" dxfId="1380" priority="1637">
      <formula>$AJ24="RESIGN"</formula>
    </cfRule>
  </conditionalFormatting>
  <conditionalFormatting sqref="B20">
    <cfRule type="expression" dxfId="1379" priority="1636">
      <formula>$AJ20="RESIGN"</formula>
    </cfRule>
  </conditionalFormatting>
  <conditionalFormatting sqref="B20">
    <cfRule type="expression" dxfId="1378" priority="1635">
      <formula>$AJ20="RESIGN"</formula>
    </cfRule>
  </conditionalFormatting>
  <conditionalFormatting sqref="B20">
    <cfRule type="expression" dxfId="1377" priority="1634">
      <formula>$AJ20="RESIGN"</formula>
    </cfRule>
  </conditionalFormatting>
  <conditionalFormatting sqref="B20">
    <cfRule type="expression" dxfId="1376" priority="1633">
      <formula>$AJ20="RESIGN"</formula>
    </cfRule>
  </conditionalFormatting>
  <conditionalFormatting sqref="B21">
    <cfRule type="expression" dxfId="1375" priority="1632">
      <formula>$AJ21="RESIGN"</formula>
    </cfRule>
  </conditionalFormatting>
  <conditionalFormatting sqref="B20">
    <cfRule type="expression" dxfId="1374" priority="1631">
      <formula>$AJ20="RESIGN"</formula>
    </cfRule>
  </conditionalFormatting>
  <conditionalFormatting sqref="B23">
    <cfRule type="expression" dxfId="1373" priority="1630">
      <formula>$AJ23="RESIGN"</formula>
    </cfRule>
  </conditionalFormatting>
  <conditionalFormatting sqref="B25">
    <cfRule type="expression" dxfId="1372" priority="1629">
      <formula>$AJ25="RESIGN"</formula>
    </cfRule>
  </conditionalFormatting>
  <conditionalFormatting sqref="B20">
    <cfRule type="expression" dxfId="1371" priority="1628">
      <formula>$AJ20="RESIGN"</formula>
    </cfRule>
  </conditionalFormatting>
  <conditionalFormatting sqref="B28">
    <cfRule type="expression" dxfId="1370" priority="1627">
      <formula>$AJ28="RESIGN"</formula>
    </cfRule>
  </conditionalFormatting>
  <conditionalFormatting sqref="B28">
    <cfRule type="expression" dxfId="1369" priority="1626">
      <formula>$AJ28="RESIGN"</formula>
    </cfRule>
  </conditionalFormatting>
  <conditionalFormatting sqref="B28">
    <cfRule type="expression" dxfId="1368" priority="1625">
      <formula>$AJ28="RESIGN"</formula>
    </cfRule>
  </conditionalFormatting>
  <conditionalFormatting sqref="B24">
    <cfRule type="expression" dxfId="1367" priority="1624">
      <formula>$AJ24="RESIGN"</formula>
    </cfRule>
  </conditionalFormatting>
  <conditionalFormatting sqref="B22">
    <cfRule type="expression" dxfId="1366" priority="1623">
      <formula>$AJ22="RESIGN"</formula>
    </cfRule>
  </conditionalFormatting>
  <conditionalFormatting sqref="B24">
    <cfRule type="expression" dxfId="1365" priority="1622">
      <formula>$AJ24="RESIGN"</formula>
    </cfRule>
  </conditionalFormatting>
  <conditionalFormatting sqref="B24">
    <cfRule type="expression" dxfId="1364" priority="1621">
      <formula>$AJ24="RESIGN"</formula>
    </cfRule>
  </conditionalFormatting>
  <conditionalFormatting sqref="B23">
    <cfRule type="expression" dxfId="1363" priority="1620">
      <formula>$AJ23="RESIGN"</formula>
    </cfRule>
  </conditionalFormatting>
  <conditionalFormatting sqref="B25">
    <cfRule type="expression" dxfId="1362" priority="1619">
      <formula>$AJ25="RESIGN"</formula>
    </cfRule>
  </conditionalFormatting>
  <conditionalFormatting sqref="B23">
    <cfRule type="expression" dxfId="1361" priority="1618">
      <formula>$AJ23="RESIGN"</formula>
    </cfRule>
  </conditionalFormatting>
  <conditionalFormatting sqref="B21">
    <cfRule type="expression" dxfId="1360" priority="1617">
      <formula>$AJ21="RESIGN"</formula>
    </cfRule>
  </conditionalFormatting>
  <conditionalFormatting sqref="B23">
    <cfRule type="expression" dxfId="1359" priority="1616">
      <formula>$AJ23="RESIGN"</formula>
    </cfRule>
  </conditionalFormatting>
  <conditionalFormatting sqref="B23">
    <cfRule type="expression" dxfId="1358" priority="1615">
      <formula>$AJ23="RESIGN"</formula>
    </cfRule>
  </conditionalFormatting>
  <conditionalFormatting sqref="B22">
    <cfRule type="expression" dxfId="1357" priority="1614">
      <formula>$AJ22="RESIGN"</formula>
    </cfRule>
  </conditionalFormatting>
  <conditionalFormatting sqref="B24">
    <cfRule type="expression" dxfId="1356" priority="1613">
      <formula>$AJ24="RESIGN"</formula>
    </cfRule>
  </conditionalFormatting>
  <conditionalFormatting sqref="B24">
    <cfRule type="expression" dxfId="1355" priority="1612">
      <formula>$AJ24="RESIGN"</formula>
    </cfRule>
  </conditionalFormatting>
  <conditionalFormatting sqref="B18">
    <cfRule type="expression" dxfId="1354" priority="1611">
      <formula>$AJ18="RESIGN"</formula>
    </cfRule>
  </conditionalFormatting>
  <conditionalFormatting sqref="B18">
    <cfRule type="expression" dxfId="1353" priority="1610">
      <formula>$AJ18="RESIGN"</formula>
    </cfRule>
  </conditionalFormatting>
  <conditionalFormatting sqref="B17">
    <cfRule type="expression" dxfId="1352" priority="1609">
      <formula>$AJ17="RESIGN"</formula>
    </cfRule>
  </conditionalFormatting>
  <conditionalFormatting sqref="B18">
    <cfRule type="expression" dxfId="1351" priority="1608">
      <formula>$AJ18="RESIGN"</formula>
    </cfRule>
  </conditionalFormatting>
  <conditionalFormatting sqref="B23">
    <cfRule type="expression" dxfId="1350" priority="1607">
      <formula>$AJ23="RESIGN"</formula>
    </cfRule>
  </conditionalFormatting>
  <conditionalFormatting sqref="B25">
    <cfRule type="expression" dxfId="1349" priority="1606">
      <formula>$AJ25="RESIGN"</formula>
    </cfRule>
  </conditionalFormatting>
  <conditionalFormatting sqref="B19">
    <cfRule type="expression" dxfId="1348" priority="1605">
      <formula>$AJ19="RESIGN"</formula>
    </cfRule>
  </conditionalFormatting>
  <conditionalFormatting sqref="B19">
    <cfRule type="expression" dxfId="1347" priority="1604">
      <formula>$AJ19="RESIGN"</formula>
    </cfRule>
  </conditionalFormatting>
  <conditionalFormatting sqref="B19">
    <cfRule type="expression" dxfId="1346" priority="1603">
      <formula>$AJ19="RESIGN"</formula>
    </cfRule>
  </conditionalFormatting>
  <conditionalFormatting sqref="B19">
    <cfRule type="expression" dxfId="1345" priority="1602">
      <formula>$AJ19="RESIGN"</formula>
    </cfRule>
  </conditionalFormatting>
  <conditionalFormatting sqref="B20">
    <cfRule type="expression" dxfId="1344" priority="1601">
      <formula>$AJ20="RESIGN"</formula>
    </cfRule>
  </conditionalFormatting>
  <conditionalFormatting sqref="B19">
    <cfRule type="expression" dxfId="1343" priority="1600">
      <formula>$AJ19="RESIGN"</formula>
    </cfRule>
  </conditionalFormatting>
  <conditionalFormatting sqref="B22">
    <cfRule type="expression" dxfId="1342" priority="1599">
      <formula>$AJ22="RESIGN"</formula>
    </cfRule>
  </conditionalFormatting>
  <conditionalFormatting sqref="B24">
    <cfRule type="expression" dxfId="1341" priority="1598">
      <formula>$AJ24="RESIGN"</formula>
    </cfRule>
  </conditionalFormatting>
  <conditionalFormatting sqref="B19">
    <cfRule type="expression" dxfId="1340" priority="1597">
      <formula>$AJ19="RESIGN"</formula>
    </cfRule>
  </conditionalFormatting>
  <conditionalFormatting sqref="B28">
    <cfRule type="expression" dxfId="1339" priority="1596">
      <formula>$AJ28="RESIGN"</formula>
    </cfRule>
  </conditionalFormatting>
  <conditionalFormatting sqref="B18">
    <cfRule type="expression" dxfId="1338" priority="1595">
      <formula>$AJ18="RESIGN"</formula>
    </cfRule>
  </conditionalFormatting>
  <conditionalFormatting sqref="B18">
    <cfRule type="expression" dxfId="1337" priority="1594">
      <formula>$AJ18="RESIGN"</formula>
    </cfRule>
  </conditionalFormatting>
  <conditionalFormatting sqref="B17">
    <cfRule type="expression" dxfId="1336" priority="1593">
      <formula>$AJ17="RESIGN"</formula>
    </cfRule>
  </conditionalFormatting>
  <conditionalFormatting sqref="B18">
    <cfRule type="expression" dxfId="1335" priority="1592">
      <formula>$AJ18="RESIGN"</formula>
    </cfRule>
  </conditionalFormatting>
  <conditionalFormatting sqref="B19">
    <cfRule type="expression" dxfId="1334" priority="1591">
      <formula>$AJ19="RESIGN"</formula>
    </cfRule>
  </conditionalFormatting>
  <conditionalFormatting sqref="B19">
    <cfRule type="expression" dxfId="1333" priority="1590">
      <formula>$AJ19="RESIGN"</formula>
    </cfRule>
  </conditionalFormatting>
  <conditionalFormatting sqref="B19">
    <cfRule type="expression" dxfId="1332" priority="1589">
      <formula>$AJ19="RESIGN"</formula>
    </cfRule>
  </conditionalFormatting>
  <conditionalFormatting sqref="B19">
    <cfRule type="expression" dxfId="1331" priority="1588">
      <formula>$AJ19="RESIGN"</formula>
    </cfRule>
  </conditionalFormatting>
  <conditionalFormatting sqref="B19">
    <cfRule type="expression" dxfId="1330" priority="1587">
      <formula>$AJ19="RESIGN"</formula>
    </cfRule>
  </conditionalFormatting>
  <conditionalFormatting sqref="B19">
    <cfRule type="expression" dxfId="1329" priority="1586">
      <formula>$AJ19="RESIGN"</formula>
    </cfRule>
  </conditionalFormatting>
  <conditionalFormatting sqref="B17">
    <cfRule type="expression" dxfId="1328" priority="1585">
      <formula>$AJ17="RESIGN"</formula>
    </cfRule>
  </conditionalFormatting>
  <conditionalFormatting sqref="B17">
    <cfRule type="expression" dxfId="1327" priority="1584">
      <formula>$AJ17="RESIGN"</formula>
    </cfRule>
  </conditionalFormatting>
  <conditionalFormatting sqref="B16">
    <cfRule type="expression" dxfId="1326" priority="1583">
      <formula>$AJ16="RESIGN"</formula>
    </cfRule>
  </conditionalFormatting>
  <conditionalFormatting sqref="B17">
    <cfRule type="expression" dxfId="1325" priority="1582">
      <formula>$AJ17="RESIGN"</formula>
    </cfRule>
  </conditionalFormatting>
  <conditionalFormatting sqref="B18">
    <cfRule type="expression" dxfId="1324" priority="1581">
      <formula>$AJ18="RESIGN"</formula>
    </cfRule>
  </conditionalFormatting>
  <conditionalFormatting sqref="B18">
    <cfRule type="expression" dxfId="1323" priority="1580">
      <formula>$AJ18="RESIGN"</formula>
    </cfRule>
  </conditionalFormatting>
  <conditionalFormatting sqref="B18">
    <cfRule type="expression" dxfId="1322" priority="1579">
      <formula>$AJ18="RESIGN"</formula>
    </cfRule>
  </conditionalFormatting>
  <conditionalFormatting sqref="B18">
    <cfRule type="expression" dxfId="1321" priority="1578">
      <formula>$AJ18="RESIGN"</formula>
    </cfRule>
  </conditionalFormatting>
  <conditionalFormatting sqref="B19">
    <cfRule type="expression" dxfId="1320" priority="1577">
      <formula>$AJ19="RESIGN"</formula>
    </cfRule>
  </conditionalFormatting>
  <conditionalFormatting sqref="B18">
    <cfRule type="expression" dxfId="1319" priority="1576">
      <formula>$AJ18="RESIGN"</formula>
    </cfRule>
  </conditionalFormatting>
  <conditionalFormatting sqref="B18">
    <cfRule type="expression" dxfId="1318" priority="1575">
      <formula>$AJ18="RESIGN"</formula>
    </cfRule>
  </conditionalFormatting>
  <conditionalFormatting sqref="B18">
    <cfRule type="expression" dxfId="1317" priority="1574">
      <formula>$AJ18="RESIGN"</formula>
    </cfRule>
  </conditionalFormatting>
  <conditionalFormatting sqref="B18">
    <cfRule type="expression" dxfId="1316" priority="1573">
      <formula>$AJ18="RESIGN"</formula>
    </cfRule>
  </conditionalFormatting>
  <conditionalFormatting sqref="B17">
    <cfRule type="expression" dxfId="1315" priority="1572">
      <formula>$AJ17="RESIGN"</formula>
    </cfRule>
  </conditionalFormatting>
  <conditionalFormatting sqref="B18">
    <cfRule type="expression" dxfId="1314" priority="1571">
      <formula>$AJ18="RESIGN"</formula>
    </cfRule>
  </conditionalFormatting>
  <conditionalFormatting sqref="B17">
    <cfRule type="expression" dxfId="1313" priority="1570">
      <formula>$AJ17="RESIGN"</formula>
    </cfRule>
  </conditionalFormatting>
  <conditionalFormatting sqref="B17">
    <cfRule type="expression" dxfId="1312" priority="1569">
      <formula>$AJ17="RESIGN"</formula>
    </cfRule>
  </conditionalFormatting>
  <conditionalFormatting sqref="B16">
    <cfRule type="expression" dxfId="1311" priority="1568">
      <formula>$AJ16="RESIGN"</formula>
    </cfRule>
  </conditionalFormatting>
  <conditionalFormatting sqref="B17">
    <cfRule type="expression" dxfId="1310" priority="1567">
      <formula>$AJ17="RESIGN"</formula>
    </cfRule>
  </conditionalFormatting>
  <conditionalFormatting sqref="B18">
    <cfRule type="expression" dxfId="1309" priority="1566">
      <formula>$AJ18="RESIGN"</formula>
    </cfRule>
  </conditionalFormatting>
  <conditionalFormatting sqref="B18">
    <cfRule type="expression" dxfId="1308" priority="1565">
      <formula>$AJ18="RESIGN"</formula>
    </cfRule>
  </conditionalFormatting>
  <conditionalFormatting sqref="B18">
    <cfRule type="expression" dxfId="1307" priority="1564">
      <formula>$AJ18="RESIGN"</formula>
    </cfRule>
  </conditionalFormatting>
  <conditionalFormatting sqref="B18">
    <cfRule type="expression" dxfId="1306" priority="1563">
      <formula>$AJ18="RESIGN"</formula>
    </cfRule>
  </conditionalFormatting>
  <conditionalFormatting sqref="B18">
    <cfRule type="expression" dxfId="1305" priority="1562">
      <formula>$AJ18="RESIGN"</formula>
    </cfRule>
  </conditionalFormatting>
  <conditionalFormatting sqref="B18">
    <cfRule type="expression" dxfId="1304" priority="1561">
      <formula>$AJ18="RESIGN"</formula>
    </cfRule>
  </conditionalFormatting>
  <conditionalFormatting sqref="B17">
    <cfRule type="expression" dxfId="1303" priority="1560">
      <formula>$AJ17="RESIGN"</formula>
    </cfRule>
  </conditionalFormatting>
  <conditionalFormatting sqref="B17">
    <cfRule type="expression" dxfId="1302" priority="1559">
      <formula>$AJ17="RESIGN"</formula>
    </cfRule>
  </conditionalFormatting>
  <conditionalFormatting sqref="B16">
    <cfRule type="expression" dxfId="1301" priority="1558">
      <formula>$AJ16="RESIGN"</formula>
    </cfRule>
  </conditionalFormatting>
  <conditionalFormatting sqref="B17">
    <cfRule type="expression" dxfId="1300" priority="1557">
      <formula>$AJ17="RESIGN"</formula>
    </cfRule>
  </conditionalFormatting>
  <conditionalFormatting sqref="B18">
    <cfRule type="expression" dxfId="1299" priority="1556">
      <formula>$AJ18="RESIGN"</formula>
    </cfRule>
  </conditionalFormatting>
  <conditionalFormatting sqref="B18">
    <cfRule type="expression" dxfId="1298" priority="1555">
      <formula>$AJ18="RESIGN"</formula>
    </cfRule>
  </conditionalFormatting>
  <conditionalFormatting sqref="B18">
    <cfRule type="expression" dxfId="1297" priority="1554">
      <formula>$AJ18="RESIGN"</formula>
    </cfRule>
  </conditionalFormatting>
  <conditionalFormatting sqref="B18">
    <cfRule type="expression" dxfId="1296" priority="1553">
      <formula>$AJ18="RESIGN"</formula>
    </cfRule>
  </conditionalFormatting>
  <conditionalFormatting sqref="B18">
    <cfRule type="expression" dxfId="1295" priority="1552">
      <formula>$AJ18="RESIGN"</formula>
    </cfRule>
  </conditionalFormatting>
  <conditionalFormatting sqref="B18">
    <cfRule type="expression" dxfId="1294" priority="1551">
      <formula>$AJ18="RESIGN"</formula>
    </cfRule>
  </conditionalFormatting>
  <conditionalFormatting sqref="B16">
    <cfRule type="expression" dxfId="1293" priority="1550">
      <formula>$AJ16="RESIGN"</formula>
    </cfRule>
  </conditionalFormatting>
  <conditionalFormatting sqref="B16">
    <cfRule type="expression" dxfId="1292" priority="1549">
      <formula>$AJ16="RESIGN"</formula>
    </cfRule>
  </conditionalFormatting>
  <conditionalFormatting sqref="B16">
    <cfRule type="expression" dxfId="1291" priority="1548">
      <formula>$AJ16="RESIGN"</formula>
    </cfRule>
  </conditionalFormatting>
  <conditionalFormatting sqref="B17">
    <cfRule type="expression" dxfId="1290" priority="1547">
      <formula>$AJ17="RESIGN"</formula>
    </cfRule>
  </conditionalFormatting>
  <conditionalFormatting sqref="B17">
    <cfRule type="expression" dxfId="1289" priority="1546">
      <formula>$AJ17="RESIGN"</formula>
    </cfRule>
  </conditionalFormatting>
  <conditionalFormatting sqref="B17">
    <cfRule type="expression" dxfId="1288" priority="1545">
      <formula>$AJ17="RESIGN"</formula>
    </cfRule>
  </conditionalFormatting>
  <conditionalFormatting sqref="B17">
    <cfRule type="expression" dxfId="1287" priority="1544">
      <formula>$AJ17="RESIGN"</formula>
    </cfRule>
  </conditionalFormatting>
  <conditionalFormatting sqref="B18">
    <cfRule type="expression" dxfId="1286" priority="1543">
      <formula>$AJ18="RESIGN"</formula>
    </cfRule>
  </conditionalFormatting>
  <conditionalFormatting sqref="B17">
    <cfRule type="expression" dxfId="1285" priority="1542">
      <formula>$AJ17="RESIGN"</formula>
    </cfRule>
  </conditionalFormatting>
  <conditionalFormatting sqref="B17">
    <cfRule type="expression" dxfId="1284" priority="1541">
      <formula>$AJ17="RESIGN"</formula>
    </cfRule>
  </conditionalFormatting>
  <conditionalFormatting sqref="B19:B20">
    <cfRule type="expression" dxfId="1283" priority="1540">
      <formula>$AJ19="RESIGN"</formula>
    </cfRule>
  </conditionalFormatting>
  <conditionalFormatting sqref="B20">
    <cfRule type="expression" dxfId="1282" priority="1539">
      <formula>$AJ20="RESIGN"</formula>
    </cfRule>
  </conditionalFormatting>
  <conditionalFormatting sqref="B19">
    <cfRule type="expression" dxfId="1281" priority="1538">
      <formula>$AJ19="RESIGN"</formula>
    </cfRule>
  </conditionalFormatting>
  <conditionalFormatting sqref="B20">
    <cfRule type="expression" dxfId="1280" priority="1537">
      <formula>$AJ20="RESIGN"</formula>
    </cfRule>
  </conditionalFormatting>
  <conditionalFormatting sqref="B19:B20">
    <cfRule type="expression" dxfId="1279" priority="1536">
      <formula>$AJ19="RESIGN"</formula>
    </cfRule>
  </conditionalFormatting>
  <conditionalFormatting sqref="B20">
    <cfRule type="expression" dxfId="1278" priority="1535">
      <formula>$AJ20="RESIGN"</formula>
    </cfRule>
  </conditionalFormatting>
  <conditionalFormatting sqref="B19">
    <cfRule type="expression" dxfId="1277" priority="1534">
      <formula>$AJ19="RESIGN"</formula>
    </cfRule>
  </conditionalFormatting>
  <conditionalFormatting sqref="B20">
    <cfRule type="expression" dxfId="1276" priority="1533">
      <formula>$AJ20="RESIGN"</formula>
    </cfRule>
  </conditionalFormatting>
  <conditionalFormatting sqref="B20">
    <cfRule type="expression" dxfId="1275" priority="1532">
      <formula>$AJ20="RESIGN"</formula>
    </cfRule>
  </conditionalFormatting>
  <conditionalFormatting sqref="B20">
    <cfRule type="expression" dxfId="1274" priority="1531">
      <formula>$AJ20="RESIGN"</formula>
    </cfRule>
  </conditionalFormatting>
  <conditionalFormatting sqref="B20">
    <cfRule type="expression" dxfId="1273" priority="1530">
      <formula>$AJ20="RESIGN"</formula>
    </cfRule>
  </conditionalFormatting>
  <conditionalFormatting sqref="B19">
    <cfRule type="expression" dxfId="1272" priority="1529">
      <formula>$AJ19="RESIGN"</formula>
    </cfRule>
  </conditionalFormatting>
  <conditionalFormatting sqref="B20">
    <cfRule type="expression" dxfId="1271" priority="1528">
      <formula>$AJ20="RESIGN"</formula>
    </cfRule>
  </conditionalFormatting>
  <conditionalFormatting sqref="B19">
    <cfRule type="expression" dxfId="1270" priority="1527">
      <formula>$AJ19="RESIGN"</formula>
    </cfRule>
  </conditionalFormatting>
  <conditionalFormatting sqref="B22:B25">
    <cfRule type="expression" dxfId="1269" priority="1526">
      <formula>$AJ22="RESIGN"</formula>
    </cfRule>
  </conditionalFormatting>
  <conditionalFormatting sqref="B25">
    <cfRule type="expression" dxfId="1268" priority="1525">
      <formula>$AJ25="RESIGN"</formula>
    </cfRule>
  </conditionalFormatting>
  <conditionalFormatting sqref="B21">
    <cfRule type="expression" dxfId="1267" priority="1524">
      <formula>$AJ21="RESIGN"</formula>
    </cfRule>
  </conditionalFormatting>
  <conditionalFormatting sqref="B21">
    <cfRule type="expression" dxfId="1266" priority="1523">
      <formula>$AJ21="RESIGN"</formula>
    </cfRule>
  </conditionalFormatting>
  <conditionalFormatting sqref="B21">
    <cfRule type="expression" dxfId="1265" priority="1522">
      <formula>$AJ21="RESIGN"</formula>
    </cfRule>
  </conditionalFormatting>
  <conditionalFormatting sqref="B21">
    <cfRule type="expression" dxfId="1264" priority="1521">
      <formula>$AJ21="RESIGN"</formula>
    </cfRule>
  </conditionalFormatting>
  <conditionalFormatting sqref="B22">
    <cfRule type="expression" dxfId="1263" priority="1520">
      <formula>$AJ22="RESIGN"</formula>
    </cfRule>
  </conditionalFormatting>
  <conditionalFormatting sqref="B21">
    <cfRule type="expression" dxfId="1262" priority="1519">
      <formula>$AJ21="RESIGN"</formula>
    </cfRule>
  </conditionalFormatting>
  <conditionalFormatting sqref="B24">
    <cfRule type="expression" dxfId="1261" priority="1518">
      <formula>$AJ24="RESIGN"</formula>
    </cfRule>
  </conditionalFormatting>
  <conditionalFormatting sqref="B21">
    <cfRule type="expression" dxfId="1260" priority="1517">
      <formula>$AJ21="RESIGN"</formula>
    </cfRule>
  </conditionalFormatting>
  <conditionalFormatting sqref="B22">
    <cfRule type="expression" dxfId="1259" priority="1516">
      <formula>$AJ22="RESIGN"</formula>
    </cfRule>
  </conditionalFormatting>
  <conditionalFormatting sqref="B21">
    <cfRule type="expression" dxfId="1258" priority="1515">
      <formula>$AJ21="RESIGN"</formula>
    </cfRule>
  </conditionalFormatting>
  <conditionalFormatting sqref="B24">
    <cfRule type="expression" dxfId="1257" priority="1514">
      <formula>$AJ24="RESIGN"</formula>
    </cfRule>
  </conditionalFormatting>
  <conditionalFormatting sqref="B24">
    <cfRule type="expression" dxfId="1256" priority="1513">
      <formula>$AJ24="RESIGN"</formula>
    </cfRule>
  </conditionalFormatting>
  <conditionalFormatting sqref="B23">
    <cfRule type="expression" dxfId="1255" priority="1512">
      <formula>$AJ23="RESIGN"</formula>
    </cfRule>
  </conditionalFormatting>
  <conditionalFormatting sqref="B25">
    <cfRule type="expression" dxfId="1254" priority="1511">
      <formula>$AJ25="RESIGN"</formula>
    </cfRule>
  </conditionalFormatting>
  <conditionalFormatting sqref="B23">
    <cfRule type="expression" dxfId="1253" priority="1510">
      <formula>$AJ23="RESIGN"</formula>
    </cfRule>
  </conditionalFormatting>
  <conditionalFormatting sqref="B24">
    <cfRule type="expression" dxfId="1252" priority="1509">
      <formula>$AJ24="RESIGN"</formula>
    </cfRule>
  </conditionalFormatting>
  <conditionalFormatting sqref="B21">
    <cfRule type="expression" dxfId="1251" priority="1508">
      <formula>$AJ21="RESIGN"</formula>
    </cfRule>
  </conditionalFormatting>
  <conditionalFormatting sqref="B23">
    <cfRule type="expression" dxfId="1250" priority="1507">
      <formula>$AJ23="RESIGN"</formula>
    </cfRule>
  </conditionalFormatting>
  <conditionalFormatting sqref="B25">
    <cfRule type="expression" dxfId="1249" priority="1506">
      <formula>$AJ25="RESIGN"</formula>
    </cfRule>
  </conditionalFormatting>
  <conditionalFormatting sqref="B21">
    <cfRule type="expression" dxfId="1248" priority="1505">
      <formula>$AJ21="RESIGN"</formula>
    </cfRule>
  </conditionalFormatting>
  <conditionalFormatting sqref="B23">
    <cfRule type="expression" dxfId="1247" priority="1504">
      <formula>$AJ23="RESIGN"</formula>
    </cfRule>
  </conditionalFormatting>
  <conditionalFormatting sqref="B23">
    <cfRule type="expression" dxfId="1246" priority="1503">
      <formula>$AJ23="RESIGN"</formula>
    </cfRule>
  </conditionalFormatting>
  <conditionalFormatting sqref="B22">
    <cfRule type="expression" dxfId="1245" priority="1502">
      <formula>$AJ22="RESIGN"</formula>
    </cfRule>
  </conditionalFormatting>
  <conditionalFormatting sqref="B24">
    <cfRule type="expression" dxfId="1244" priority="1501">
      <formula>$AJ24="RESIGN"</formula>
    </cfRule>
  </conditionalFormatting>
  <conditionalFormatting sqref="B22">
    <cfRule type="expression" dxfId="1243" priority="1500">
      <formula>$AJ22="RESIGN"</formula>
    </cfRule>
  </conditionalFormatting>
  <conditionalFormatting sqref="E186:E187 E10:E32">
    <cfRule type="containsText" dxfId="1242" priority="1486" operator="containsText" text="SS">
      <formula>NOT(ISERROR(SEARCH("SS",E10)))</formula>
    </cfRule>
    <cfRule type="containsText" dxfId="1241" priority="1487" operator="containsText" text="R">
      <formula>NOT(ISERROR(SEARCH("R",E10)))</formula>
    </cfRule>
  </conditionalFormatting>
  <conditionalFormatting sqref="E186:O187 Q186:Z187 E10:H32 AB186:AC187 AE186:AI187">
    <cfRule type="containsText" dxfId="1240" priority="1488" operator="containsText" text="UL">
      <formula>NOT(ISERROR(SEARCH("UL",E10)))</formula>
    </cfRule>
    <cfRule type="containsText" dxfId="1239" priority="1489" operator="containsText" text="S2">
      <formula>NOT(ISERROR(SEARCH("S2",E10)))</formula>
    </cfRule>
    <cfRule type="containsText" dxfId="1238" priority="1490" operator="containsText" text="S1">
      <formula>NOT(ISERROR(SEARCH("S1",E10)))</formula>
    </cfRule>
    <cfRule type="containsText" dxfId="1237" priority="1491" operator="containsText" text="OT">
      <formula>NOT(ISERROR(SEARCH("OT",E10)))</formula>
    </cfRule>
    <cfRule type="containsText" dxfId="1236" priority="1492" operator="containsText" text="R">
      <formula>NOT(ISERROR(SEARCH("R",E10)))</formula>
    </cfRule>
    <cfRule type="containsText" dxfId="1235" priority="1493" operator="containsText" text="LT">
      <formula>NOT(ISERROR(SEARCH("LT",E10)))</formula>
    </cfRule>
    <cfRule type="containsText" dxfId="1234" priority="1494" operator="containsText" text="A">
      <formula>NOT(ISERROR(SEARCH("A",E10)))</formula>
    </cfRule>
    <cfRule type="containsText" dxfId="1233" priority="1495" operator="containsText" text="C">
      <formula>NOT(ISERROR(SEARCH("C",E10)))</formula>
    </cfRule>
    <cfRule type="containsText" dxfId="1232" priority="1496" operator="containsText" text="PU">
      <formula>NOT(ISERROR(SEARCH("PU",E10)))</formula>
    </cfRule>
    <cfRule type="containsText" dxfId="1231" priority="1497" operator="containsText" text="LK">
      <formula>NOT(ISERROR(SEARCH("LK",E10)))</formula>
    </cfRule>
    <cfRule type="containsText" dxfId="1230" priority="1498" operator="containsText" text="S">
      <formula>NOT(ISERROR(SEARCH("S",E10)))</formula>
    </cfRule>
    <cfRule type="expression" dxfId="1229" priority="1499" stopIfTrue="1">
      <formula>AND(DATE($H$2,$H$3,E$9)&gt;=#REF!,DATE($H$2,$H$3,E$9)&lt;=WORKDAY(#REF!,#REF!)-1)</formula>
    </cfRule>
  </conditionalFormatting>
  <conditionalFormatting sqref="J10:P32">
    <cfRule type="containsText" dxfId="1228" priority="1474" operator="containsText" text="UL">
      <formula>NOT(ISERROR(SEARCH("UL",J10)))</formula>
    </cfRule>
    <cfRule type="containsText" dxfId="1227" priority="1475" operator="containsText" text="S2">
      <formula>NOT(ISERROR(SEARCH("S2",J10)))</formula>
    </cfRule>
    <cfRule type="containsText" dxfId="1226" priority="1476" operator="containsText" text="S1">
      <formula>NOT(ISERROR(SEARCH("S1",J10)))</formula>
    </cfRule>
    <cfRule type="containsText" dxfId="1225" priority="1477" operator="containsText" text="OT">
      <formula>NOT(ISERROR(SEARCH("OT",J10)))</formula>
    </cfRule>
    <cfRule type="containsText" dxfId="1224" priority="1478" operator="containsText" text="R">
      <formula>NOT(ISERROR(SEARCH("R",J10)))</formula>
    </cfRule>
    <cfRule type="containsText" dxfId="1223" priority="1479" operator="containsText" text="LT">
      <formula>NOT(ISERROR(SEARCH("LT",J10)))</formula>
    </cfRule>
    <cfRule type="containsText" dxfId="1222" priority="1480" operator="containsText" text="A">
      <formula>NOT(ISERROR(SEARCH("A",J10)))</formula>
    </cfRule>
    <cfRule type="containsText" dxfId="1221" priority="1481" operator="containsText" text="C">
      <formula>NOT(ISERROR(SEARCH("C",J10)))</formula>
    </cfRule>
    <cfRule type="containsText" dxfId="1220" priority="1482" operator="containsText" text="PU">
      <formula>NOT(ISERROR(SEARCH("PU",J10)))</formula>
    </cfRule>
    <cfRule type="containsText" dxfId="1219" priority="1483" operator="containsText" text="LK">
      <formula>NOT(ISERROR(SEARCH("LK",J10)))</formula>
    </cfRule>
    <cfRule type="containsText" dxfId="1218" priority="1484" operator="containsText" text="S">
      <formula>NOT(ISERROR(SEARCH("S",J10)))</formula>
    </cfRule>
    <cfRule type="expression" dxfId="1217" priority="1485" stopIfTrue="1">
      <formula>AND(DATE($H$2,$H$3,J$9)&gt;=#REF!,DATE($H$2,$H$3,J$9)&lt;=WORKDAY(#REF!,#REF!)-1)</formula>
    </cfRule>
  </conditionalFormatting>
  <conditionalFormatting sqref="R10:W32 AF10:AI32 Y11:Z32 AA11:AA49 Y10:AD10 AB11:AD26 AB27:AC32 AD27:AD49">
    <cfRule type="containsText" dxfId="1216" priority="1462" operator="containsText" text="UL">
      <formula>NOT(ISERROR(SEARCH("UL",R10)))</formula>
    </cfRule>
    <cfRule type="containsText" dxfId="1215" priority="1463" operator="containsText" text="S2">
      <formula>NOT(ISERROR(SEARCH("S2",R10)))</formula>
    </cfRule>
    <cfRule type="containsText" dxfId="1214" priority="1464" operator="containsText" text="S1">
      <formula>NOT(ISERROR(SEARCH("S1",R10)))</formula>
    </cfRule>
    <cfRule type="containsText" dxfId="1213" priority="1465" operator="containsText" text="OT">
      <formula>NOT(ISERROR(SEARCH("OT",R10)))</formula>
    </cfRule>
    <cfRule type="containsText" dxfId="1212" priority="1466" operator="containsText" text="R">
      <formula>NOT(ISERROR(SEARCH("R",R10)))</formula>
    </cfRule>
    <cfRule type="containsText" dxfId="1211" priority="1467" operator="containsText" text="LT">
      <formula>NOT(ISERROR(SEARCH("LT",R10)))</formula>
    </cfRule>
    <cfRule type="containsText" dxfId="1210" priority="1468" operator="containsText" text="A">
      <formula>NOT(ISERROR(SEARCH("A",R10)))</formula>
    </cfRule>
    <cfRule type="containsText" dxfId="1209" priority="1469" operator="containsText" text="C">
      <formula>NOT(ISERROR(SEARCH("C",R10)))</formula>
    </cfRule>
    <cfRule type="containsText" dxfId="1208" priority="1470" operator="containsText" text="PU">
      <formula>NOT(ISERROR(SEARCH("PU",R10)))</formula>
    </cfRule>
    <cfRule type="containsText" dxfId="1207" priority="1471" operator="containsText" text="LK">
      <formula>NOT(ISERROR(SEARCH("LK",R10)))</formula>
    </cfRule>
    <cfRule type="containsText" dxfId="1206" priority="1472" operator="containsText" text="S">
      <formula>NOT(ISERROR(SEARCH("S",R10)))</formula>
    </cfRule>
    <cfRule type="expression" dxfId="1205" priority="1473" stopIfTrue="1">
      <formula>AND(DATE($H$2,$H$3,R$9)&gt;=#REF!,DATE($H$2,$H$3,R$9)&lt;=WORKDAY(#REF!,#REF!)-1)</formula>
    </cfRule>
  </conditionalFormatting>
  <conditionalFormatting sqref="E33:L74">
    <cfRule type="expression" dxfId="1204" priority="1447" stopIfTrue="1">
      <formula>OR(E$8=8,E$8=1)</formula>
    </cfRule>
  </conditionalFormatting>
  <conditionalFormatting sqref="E33:F74">
    <cfRule type="containsText" dxfId="1203" priority="1444" operator="containsText" text="SS">
      <formula>NOT(ISERROR(SEARCH("SS",E33)))</formula>
    </cfRule>
    <cfRule type="containsText" dxfId="1202" priority="1445" operator="containsText" text="R">
      <formula>NOT(ISERROR(SEARCH("R",E33)))</formula>
    </cfRule>
  </conditionalFormatting>
  <conditionalFormatting sqref="M50:AI52 M33:Z49 AE33:AI49 M55:AI55 AE53:AI54 M63:AI63 AE58:AI62 M67:AI68 AE69:AI74 M53:Z54 M57:AI57 M56:Z56 AB56:AC56 AB53:AC54 M58:Z62 AB58:AC62 M64:Z66 AB64:AC66 M69:Z74 AB69:AC74 AB33:AC49 AE56:AI56 AE64:AI66">
    <cfRule type="expression" dxfId="1201" priority="1448">
      <formula>M$6=1</formula>
    </cfRule>
    <cfRule type="expression" dxfId="1200" priority="1449" stopIfTrue="1">
      <formula>OR(M$8=8,M$8=1)</formula>
    </cfRule>
  </conditionalFormatting>
  <conditionalFormatting sqref="E33:L74">
    <cfRule type="expression" dxfId="1199" priority="1446">
      <formula>E$6=1</formula>
    </cfRule>
  </conditionalFormatting>
  <conditionalFormatting sqref="E50:AI52 E33:Z49 AE33:AI49 E55:AI55 AE53:AI54 E63:AI63 AE58:AI62 E67:AI68 AE69:AI74 E53:Z54 E57:AI57 E56:Z56 AB56:AC56 AB53:AC54 E58:Z62 AB58:AC62 E64:Z66 AB64:AC66 E69:Z74 AB69:AC74 AB33:AC49 AE56:AI56 AE64:AI66">
    <cfRule type="containsText" dxfId="1198" priority="1450" operator="containsText" text="UL">
      <formula>NOT(ISERROR(SEARCH("UL",E33)))</formula>
    </cfRule>
    <cfRule type="containsText" dxfId="1197" priority="1451" operator="containsText" text="S2">
      <formula>NOT(ISERROR(SEARCH("S2",E33)))</formula>
    </cfRule>
    <cfRule type="containsText" dxfId="1196" priority="1452" operator="containsText" text="S1">
      <formula>NOT(ISERROR(SEARCH("S1",E33)))</formula>
    </cfRule>
    <cfRule type="containsText" dxfId="1195" priority="1453" operator="containsText" text="OT">
      <formula>NOT(ISERROR(SEARCH("OT",E33)))</formula>
    </cfRule>
    <cfRule type="containsText" dxfId="1194" priority="1454" operator="containsText" text="R">
      <formula>NOT(ISERROR(SEARCH("R",E33)))</formula>
    </cfRule>
    <cfRule type="containsText" dxfId="1193" priority="1455" operator="containsText" text="LT">
      <formula>NOT(ISERROR(SEARCH("LT",E33)))</formula>
    </cfRule>
    <cfRule type="containsText" dxfId="1192" priority="1456" operator="containsText" text="A">
      <formula>NOT(ISERROR(SEARCH("A",E33)))</formula>
    </cfRule>
    <cfRule type="containsText" dxfId="1191" priority="1457" operator="containsText" text="C">
      <formula>NOT(ISERROR(SEARCH("C",E33)))</formula>
    </cfRule>
    <cfRule type="containsText" dxfId="1190" priority="1458" operator="containsText" text="PU">
      <formula>NOT(ISERROR(SEARCH("PU",E33)))</formula>
    </cfRule>
    <cfRule type="containsText" dxfId="1189" priority="1459" operator="containsText" text="LK">
      <formula>NOT(ISERROR(SEARCH("LK",E33)))</formula>
    </cfRule>
    <cfRule type="containsText" dxfId="1188" priority="1460" operator="containsText" text="S">
      <formula>NOT(ISERROR(SEARCH("S",E33)))</formula>
    </cfRule>
    <cfRule type="expression" dxfId="1187" priority="1461" stopIfTrue="1">
      <formula>AND(DATE($H$2,$H$3,E$9)&gt;=#REF!,DATE($H$2,$H$3,E$9)&lt;=WORKDAY(#REF!,#REF!)-1)</formula>
    </cfRule>
  </conditionalFormatting>
  <conditionalFormatting sqref="G33:G74">
    <cfRule type="containsText" dxfId="1186" priority="1442" operator="containsText" text="SS">
      <formula>NOT(ISERROR(SEARCH("SS",G33)))</formula>
    </cfRule>
    <cfRule type="containsText" dxfId="1185" priority="1443" operator="containsText" text="R">
      <formula>NOT(ISERROR(SEARCH("R",G33)))</formula>
    </cfRule>
  </conditionalFormatting>
  <conditionalFormatting sqref="H33:H74">
    <cfRule type="containsText" dxfId="1184" priority="1440" operator="containsText" text="SS">
      <formula>NOT(ISERROR(SEARCH("SS",H33)))</formula>
    </cfRule>
    <cfRule type="containsText" dxfId="1183" priority="1441" operator="containsText" text="R">
      <formula>NOT(ISERROR(SEARCH("R",H33)))</formula>
    </cfRule>
  </conditionalFormatting>
  <conditionalFormatting sqref="M33:N74">
    <cfRule type="expression" dxfId="1182" priority="1439" stopIfTrue="1">
      <formula>OR(M$8=8,M$8=1)</formula>
    </cfRule>
  </conditionalFormatting>
  <conditionalFormatting sqref="M33:N74">
    <cfRule type="expression" dxfId="1181" priority="1438">
      <formula>M$6=1</formula>
    </cfRule>
  </conditionalFormatting>
  <conditionalFormatting sqref="R33:R74">
    <cfRule type="expression" dxfId="1180" priority="1437" stopIfTrue="1">
      <formula>OR(R$8=8,R$8=1)</formula>
    </cfRule>
  </conditionalFormatting>
  <conditionalFormatting sqref="R33:R74">
    <cfRule type="expression" dxfId="1179" priority="1436">
      <formula>R$6=1</formula>
    </cfRule>
  </conditionalFormatting>
  <conditionalFormatting sqref="R33:R74">
    <cfRule type="containsText" dxfId="1178" priority="1434" operator="containsText" text="SS">
      <formula>NOT(ISERROR(SEARCH("SS",R33)))</formula>
    </cfRule>
    <cfRule type="containsText" dxfId="1177" priority="1435" operator="containsText" text="R">
      <formula>NOT(ISERROR(SEARCH("R",R33)))</formula>
    </cfRule>
  </conditionalFormatting>
  <conditionalFormatting sqref="Y33:Y74">
    <cfRule type="expression" dxfId="1176" priority="1433" stopIfTrue="1">
      <formula>OR(Y$8=8,Y$8=1)</formula>
    </cfRule>
  </conditionalFormatting>
  <conditionalFormatting sqref="Y33:Y74">
    <cfRule type="expression" dxfId="1175" priority="1432">
      <formula>Y$6=1</formula>
    </cfRule>
  </conditionalFormatting>
  <conditionalFormatting sqref="Z33:Z74">
    <cfRule type="expression" dxfId="1174" priority="1431" stopIfTrue="1">
      <formula>OR(Z$8=8,Z$8=1)</formula>
    </cfRule>
  </conditionalFormatting>
  <conditionalFormatting sqref="Z33:Z74">
    <cfRule type="expression" dxfId="1173" priority="1430">
      <formula>Z$6=1</formula>
    </cfRule>
  </conditionalFormatting>
  <conditionalFormatting sqref="E158:E185">
    <cfRule type="containsText" dxfId="1172" priority="1132" operator="containsText" text="SS">
      <formula>NOT(ISERROR(SEARCH("SS",E158)))</formula>
    </cfRule>
    <cfRule type="containsText" dxfId="1171" priority="1133" operator="containsText" text="R">
      <formula>NOT(ISERROR(SEARCH("R",E158)))</formula>
    </cfRule>
  </conditionalFormatting>
  <conditionalFormatting sqref="J144:L149 J151:L157 L150">
    <cfRule type="expression" dxfId="1170" priority="1238">
      <formula>J$6=1</formula>
    </cfRule>
  </conditionalFormatting>
  <conditionalFormatting sqref="E75:H105">
    <cfRule type="expression" dxfId="1169" priority="1417" stopIfTrue="1">
      <formula>OR(E$8=8,E$8=1)</formula>
    </cfRule>
  </conditionalFormatting>
  <conditionalFormatting sqref="E75:E105">
    <cfRule type="containsText" dxfId="1168" priority="1414" operator="containsText" text="SS">
      <formula>NOT(ISERROR(SEARCH("SS",E75)))</formula>
    </cfRule>
    <cfRule type="containsText" dxfId="1167" priority="1415" operator="containsText" text="R">
      <formula>NOT(ISERROR(SEARCH("R",E75)))</formula>
    </cfRule>
  </conditionalFormatting>
  <conditionalFormatting sqref="E75:H105">
    <cfRule type="expression" dxfId="1166" priority="1416">
      <formula>E$6=1</formula>
    </cfRule>
  </conditionalFormatting>
  <conditionalFormatting sqref="E75:H105">
    <cfRule type="containsText" dxfId="1165" priority="1418" operator="containsText" text="UL">
      <formula>NOT(ISERROR(SEARCH("UL",E75)))</formula>
    </cfRule>
    <cfRule type="containsText" dxfId="1164" priority="1419" operator="containsText" text="S2">
      <formula>NOT(ISERROR(SEARCH("S2",E75)))</formula>
    </cfRule>
    <cfRule type="containsText" dxfId="1163" priority="1420" operator="containsText" text="S1">
      <formula>NOT(ISERROR(SEARCH("S1",E75)))</formula>
    </cfRule>
    <cfRule type="containsText" dxfId="1162" priority="1421" operator="containsText" text="OT">
      <formula>NOT(ISERROR(SEARCH("OT",E75)))</formula>
    </cfRule>
    <cfRule type="containsText" dxfId="1161" priority="1422" operator="containsText" text="R">
      <formula>NOT(ISERROR(SEARCH("R",E75)))</formula>
    </cfRule>
    <cfRule type="containsText" dxfId="1160" priority="1423" operator="containsText" text="LT">
      <formula>NOT(ISERROR(SEARCH("LT",E75)))</formula>
    </cfRule>
    <cfRule type="containsText" dxfId="1159" priority="1424" operator="containsText" text="A">
      <formula>NOT(ISERROR(SEARCH("A",E75)))</formula>
    </cfRule>
    <cfRule type="containsText" dxfId="1158" priority="1425" operator="containsText" text="C">
      <formula>NOT(ISERROR(SEARCH("C",E75)))</formula>
    </cfRule>
    <cfRule type="containsText" dxfId="1157" priority="1426" operator="containsText" text="PU">
      <formula>NOT(ISERROR(SEARCH("PU",E75)))</formula>
    </cfRule>
    <cfRule type="containsText" dxfId="1156" priority="1427" operator="containsText" text="LK">
      <formula>NOT(ISERROR(SEARCH("LK",E75)))</formula>
    </cfRule>
    <cfRule type="containsText" dxfId="1155" priority="1428" operator="containsText" text="S">
      <formula>NOT(ISERROR(SEARCH("S",E75)))</formula>
    </cfRule>
    <cfRule type="expression" dxfId="1154" priority="1429" stopIfTrue="1">
      <formula>AND(DATE($H$2,$H$3,E$9)&gt;=#REF!,DATE($H$2,$H$3,E$9)&lt;=WORKDAY(#REF!,#REF!)-1)</formula>
    </cfRule>
  </conditionalFormatting>
  <conditionalFormatting sqref="E106:H121">
    <cfRule type="expression" dxfId="1153" priority="1401" stopIfTrue="1">
      <formula>OR(E$8=8,E$8=1)</formula>
    </cfRule>
  </conditionalFormatting>
  <conditionalFormatting sqref="E106:E121">
    <cfRule type="containsText" dxfId="1152" priority="1398" operator="containsText" text="SS">
      <formula>NOT(ISERROR(SEARCH("SS",E106)))</formula>
    </cfRule>
    <cfRule type="containsText" dxfId="1151" priority="1399" operator="containsText" text="R">
      <formula>NOT(ISERROR(SEARCH("R",E106)))</formula>
    </cfRule>
  </conditionalFormatting>
  <conditionalFormatting sqref="E106:H121">
    <cfRule type="expression" dxfId="1150" priority="1400">
      <formula>E$6=1</formula>
    </cfRule>
  </conditionalFormatting>
  <conditionalFormatting sqref="E106:H121">
    <cfRule type="containsText" dxfId="1149" priority="1402" operator="containsText" text="UL">
      <formula>NOT(ISERROR(SEARCH("UL",E106)))</formula>
    </cfRule>
    <cfRule type="containsText" dxfId="1148" priority="1403" operator="containsText" text="S2">
      <formula>NOT(ISERROR(SEARCH("S2",E106)))</formula>
    </cfRule>
    <cfRule type="containsText" dxfId="1147" priority="1404" operator="containsText" text="S1">
      <formula>NOT(ISERROR(SEARCH("S1",E106)))</formula>
    </cfRule>
    <cfRule type="containsText" dxfId="1146" priority="1405" operator="containsText" text="OT">
      <formula>NOT(ISERROR(SEARCH("OT",E106)))</formula>
    </cfRule>
    <cfRule type="containsText" dxfId="1145" priority="1406" operator="containsText" text="R">
      <formula>NOT(ISERROR(SEARCH("R",E106)))</formula>
    </cfRule>
    <cfRule type="containsText" dxfId="1144" priority="1407" operator="containsText" text="LT">
      <formula>NOT(ISERROR(SEARCH("LT",E106)))</formula>
    </cfRule>
    <cfRule type="containsText" dxfId="1143" priority="1408" operator="containsText" text="A">
      <formula>NOT(ISERROR(SEARCH("A",E106)))</formula>
    </cfRule>
    <cfRule type="containsText" dxfId="1142" priority="1409" operator="containsText" text="C">
      <formula>NOT(ISERROR(SEARCH("C",E106)))</formula>
    </cfRule>
    <cfRule type="containsText" dxfId="1141" priority="1410" operator="containsText" text="PU">
      <formula>NOT(ISERROR(SEARCH("PU",E106)))</formula>
    </cfRule>
    <cfRule type="containsText" dxfId="1140" priority="1411" operator="containsText" text="LK">
      <formula>NOT(ISERROR(SEARCH("LK",E106)))</formula>
    </cfRule>
    <cfRule type="containsText" dxfId="1139" priority="1412" operator="containsText" text="S">
      <formula>NOT(ISERROR(SEARCH("S",E106)))</formula>
    </cfRule>
    <cfRule type="expression" dxfId="1138" priority="1413" stopIfTrue="1">
      <formula>AND(DATE($H$2,$H$3,E$9)&gt;=#REF!,DATE($H$2,$H$3,E$9)&lt;=WORKDAY(#REF!,#REF!)-1)</formula>
    </cfRule>
  </conditionalFormatting>
  <conditionalFormatting sqref="E122:H131">
    <cfRule type="expression" dxfId="1137" priority="1385" stopIfTrue="1">
      <formula>OR(E$8=8,E$8=1)</formula>
    </cfRule>
  </conditionalFormatting>
  <conditionalFormatting sqref="E122:E131">
    <cfRule type="containsText" dxfId="1136" priority="1382" operator="containsText" text="SS">
      <formula>NOT(ISERROR(SEARCH("SS",E122)))</formula>
    </cfRule>
    <cfRule type="containsText" dxfId="1135" priority="1383" operator="containsText" text="R">
      <formula>NOT(ISERROR(SEARCH("R",E122)))</formula>
    </cfRule>
  </conditionalFormatting>
  <conditionalFormatting sqref="E122:H131">
    <cfRule type="expression" dxfId="1134" priority="1384">
      <formula>E$6=1</formula>
    </cfRule>
  </conditionalFormatting>
  <conditionalFormatting sqref="E122:H131">
    <cfRule type="containsText" dxfId="1133" priority="1386" operator="containsText" text="UL">
      <formula>NOT(ISERROR(SEARCH("UL",E122)))</formula>
    </cfRule>
    <cfRule type="containsText" dxfId="1132" priority="1387" operator="containsText" text="S2">
      <formula>NOT(ISERROR(SEARCH("S2",E122)))</formula>
    </cfRule>
    <cfRule type="containsText" dxfId="1131" priority="1388" operator="containsText" text="S1">
      <formula>NOT(ISERROR(SEARCH("S1",E122)))</formula>
    </cfRule>
    <cfRule type="containsText" dxfId="1130" priority="1389" operator="containsText" text="OT">
      <formula>NOT(ISERROR(SEARCH("OT",E122)))</formula>
    </cfRule>
    <cfRule type="containsText" dxfId="1129" priority="1390" operator="containsText" text="R">
      <formula>NOT(ISERROR(SEARCH("R",E122)))</formula>
    </cfRule>
    <cfRule type="containsText" dxfId="1128" priority="1391" operator="containsText" text="LT">
      <formula>NOT(ISERROR(SEARCH("LT",E122)))</formula>
    </cfRule>
    <cfRule type="containsText" dxfId="1127" priority="1392" operator="containsText" text="A">
      <formula>NOT(ISERROR(SEARCH("A",E122)))</formula>
    </cfRule>
    <cfRule type="containsText" dxfId="1126" priority="1393" operator="containsText" text="C">
      <formula>NOT(ISERROR(SEARCH("C",E122)))</formula>
    </cfRule>
    <cfRule type="containsText" dxfId="1125" priority="1394" operator="containsText" text="PU">
      <formula>NOT(ISERROR(SEARCH("PU",E122)))</formula>
    </cfRule>
    <cfRule type="containsText" dxfId="1124" priority="1395" operator="containsText" text="LK">
      <formula>NOT(ISERROR(SEARCH("LK",E122)))</formula>
    </cfRule>
    <cfRule type="containsText" dxfId="1123" priority="1396" operator="containsText" text="S">
      <formula>NOT(ISERROR(SEARCH("S",E122)))</formula>
    </cfRule>
    <cfRule type="expression" dxfId="1122" priority="1397" stopIfTrue="1">
      <formula>AND(DATE($H$2,$H$3,E$9)&gt;=#REF!,DATE($H$2,$H$3,E$9)&lt;=WORKDAY(#REF!,#REF!)-1)</formula>
    </cfRule>
  </conditionalFormatting>
  <conditionalFormatting sqref="E132:H135">
    <cfRule type="expression" dxfId="1121" priority="1369" stopIfTrue="1">
      <formula>OR(E$8=8,E$8=1)</formula>
    </cfRule>
  </conditionalFormatting>
  <conditionalFormatting sqref="E132:E135">
    <cfRule type="containsText" dxfId="1120" priority="1366" operator="containsText" text="SS">
      <formula>NOT(ISERROR(SEARCH("SS",E132)))</formula>
    </cfRule>
    <cfRule type="containsText" dxfId="1119" priority="1367" operator="containsText" text="R">
      <formula>NOT(ISERROR(SEARCH("R",E132)))</formula>
    </cfRule>
  </conditionalFormatting>
  <conditionalFormatting sqref="E132:H135">
    <cfRule type="expression" dxfId="1118" priority="1368">
      <formula>E$6=1</formula>
    </cfRule>
  </conditionalFormatting>
  <conditionalFormatting sqref="E132:H135">
    <cfRule type="containsText" dxfId="1117" priority="1370" operator="containsText" text="UL">
      <formula>NOT(ISERROR(SEARCH("UL",E132)))</formula>
    </cfRule>
    <cfRule type="containsText" dxfId="1116" priority="1371" operator="containsText" text="S2">
      <formula>NOT(ISERROR(SEARCH("S2",E132)))</formula>
    </cfRule>
    <cfRule type="containsText" dxfId="1115" priority="1372" operator="containsText" text="S1">
      <formula>NOT(ISERROR(SEARCH("S1",E132)))</formula>
    </cfRule>
    <cfRule type="containsText" dxfId="1114" priority="1373" operator="containsText" text="OT">
      <formula>NOT(ISERROR(SEARCH("OT",E132)))</formula>
    </cfRule>
    <cfRule type="containsText" dxfId="1113" priority="1374" operator="containsText" text="R">
      <formula>NOT(ISERROR(SEARCH("R",E132)))</formula>
    </cfRule>
    <cfRule type="containsText" dxfId="1112" priority="1375" operator="containsText" text="LT">
      <formula>NOT(ISERROR(SEARCH("LT",E132)))</formula>
    </cfRule>
    <cfRule type="containsText" dxfId="1111" priority="1376" operator="containsText" text="A">
      <formula>NOT(ISERROR(SEARCH("A",E132)))</formula>
    </cfRule>
    <cfRule type="containsText" dxfId="1110" priority="1377" operator="containsText" text="C">
      <formula>NOT(ISERROR(SEARCH("C",E132)))</formula>
    </cfRule>
    <cfRule type="containsText" dxfId="1109" priority="1378" operator="containsText" text="PU">
      <formula>NOT(ISERROR(SEARCH("PU",E132)))</formula>
    </cfRule>
    <cfRule type="containsText" dxfId="1108" priority="1379" operator="containsText" text="LK">
      <formula>NOT(ISERROR(SEARCH("LK",E132)))</formula>
    </cfRule>
    <cfRule type="containsText" dxfId="1107" priority="1380" operator="containsText" text="S">
      <formula>NOT(ISERROR(SEARCH("S",E132)))</formula>
    </cfRule>
    <cfRule type="expression" dxfId="1106" priority="1381" stopIfTrue="1">
      <formula>AND(DATE($H$2,$H$3,E$9)&gt;=#REF!,DATE($H$2,$H$3,E$9)&lt;=WORKDAY(#REF!,#REF!)-1)</formula>
    </cfRule>
  </conditionalFormatting>
  <conditionalFormatting sqref="E136:H143">
    <cfRule type="expression" dxfId="1105" priority="1353" stopIfTrue="1">
      <formula>OR(E$8=8,E$8=1)</formula>
    </cfRule>
  </conditionalFormatting>
  <conditionalFormatting sqref="E136:E143">
    <cfRule type="containsText" dxfId="1104" priority="1350" operator="containsText" text="SS">
      <formula>NOT(ISERROR(SEARCH("SS",E136)))</formula>
    </cfRule>
    <cfRule type="containsText" dxfId="1103" priority="1351" operator="containsText" text="R">
      <formula>NOT(ISERROR(SEARCH("R",E136)))</formula>
    </cfRule>
  </conditionalFormatting>
  <conditionalFormatting sqref="E136:H143">
    <cfRule type="expression" dxfId="1102" priority="1352">
      <formula>E$6=1</formula>
    </cfRule>
  </conditionalFormatting>
  <conditionalFormatting sqref="E136:H143">
    <cfRule type="containsText" dxfId="1101" priority="1354" operator="containsText" text="UL">
      <formula>NOT(ISERROR(SEARCH("UL",E136)))</formula>
    </cfRule>
    <cfRule type="containsText" dxfId="1100" priority="1355" operator="containsText" text="S2">
      <formula>NOT(ISERROR(SEARCH("S2",E136)))</formula>
    </cfRule>
    <cfRule type="containsText" dxfId="1099" priority="1356" operator="containsText" text="S1">
      <formula>NOT(ISERROR(SEARCH("S1",E136)))</formula>
    </cfRule>
    <cfRule type="containsText" dxfId="1098" priority="1357" operator="containsText" text="OT">
      <formula>NOT(ISERROR(SEARCH("OT",E136)))</formula>
    </cfRule>
    <cfRule type="containsText" dxfId="1097" priority="1358" operator="containsText" text="R">
      <formula>NOT(ISERROR(SEARCH("R",E136)))</formula>
    </cfRule>
    <cfRule type="containsText" dxfId="1096" priority="1359" operator="containsText" text="LT">
      <formula>NOT(ISERROR(SEARCH("LT",E136)))</formula>
    </cfRule>
    <cfRule type="containsText" dxfId="1095" priority="1360" operator="containsText" text="A">
      <formula>NOT(ISERROR(SEARCH("A",E136)))</formula>
    </cfRule>
    <cfRule type="containsText" dxfId="1094" priority="1361" operator="containsText" text="C">
      <formula>NOT(ISERROR(SEARCH("C",E136)))</formula>
    </cfRule>
    <cfRule type="containsText" dxfId="1093" priority="1362" operator="containsText" text="PU">
      <formula>NOT(ISERROR(SEARCH("PU",E136)))</formula>
    </cfRule>
    <cfRule type="containsText" dxfId="1092" priority="1363" operator="containsText" text="LK">
      <formula>NOT(ISERROR(SEARCH("LK",E136)))</formula>
    </cfRule>
    <cfRule type="containsText" dxfId="1091" priority="1364" operator="containsText" text="S">
      <formula>NOT(ISERROR(SEARCH("S",E136)))</formula>
    </cfRule>
    <cfRule type="expression" dxfId="1090" priority="1365" stopIfTrue="1">
      <formula>AND(DATE($H$2,$H$3,E$9)&gt;=#REF!,DATE($H$2,$H$3,E$9)&lt;=WORKDAY(#REF!,#REF!)-1)</formula>
    </cfRule>
  </conditionalFormatting>
  <conditionalFormatting sqref="E144:I157">
    <cfRule type="expression" dxfId="1089" priority="1337" stopIfTrue="1">
      <formula>OR(E$8=8,E$8=1)</formula>
    </cfRule>
  </conditionalFormatting>
  <conditionalFormatting sqref="E144:E157">
    <cfRule type="containsText" dxfId="1088" priority="1334" operator="containsText" text="SS">
      <formula>NOT(ISERROR(SEARCH("SS",E144)))</formula>
    </cfRule>
    <cfRule type="containsText" dxfId="1087" priority="1335" operator="containsText" text="R">
      <formula>NOT(ISERROR(SEARCH("R",E144)))</formula>
    </cfRule>
  </conditionalFormatting>
  <conditionalFormatting sqref="E144:I157">
    <cfRule type="expression" dxfId="1086" priority="1336">
      <formula>E$6=1</formula>
    </cfRule>
  </conditionalFormatting>
  <conditionalFormatting sqref="E144:I157">
    <cfRule type="containsText" dxfId="1085" priority="1338" operator="containsText" text="UL">
      <formula>NOT(ISERROR(SEARCH("UL",E144)))</formula>
    </cfRule>
    <cfRule type="containsText" dxfId="1084" priority="1339" operator="containsText" text="S2">
      <formula>NOT(ISERROR(SEARCH("S2",E144)))</formula>
    </cfRule>
    <cfRule type="containsText" dxfId="1083" priority="1340" operator="containsText" text="S1">
      <formula>NOT(ISERROR(SEARCH("S1",E144)))</formula>
    </cfRule>
    <cfRule type="containsText" dxfId="1082" priority="1341" operator="containsText" text="OT">
      <formula>NOT(ISERROR(SEARCH("OT",E144)))</formula>
    </cfRule>
    <cfRule type="containsText" dxfId="1081" priority="1342" operator="containsText" text="R">
      <formula>NOT(ISERROR(SEARCH("R",E144)))</formula>
    </cfRule>
    <cfRule type="containsText" dxfId="1080" priority="1343" operator="containsText" text="LT">
      <formula>NOT(ISERROR(SEARCH("LT",E144)))</formula>
    </cfRule>
    <cfRule type="containsText" dxfId="1079" priority="1344" operator="containsText" text="A">
      <formula>NOT(ISERROR(SEARCH("A",E144)))</formula>
    </cfRule>
    <cfRule type="containsText" dxfId="1078" priority="1345" operator="containsText" text="C">
      <formula>NOT(ISERROR(SEARCH("C",E144)))</formula>
    </cfRule>
    <cfRule type="containsText" dxfId="1077" priority="1346" operator="containsText" text="PU">
      <formula>NOT(ISERROR(SEARCH("PU",E144)))</formula>
    </cfRule>
    <cfRule type="containsText" dxfId="1076" priority="1347" operator="containsText" text="LK">
      <formula>NOT(ISERROR(SEARCH("LK",E144)))</formula>
    </cfRule>
    <cfRule type="containsText" dxfId="1075" priority="1348" operator="containsText" text="S">
      <formula>NOT(ISERROR(SEARCH("S",E144)))</formula>
    </cfRule>
    <cfRule type="expression" dxfId="1074" priority="1349" stopIfTrue="1">
      <formula>AND(DATE($H$2,$H$3,E$9)&gt;=#REF!,DATE($H$2,$H$3,E$9)&lt;=WORKDAY(#REF!,#REF!)-1)</formula>
    </cfRule>
  </conditionalFormatting>
  <conditionalFormatting sqref="J75:L105">
    <cfRule type="expression" dxfId="1073" priority="1319" stopIfTrue="1">
      <formula>OR(J$8=8,J$8=1)</formula>
    </cfRule>
  </conditionalFormatting>
  <conditionalFormatting sqref="M75:O105 AE75:AI105 Q75:Z105 AB75:AC105">
    <cfRule type="expression" dxfId="1072" priority="1320">
      <formula>M$6=1</formula>
    </cfRule>
    <cfRule type="expression" dxfId="1071" priority="1321" stopIfTrue="1">
      <formula>OR(M$8=8,M$8=1)</formula>
    </cfRule>
  </conditionalFormatting>
  <conditionalFormatting sqref="J75:L105">
    <cfRule type="expression" dxfId="1070" priority="1318">
      <formula>J$6=1</formula>
    </cfRule>
  </conditionalFormatting>
  <conditionalFormatting sqref="J75:O105 AE75:AI105 Q75:Z105 AB75:AC105">
    <cfRule type="containsText" dxfId="1069" priority="1322" operator="containsText" text="UL">
      <formula>NOT(ISERROR(SEARCH("UL",J75)))</formula>
    </cfRule>
    <cfRule type="containsText" dxfId="1068" priority="1323" operator="containsText" text="S2">
      <formula>NOT(ISERROR(SEARCH("S2",J75)))</formula>
    </cfRule>
    <cfRule type="containsText" dxfId="1067" priority="1324" operator="containsText" text="S1">
      <formula>NOT(ISERROR(SEARCH("S1",J75)))</formula>
    </cfRule>
    <cfRule type="containsText" dxfId="1066" priority="1325" operator="containsText" text="OT">
      <formula>NOT(ISERROR(SEARCH("OT",J75)))</formula>
    </cfRule>
    <cfRule type="containsText" dxfId="1065" priority="1326" operator="containsText" text="R">
      <formula>NOT(ISERROR(SEARCH("R",J75)))</formula>
    </cfRule>
    <cfRule type="containsText" dxfId="1064" priority="1327" operator="containsText" text="LT">
      <formula>NOT(ISERROR(SEARCH("LT",J75)))</formula>
    </cfRule>
    <cfRule type="containsText" dxfId="1063" priority="1328" operator="containsText" text="A">
      <formula>NOT(ISERROR(SEARCH("A",J75)))</formula>
    </cfRule>
    <cfRule type="containsText" dxfId="1062" priority="1329" operator="containsText" text="C">
      <formula>NOT(ISERROR(SEARCH("C",J75)))</formula>
    </cfRule>
    <cfRule type="containsText" dxfId="1061" priority="1330" operator="containsText" text="PU">
      <formula>NOT(ISERROR(SEARCH("PU",J75)))</formula>
    </cfRule>
    <cfRule type="containsText" dxfId="1060" priority="1331" operator="containsText" text="LK">
      <formula>NOT(ISERROR(SEARCH("LK",J75)))</formula>
    </cfRule>
    <cfRule type="containsText" dxfId="1059" priority="1332" operator="containsText" text="S">
      <formula>NOT(ISERROR(SEARCH("S",J75)))</formula>
    </cfRule>
    <cfRule type="expression" dxfId="1058" priority="1333" stopIfTrue="1">
      <formula>AND(DATE($H$2,$H$3,J$9)&gt;=#REF!,DATE($H$2,$H$3,J$9)&lt;=WORKDAY(#REF!,#REF!)-1)</formula>
    </cfRule>
  </conditionalFormatting>
  <conditionalFormatting sqref="J106:L121">
    <cfRule type="expression" dxfId="1057" priority="1303" stopIfTrue="1">
      <formula>OR(J$8=8,J$8=1)</formula>
    </cfRule>
  </conditionalFormatting>
  <conditionalFormatting sqref="M106:O121 Q112:AI112 Q106:Z111 AB106:AC111 AE106:AI111 Q113:Z121 AB113:AC121 AE113:AI121">
    <cfRule type="expression" dxfId="1056" priority="1304">
      <formula>M$6=1</formula>
    </cfRule>
    <cfRule type="expression" dxfId="1055" priority="1305" stopIfTrue="1">
      <formula>OR(M$8=8,M$8=1)</formula>
    </cfRule>
  </conditionalFormatting>
  <conditionalFormatting sqref="J106:L121">
    <cfRule type="expression" dxfId="1054" priority="1302">
      <formula>J$6=1</formula>
    </cfRule>
  </conditionalFormatting>
  <conditionalFormatting sqref="J106:O121 Q112:AI112 Q106:Z111 AB106:AC111 AE106:AI111 Q113:Z121 AB113:AC121 AE113:AI121">
    <cfRule type="containsText" dxfId="1053" priority="1306" operator="containsText" text="UL">
      <formula>NOT(ISERROR(SEARCH("UL",J106)))</formula>
    </cfRule>
    <cfRule type="containsText" dxfId="1052" priority="1307" operator="containsText" text="S2">
      <formula>NOT(ISERROR(SEARCH("S2",J106)))</formula>
    </cfRule>
    <cfRule type="containsText" dxfId="1051" priority="1308" operator="containsText" text="S1">
      <formula>NOT(ISERROR(SEARCH("S1",J106)))</formula>
    </cfRule>
    <cfRule type="containsText" dxfId="1050" priority="1309" operator="containsText" text="OT">
      <formula>NOT(ISERROR(SEARCH("OT",J106)))</formula>
    </cfRule>
    <cfRule type="containsText" dxfId="1049" priority="1310" operator="containsText" text="R">
      <formula>NOT(ISERROR(SEARCH("R",J106)))</formula>
    </cfRule>
    <cfRule type="containsText" dxfId="1048" priority="1311" operator="containsText" text="LT">
      <formula>NOT(ISERROR(SEARCH("LT",J106)))</formula>
    </cfRule>
    <cfRule type="containsText" dxfId="1047" priority="1312" operator="containsText" text="A">
      <formula>NOT(ISERROR(SEARCH("A",J106)))</formula>
    </cfRule>
    <cfRule type="containsText" dxfId="1046" priority="1313" operator="containsText" text="C">
      <formula>NOT(ISERROR(SEARCH("C",J106)))</formula>
    </cfRule>
    <cfRule type="containsText" dxfId="1045" priority="1314" operator="containsText" text="PU">
      <formula>NOT(ISERROR(SEARCH("PU",J106)))</formula>
    </cfRule>
    <cfRule type="containsText" dxfId="1044" priority="1315" operator="containsText" text="LK">
      <formula>NOT(ISERROR(SEARCH("LK",J106)))</formula>
    </cfRule>
    <cfRule type="containsText" dxfId="1043" priority="1316" operator="containsText" text="S">
      <formula>NOT(ISERROR(SEARCH("S",J106)))</formula>
    </cfRule>
    <cfRule type="expression" dxfId="1042" priority="1317" stopIfTrue="1">
      <formula>AND(DATE($H$2,$H$3,J$9)&gt;=#REF!,DATE($H$2,$H$3,J$9)&lt;=WORKDAY(#REF!,#REF!)-1)</formula>
    </cfRule>
  </conditionalFormatting>
  <conditionalFormatting sqref="J122:L131">
    <cfRule type="expression" dxfId="1041" priority="1287" stopIfTrue="1">
      <formula>OR(J$8=8,J$8=1)</formula>
    </cfRule>
  </conditionalFormatting>
  <conditionalFormatting sqref="M122:O131 AE122:AI131 Q122:Z131 AB122:AC131">
    <cfRule type="expression" dxfId="1040" priority="1288">
      <formula>M$6=1</formula>
    </cfRule>
    <cfRule type="expression" dxfId="1039" priority="1289" stopIfTrue="1">
      <formula>OR(M$8=8,M$8=1)</formula>
    </cfRule>
  </conditionalFormatting>
  <conditionalFormatting sqref="J122:L131">
    <cfRule type="expression" dxfId="1038" priority="1286">
      <formula>J$6=1</formula>
    </cfRule>
  </conditionalFormatting>
  <conditionalFormatting sqref="J122:O131 AE122:AI131 Q122:Z131 AB122:AC131">
    <cfRule type="containsText" dxfId="1037" priority="1290" operator="containsText" text="UL">
      <formula>NOT(ISERROR(SEARCH("UL",J122)))</formula>
    </cfRule>
    <cfRule type="containsText" dxfId="1036" priority="1291" operator="containsText" text="S2">
      <formula>NOT(ISERROR(SEARCH("S2",J122)))</formula>
    </cfRule>
    <cfRule type="containsText" dxfId="1035" priority="1292" operator="containsText" text="S1">
      <formula>NOT(ISERROR(SEARCH("S1",J122)))</formula>
    </cfRule>
    <cfRule type="containsText" dxfId="1034" priority="1293" operator="containsText" text="OT">
      <formula>NOT(ISERROR(SEARCH("OT",J122)))</formula>
    </cfRule>
    <cfRule type="containsText" dxfId="1033" priority="1294" operator="containsText" text="R">
      <formula>NOT(ISERROR(SEARCH("R",J122)))</formula>
    </cfRule>
    <cfRule type="containsText" dxfId="1032" priority="1295" operator="containsText" text="LT">
      <formula>NOT(ISERROR(SEARCH("LT",J122)))</formula>
    </cfRule>
    <cfRule type="containsText" dxfId="1031" priority="1296" operator="containsText" text="A">
      <formula>NOT(ISERROR(SEARCH("A",J122)))</formula>
    </cfRule>
    <cfRule type="containsText" dxfId="1030" priority="1297" operator="containsText" text="C">
      <formula>NOT(ISERROR(SEARCH("C",J122)))</formula>
    </cfRule>
    <cfRule type="containsText" dxfId="1029" priority="1298" operator="containsText" text="PU">
      <formula>NOT(ISERROR(SEARCH("PU",J122)))</formula>
    </cfRule>
    <cfRule type="containsText" dxfId="1028" priority="1299" operator="containsText" text="LK">
      <formula>NOT(ISERROR(SEARCH("LK",J122)))</formula>
    </cfRule>
    <cfRule type="containsText" dxfId="1027" priority="1300" operator="containsText" text="S">
      <formula>NOT(ISERROR(SEARCH("S",J122)))</formula>
    </cfRule>
    <cfRule type="expression" dxfId="1026" priority="1301" stopIfTrue="1">
      <formula>AND(DATE($H$2,$H$3,J$9)&gt;=#REF!,DATE($H$2,$H$3,J$9)&lt;=WORKDAY(#REF!,#REF!)-1)</formula>
    </cfRule>
  </conditionalFormatting>
  <conditionalFormatting sqref="J132:L135">
    <cfRule type="expression" dxfId="1025" priority="1271" stopIfTrue="1">
      <formula>OR(J$8=8,J$8=1)</formula>
    </cfRule>
  </conditionalFormatting>
  <conditionalFormatting sqref="M132:O135 Q133:AI133 Q132:Z132 AE132:AI132 AB132:AC132 Q134:Z135 AB134:AC135 AE134:AI135">
    <cfRule type="expression" dxfId="1024" priority="1272">
      <formula>M$6=1</formula>
    </cfRule>
    <cfRule type="expression" dxfId="1023" priority="1273" stopIfTrue="1">
      <formula>OR(M$8=8,M$8=1)</formula>
    </cfRule>
  </conditionalFormatting>
  <conditionalFormatting sqref="J132:L135">
    <cfRule type="expression" dxfId="1022" priority="1270">
      <formula>J$6=1</formula>
    </cfRule>
  </conditionalFormatting>
  <conditionalFormatting sqref="J132:O135 Q133:AI133 Q132:Z132 AE132:AI132 AB132:AC132 Q134:Z135 AB134:AC135 AE134:AI135">
    <cfRule type="containsText" dxfId="1021" priority="1274" operator="containsText" text="UL">
      <formula>NOT(ISERROR(SEARCH("UL",J132)))</formula>
    </cfRule>
    <cfRule type="containsText" dxfId="1020" priority="1275" operator="containsText" text="S2">
      <formula>NOT(ISERROR(SEARCH("S2",J132)))</formula>
    </cfRule>
    <cfRule type="containsText" dxfId="1019" priority="1276" operator="containsText" text="S1">
      <formula>NOT(ISERROR(SEARCH("S1",J132)))</formula>
    </cfRule>
    <cfRule type="containsText" dxfId="1018" priority="1277" operator="containsText" text="OT">
      <formula>NOT(ISERROR(SEARCH("OT",J132)))</formula>
    </cfRule>
    <cfRule type="containsText" dxfId="1017" priority="1278" operator="containsText" text="R">
      <formula>NOT(ISERROR(SEARCH("R",J132)))</formula>
    </cfRule>
    <cfRule type="containsText" dxfId="1016" priority="1279" operator="containsText" text="LT">
      <formula>NOT(ISERROR(SEARCH("LT",J132)))</formula>
    </cfRule>
    <cfRule type="containsText" dxfId="1015" priority="1280" operator="containsText" text="A">
      <formula>NOT(ISERROR(SEARCH("A",J132)))</formula>
    </cfRule>
    <cfRule type="containsText" dxfId="1014" priority="1281" operator="containsText" text="C">
      <formula>NOT(ISERROR(SEARCH("C",J132)))</formula>
    </cfRule>
    <cfRule type="containsText" dxfId="1013" priority="1282" operator="containsText" text="PU">
      <formula>NOT(ISERROR(SEARCH("PU",J132)))</formula>
    </cfRule>
    <cfRule type="containsText" dxfId="1012" priority="1283" operator="containsText" text="LK">
      <formula>NOT(ISERROR(SEARCH("LK",J132)))</formula>
    </cfRule>
    <cfRule type="containsText" dxfId="1011" priority="1284" operator="containsText" text="S">
      <formula>NOT(ISERROR(SEARCH("S",J132)))</formula>
    </cfRule>
    <cfRule type="expression" dxfId="1010" priority="1285" stopIfTrue="1">
      <formula>AND(DATE($H$2,$H$3,J$9)&gt;=#REF!,DATE($H$2,$H$3,J$9)&lt;=WORKDAY(#REF!,#REF!)-1)</formula>
    </cfRule>
  </conditionalFormatting>
  <conditionalFormatting sqref="J136:L143">
    <cfRule type="expression" dxfId="1009" priority="1255" stopIfTrue="1">
      <formula>OR(J$8=8,J$8=1)</formula>
    </cfRule>
  </conditionalFormatting>
  <conditionalFormatting sqref="M136:O143 Q136:AI137 Q138:Z143 AB138:AC143 AE138:AI143">
    <cfRule type="expression" dxfId="1008" priority="1256">
      <formula>M$6=1</formula>
    </cfRule>
    <cfRule type="expression" dxfId="1007" priority="1257" stopIfTrue="1">
      <formula>OR(M$8=8,M$8=1)</formula>
    </cfRule>
  </conditionalFormatting>
  <conditionalFormatting sqref="J136:L143">
    <cfRule type="expression" dxfId="1006" priority="1254">
      <formula>J$6=1</formula>
    </cfRule>
  </conditionalFormatting>
  <conditionalFormatting sqref="J136:O143 Q136:AI137 Q138:Z143 AB138:AC143 AE138:AI143">
    <cfRule type="containsText" dxfId="1005" priority="1258" operator="containsText" text="UL">
      <formula>NOT(ISERROR(SEARCH("UL",J136)))</formula>
    </cfRule>
    <cfRule type="containsText" dxfId="1004" priority="1259" operator="containsText" text="S2">
      <formula>NOT(ISERROR(SEARCH("S2",J136)))</formula>
    </cfRule>
    <cfRule type="containsText" dxfId="1003" priority="1260" operator="containsText" text="S1">
      <formula>NOT(ISERROR(SEARCH("S1",J136)))</formula>
    </cfRule>
    <cfRule type="containsText" dxfId="1002" priority="1261" operator="containsText" text="OT">
      <formula>NOT(ISERROR(SEARCH("OT",J136)))</formula>
    </cfRule>
    <cfRule type="containsText" dxfId="1001" priority="1262" operator="containsText" text="R">
      <formula>NOT(ISERROR(SEARCH("R",J136)))</formula>
    </cfRule>
    <cfRule type="containsText" dxfId="1000" priority="1263" operator="containsText" text="LT">
      <formula>NOT(ISERROR(SEARCH("LT",J136)))</formula>
    </cfRule>
    <cfRule type="containsText" dxfId="999" priority="1264" operator="containsText" text="A">
      <formula>NOT(ISERROR(SEARCH("A",J136)))</formula>
    </cfRule>
    <cfRule type="containsText" dxfId="998" priority="1265" operator="containsText" text="C">
      <formula>NOT(ISERROR(SEARCH("C",J136)))</formula>
    </cfRule>
    <cfRule type="containsText" dxfId="997" priority="1266" operator="containsText" text="PU">
      <formula>NOT(ISERROR(SEARCH("PU",J136)))</formula>
    </cfRule>
    <cfRule type="containsText" dxfId="996" priority="1267" operator="containsText" text="LK">
      <formula>NOT(ISERROR(SEARCH("LK",J136)))</formula>
    </cfRule>
    <cfRule type="containsText" dxfId="995" priority="1268" operator="containsText" text="S">
      <formula>NOT(ISERROR(SEARCH("S",J136)))</formula>
    </cfRule>
    <cfRule type="expression" dxfId="994" priority="1269" stopIfTrue="1">
      <formula>AND(DATE($H$2,$H$3,J$9)&gt;=#REF!,DATE($H$2,$H$3,J$9)&lt;=WORKDAY(#REF!,#REF!)-1)</formula>
    </cfRule>
  </conditionalFormatting>
  <conditionalFormatting sqref="J144:L149 J151:L157 L150">
    <cfRule type="expression" dxfId="993" priority="1239" stopIfTrue="1">
      <formula>OR(J$8=8,J$8=1)</formula>
    </cfRule>
  </conditionalFormatting>
  <conditionalFormatting sqref="M144:O157 Q144:Z157 AB144:AC157 AE144:AI157">
    <cfRule type="expression" dxfId="992" priority="1240">
      <formula>M$6=1</formula>
    </cfRule>
    <cfRule type="expression" dxfId="991" priority="1241" stopIfTrue="1">
      <formula>OR(M$8=8,M$8=1)</formula>
    </cfRule>
  </conditionalFormatting>
  <conditionalFormatting sqref="J144:O149 J151:O157 L150:O150 Q144:Z157 AB144:AC157 AE144:AI157">
    <cfRule type="containsText" dxfId="990" priority="1242" operator="containsText" text="UL">
      <formula>NOT(ISERROR(SEARCH("UL",J144)))</formula>
    </cfRule>
    <cfRule type="containsText" dxfId="989" priority="1243" operator="containsText" text="S2">
      <formula>NOT(ISERROR(SEARCH("S2",J144)))</formula>
    </cfRule>
    <cfRule type="containsText" dxfId="988" priority="1244" operator="containsText" text="S1">
      <formula>NOT(ISERROR(SEARCH("S1",J144)))</formula>
    </cfRule>
    <cfRule type="containsText" dxfId="987" priority="1245" operator="containsText" text="OT">
      <formula>NOT(ISERROR(SEARCH("OT",J144)))</formula>
    </cfRule>
    <cfRule type="containsText" dxfId="986" priority="1246" operator="containsText" text="R">
      <formula>NOT(ISERROR(SEARCH("R",J144)))</formula>
    </cfRule>
    <cfRule type="containsText" dxfId="985" priority="1247" operator="containsText" text="LT">
      <formula>NOT(ISERROR(SEARCH("LT",J144)))</formula>
    </cfRule>
    <cfRule type="containsText" dxfId="984" priority="1248" operator="containsText" text="A">
      <formula>NOT(ISERROR(SEARCH("A",J144)))</formula>
    </cfRule>
    <cfRule type="containsText" dxfId="983" priority="1249" operator="containsText" text="C">
      <formula>NOT(ISERROR(SEARCH("C",J144)))</formula>
    </cfRule>
    <cfRule type="containsText" dxfId="982" priority="1250" operator="containsText" text="PU">
      <formula>NOT(ISERROR(SEARCH("PU",J144)))</formula>
    </cfRule>
    <cfRule type="containsText" dxfId="981" priority="1251" operator="containsText" text="LK">
      <formula>NOT(ISERROR(SEARCH("LK",J144)))</formula>
    </cfRule>
    <cfRule type="containsText" dxfId="980" priority="1252" operator="containsText" text="S">
      <formula>NOT(ISERROR(SEARCH("S",J144)))</formula>
    </cfRule>
    <cfRule type="expression" dxfId="979" priority="1253" stopIfTrue="1">
      <formula>AND(DATE($H$2,$H$3,J$9)&gt;=#REF!,DATE($H$2,$H$3,J$9)&lt;=WORKDAY(#REF!,#REF!)-1)</formula>
    </cfRule>
  </conditionalFormatting>
  <conditionalFormatting sqref="B158">
    <cfRule type="expression" dxfId="978" priority="1237">
      <formula>$AJ158="RESIGN"</formula>
    </cfRule>
  </conditionalFormatting>
  <conditionalFormatting sqref="B160">
    <cfRule type="expression" dxfId="977" priority="1236">
      <formula>$AJ160="RESIGN"</formula>
    </cfRule>
  </conditionalFormatting>
  <conditionalFormatting sqref="B159">
    <cfRule type="expression" dxfId="976" priority="1235">
      <formula>$AJ159="RESIGN"</formula>
    </cfRule>
  </conditionalFormatting>
  <conditionalFormatting sqref="B158">
    <cfRule type="expression" dxfId="975" priority="1234">
      <formula>$AJ158="RESIGN"</formula>
    </cfRule>
  </conditionalFormatting>
  <conditionalFormatting sqref="B159">
    <cfRule type="expression" dxfId="974" priority="1233">
      <formula>$AJ159="RESIGN"</formula>
    </cfRule>
  </conditionalFormatting>
  <conditionalFormatting sqref="B158">
    <cfRule type="expression" dxfId="973" priority="1232">
      <formula>$AJ158="RESIGN"</formula>
    </cfRule>
  </conditionalFormatting>
  <conditionalFormatting sqref="B159">
    <cfRule type="expression" dxfId="972" priority="1231">
      <formula>$AJ159="RESIGN"</formula>
    </cfRule>
  </conditionalFormatting>
  <conditionalFormatting sqref="B160">
    <cfRule type="expression" dxfId="971" priority="1230">
      <formula>$AJ160="RESIGN"</formula>
    </cfRule>
  </conditionalFormatting>
  <conditionalFormatting sqref="B162">
    <cfRule type="expression" dxfId="970" priority="1229">
      <formula>$AJ162="RESIGN"</formula>
    </cfRule>
  </conditionalFormatting>
  <conditionalFormatting sqref="B161">
    <cfRule type="expression" dxfId="969" priority="1228">
      <formula>$AJ161="RESIGN"</formula>
    </cfRule>
  </conditionalFormatting>
  <conditionalFormatting sqref="B163:B164">
    <cfRule type="expression" dxfId="968" priority="1227">
      <formula>$AJ163="RESIGN"</formula>
    </cfRule>
  </conditionalFormatting>
  <conditionalFormatting sqref="B158:B160">
    <cfRule type="expression" dxfId="967" priority="1226">
      <formula>$AJ158="RESIGN"</formula>
    </cfRule>
  </conditionalFormatting>
  <conditionalFormatting sqref="B161:B163">
    <cfRule type="expression" dxfId="966" priority="1225">
      <formula>$AJ161="RESIGN"</formula>
    </cfRule>
  </conditionalFormatting>
  <conditionalFormatting sqref="B175">
    <cfRule type="expression" dxfId="965" priority="1224">
      <formula>$AJ175="RESIGN"</formula>
    </cfRule>
  </conditionalFormatting>
  <conditionalFormatting sqref="B177">
    <cfRule type="expression" dxfId="964" priority="1223">
      <formula>$AJ177="RESIGN"</formula>
    </cfRule>
  </conditionalFormatting>
  <conditionalFormatting sqref="B176">
    <cfRule type="expression" dxfId="963" priority="1222">
      <formula>$AJ176="RESIGN"</formula>
    </cfRule>
  </conditionalFormatting>
  <conditionalFormatting sqref="B175">
    <cfRule type="expression" dxfId="962" priority="1221">
      <formula>$AJ175="RESIGN"</formula>
    </cfRule>
  </conditionalFormatting>
  <conditionalFormatting sqref="B176">
    <cfRule type="expression" dxfId="961" priority="1220">
      <formula>$AJ176="RESIGN"</formula>
    </cfRule>
  </conditionalFormatting>
  <conditionalFormatting sqref="B175">
    <cfRule type="expression" dxfId="960" priority="1219">
      <formula>$AJ175="RESIGN"</formula>
    </cfRule>
  </conditionalFormatting>
  <conditionalFormatting sqref="B176">
    <cfRule type="expression" dxfId="959" priority="1218">
      <formula>$AJ176="RESIGN"</formula>
    </cfRule>
  </conditionalFormatting>
  <conditionalFormatting sqref="B174">
    <cfRule type="expression" dxfId="958" priority="1217">
      <formula>$AJ174="RESIGN"</formula>
    </cfRule>
  </conditionalFormatting>
  <conditionalFormatting sqref="B173">
    <cfRule type="expression" dxfId="957" priority="1216">
      <formula>$AJ173="RESIGN"</formula>
    </cfRule>
  </conditionalFormatting>
  <conditionalFormatting sqref="B177">
    <cfRule type="expression" dxfId="956" priority="1215">
      <formula>$AJ177="RESIGN"</formula>
    </cfRule>
  </conditionalFormatting>
  <conditionalFormatting sqref="B172">
    <cfRule type="expression" dxfId="955" priority="1214">
      <formula>$AJ172="RESIGN"</formula>
    </cfRule>
  </conditionalFormatting>
  <conditionalFormatting sqref="B171">
    <cfRule type="expression" dxfId="954" priority="1213">
      <formula>$AJ171="RESIGN"</formula>
    </cfRule>
  </conditionalFormatting>
  <conditionalFormatting sqref="B171">
    <cfRule type="expression" dxfId="953" priority="1212">
      <formula>$AJ171="RESIGN"</formula>
    </cfRule>
  </conditionalFormatting>
  <conditionalFormatting sqref="B171">
    <cfRule type="expression" dxfId="952" priority="1211">
      <formula>$AJ171="RESIGN"</formula>
    </cfRule>
  </conditionalFormatting>
  <conditionalFormatting sqref="B172">
    <cfRule type="expression" dxfId="951" priority="1210">
      <formula>$AJ172="RESIGN"</formula>
    </cfRule>
  </conditionalFormatting>
  <conditionalFormatting sqref="B174">
    <cfRule type="expression" dxfId="950" priority="1209">
      <formula>$AJ174="RESIGN"</formula>
    </cfRule>
  </conditionalFormatting>
  <conditionalFormatting sqref="B173">
    <cfRule type="expression" dxfId="949" priority="1208">
      <formula>$AJ173="RESIGN"</formula>
    </cfRule>
  </conditionalFormatting>
  <conditionalFormatting sqref="B175:B177">
    <cfRule type="expression" dxfId="948" priority="1207">
      <formula>$AJ175="RESIGN"</formula>
    </cfRule>
  </conditionalFormatting>
  <conditionalFormatting sqref="B170">
    <cfRule type="expression" dxfId="947" priority="1206">
      <formula>$AJ170="RESIGN"</formula>
    </cfRule>
  </conditionalFormatting>
  <conditionalFormatting sqref="B165:B167">
    <cfRule type="expression" dxfId="946" priority="1205">
      <formula>$AJ165="RESIGN"</formula>
    </cfRule>
  </conditionalFormatting>
  <conditionalFormatting sqref="B168 B170">
    <cfRule type="expression" dxfId="945" priority="1204">
      <formula>$AJ168="RESIGN"</formula>
    </cfRule>
  </conditionalFormatting>
  <conditionalFormatting sqref="B168">
    <cfRule type="expression" dxfId="944" priority="1203">
      <formula>$AJ168="RESIGN"</formula>
    </cfRule>
  </conditionalFormatting>
  <conditionalFormatting sqref="B164:B167">
    <cfRule type="expression" dxfId="943" priority="1202">
      <formula>$AJ164="RESIGN"</formula>
    </cfRule>
  </conditionalFormatting>
  <conditionalFormatting sqref="B170">
    <cfRule type="expression" dxfId="942" priority="1201">
      <formula>$AJ170="RESIGN"</formula>
    </cfRule>
  </conditionalFormatting>
  <conditionalFormatting sqref="B178">
    <cfRule type="expression" dxfId="941" priority="1200">
      <formula>$AJ178="RESIGN"</formula>
    </cfRule>
  </conditionalFormatting>
  <conditionalFormatting sqref="B179:B181">
    <cfRule type="expression" dxfId="940" priority="1199">
      <formula>$AJ179="RESIGN"</formula>
    </cfRule>
  </conditionalFormatting>
  <conditionalFormatting sqref="B182:B183">
    <cfRule type="expression" dxfId="939" priority="1198">
      <formula>$AJ182="RESIGN"</formula>
    </cfRule>
  </conditionalFormatting>
  <conditionalFormatting sqref="B178:B179">
    <cfRule type="expression" dxfId="938" priority="1197">
      <formula>$AJ178="RESIGN"</formula>
    </cfRule>
  </conditionalFormatting>
  <conditionalFormatting sqref="B180:B183">
    <cfRule type="expression" dxfId="937" priority="1196">
      <formula>$AJ180="RESIGN"</formula>
    </cfRule>
  </conditionalFormatting>
  <conditionalFormatting sqref="B184:B185">
    <cfRule type="expression" dxfId="936" priority="1195">
      <formula>$AJ184="RESIGN"</formula>
    </cfRule>
  </conditionalFormatting>
  <conditionalFormatting sqref="B184:B185">
    <cfRule type="expression" dxfId="935" priority="1194">
      <formula>$AJ184="RESIGN"</formula>
    </cfRule>
  </conditionalFormatting>
  <conditionalFormatting sqref="D158">
    <cfRule type="expression" dxfId="934" priority="1193">
      <formula>$AJ158="RESIGN"</formula>
    </cfRule>
  </conditionalFormatting>
  <conditionalFormatting sqref="D160">
    <cfRule type="expression" dxfId="933" priority="1192">
      <formula>$AJ160="RESIGN"</formula>
    </cfRule>
  </conditionalFormatting>
  <conditionalFormatting sqref="D159">
    <cfRule type="expression" dxfId="932" priority="1191">
      <formula>$AJ159="RESIGN"</formula>
    </cfRule>
  </conditionalFormatting>
  <conditionalFormatting sqref="D158">
    <cfRule type="expression" dxfId="931" priority="1190">
      <formula>$AJ158="RESIGN"</formula>
    </cfRule>
  </conditionalFormatting>
  <conditionalFormatting sqref="D159">
    <cfRule type="expression" dxfId="930" priority="1189">
      <formula>$AJ159="RESIGN"</formula>
    </cfRule>
  </conditionalFormatting>
  <conditionalFormatting sqref="D158">
    <cfRule type="expression" dxfId="929" priority="1188">
      <formula>$AJ158="RESIGN"</formula>
    </cfRule>
  </conditionalFormatting>
  <conditionalFormatting sqref="D159">
    <cfRule type="expression" dxfId="928" priority="1187">
      <formula>$AJ159="RESIGN"</formula>
    </cfRule>
  </conditionalFormatting>
  <conditionalFormatting sqref="D160">
    <cfRule type="expression" dxfId="927" priority="1186">
      <formula>$AJ160="RESIGN"</formula>
    </cfRule>
  </conditionalFormatting>
  <conditionalFormatting sqref="D162">
    <cfRule type="expression" dxfId="926" priority="1185">
      <formula>$AJ162="RESIGN"</formula>
    </cfRule>
  </conditionalFormatting>
  <conditionalFormatting sqref="D161">
    <cfRule type="expression" dxfId="925" priority="1184">
      <formula>$AJ161="RESIGN"</formula>
    </cfRule>
  </conditionalFormatting>
  <conditionalFormatting sqref="D163:D164">
    <cfRule type="expression" dxfId="924" priority="1183">
      <formula>$AJ163="RESIGN"</formula>
    </cfRule>
  </conditionalFormatting>
  <conditionalFormatting sqref="D158:D160">
    <cfRule type="expression" dxfId="923" priority="1182">
      <formula>$AJ158="RESIGN"</formula>
    </cfRule>
  </conditionalFormatting>
  <conditionalFormatting sqref="D161:D163">
    <cfRule type="expression" dxfId="922" priority="1181">
      <formula>$AJ161="RESIGN"</formula>
    </cfRule>
  </conditionalFormatting>
  <conditionalFormatting sqref="D175">
    <cfRule type="expression" dxfId="921" priority="1180">
      <formula>$AJ175="RESIGN"</formula>
    </cfRule>
  </conditionalFormatting>
  <conditionalFormatting sqref="D177">
    <cfRule type="expression" dxfId="920" priority="1179">
      <formula>$AJ177="RESIGN"</formula>
    </cfRule>
  </conditionalFormatting>
  <conditionalFormatting sqref="D176">
    <cfRule type="expression" dxfId="919" priority="1178">
      <formula>$AJ176="RESIGN"</formula>
    </cfRule>
  </conditionalFormatting>
  <conditionalFormatting sqref="D175">
    <cfRule type="expression" dxfId="918" priority="1177">
      <formula>$AJ175="RESIGN"</formula>
    </cfRule>
  </conditionalFormatting>
  <conditionalFormatting sqref="D176">
    <cfRule type="expression" dxfId="917" priority="1176">
      <formula>$AJ176="RESIGN"</formula>
    </cfRule>
  </conditionalFormatting>
  <conditionalFormatting sqref="D175">
    <cfRule type="expression" dxfId="916" priority="1175">
      <formula>$AJ175="RESIGN"</formula>
    </cfRule>
  </conditionalFormatting>
  <conditionalFormatting sqref="D176">
    <cfRule type="expression" dxfId="915" priority="1174">
      <formula>$AJ176="RESIGN"</formula>
    </cfRule>
  </conditionalFormatting>
  <conditionalFormatting sqref="D174">
    <cfRule type="expression" dxfId="914" priority="1173">
      <formula>$AJ174="RESIGN"</formula>
    </cfRule>
  </conditionalFormatting>
  <conditionalFormatting sqref="D173">
    <cfRule type="expression" dxfId="913" priority="1172">
      <formula>$AJ173="RESIGN"</formula>
    </cfRule>
  </conditionalFormatting>
  <conditionalFormatting sqref="D177">
    <cfRule type="expression" dxfId="912" priority="1171">
      <formula>$AJ177="RESIGN"</formula>
    </cfRule>
  </conditionalFormatting>
  <conditionalFormatting sqref="D172">
    <cfRule type="expression" dxfId="911" priority="1170">
      <formula>$AJ172="RESIGN"</formula>
    </cfRule>
  </conditionalFormatting>
  <conditionalFormatting sqref="D171">
    <cfRule type="expression" dxfId="910" priority="1169">
      <formula>$AJ171="RESIGN"</formula>
    </cfRule>
  </conditionalFormatting>
  <conditionalFormatting sqref="D171">
    <cfRule type="expression" dxfId="909" priority="1168">
      <formula>$AJ171="RESIGN"</formula>
    </cfRule>
  </conditionalFormatting>
  <conditionalFormatting sqref="D171">
    <cfRule type="expression" dxfId="908" priority="1167">
      <formula>$AJ171="RESIGN"</formula>
    </cfRule>
  </conditionalFormatting>
  <conditionalFormatting sqref="D172">
    <cfRule type="expression" dxfId="907" priority="1166">
      <formula>$AJ172="RESIGN"</formula>
    </cfRule>
  </conditionalFormatting>
  <conditionalFormatting sqref="D174">
    <cfRule type="expression" dxfId="906" priority="1165">
      <formula>$AJ174="RESIGN"</formula>
    </cfRule>
  </conditionalFormatting>
  <conditionalFormatting sqref="D173">
    <cfRule type="expression" dxfId="905" priority="1164">
      <formula>$AJ173="RESIGN"</formula>
    </cfRule>
  </conditionalFormatting>
  <conditionalFormatting sqref="D175:D177">
    <cfRule type="expression" dxfId="904" priority="1163">
      <formula>$AJ175="RESIGN"</formula>
    </cfRule>
  </conditionalFormatting>
  <conditionalFormatting sqref="D169:D170">
    <cfRule type="expression" dxfId="903" priority="1162">
      <formula>$AJ169="RESIGN"</formula>
    </cfRule>
  </conditionalFormatting>
  <conditionalFormatting sqref="D165:D167">
    <cfRule type="expression" dxfId="902" priority="1161">
      <formula>$AJ165="RESIGN"</formula>
    </cfRule>
  </conditionalFormatting>
  <conditionalFormatting sqref="D168:D170">
    <cfRule type="expression" dxfId="901" priority="1160">
      <formula>$AJ168="RESIGN"</formula>
    </cfRule>
  </conditionalFormatting>
  <conditionalFormatting sqref="D168">
    <cfRule type="expression" dxfId="900" priority="1159">
      <formula>$AJ168="RESIGN"</formula>
    </cfRule>
  </conditionalFormatting>
  <conditionalFormatting sqref="D164:D167">
    <cfRule type="expression" dxfId="899" priority="1158">
      <formula>$AJ164="RESIGN"</formula>
    </cfRule>
  </conditionalFormatting>
  <conditionalFormatting sqref="D169:D170">
    <cfRule type="expression" dxfId="898" priority="1157">
      <formula>$AJ169="RESIGN"</formula>
    </cfRule>
  </conditionalFormatting>
  <conditionalFormatting sqref="D178">
    <cfRule type="expression" dxfId="897" priority="1156">
      <formula>$AJ178="RESIGN"</formula>
    </cfRule>
  </conditionalFormatting>
  <conditionalFormatting sqref="D179:D181">
    <cfRule type="expression" dxfId="896" priority="1155">
      <formula>$AJ179="RESIGN"</formula>
    </cfRule>
  </conditionalFormatting>
  <conditionalFormatting sqref="D182:D183">
    <cfRule type="expression" dxfId="895" priority="1154">
      <formula>$AJ182="RESIGN"</formula>
    </cfRule>
  </conditionalFormatting>
  <conditionalFormatting sqref="D178:D179">
    <cfRule type="expression" dxfId="894" priority="1153">
      <formula>$AJ178="RESIGN"</formula>
    </cfRule>
  </conditionalFormatting>
  <conditionalFormatting sqref="D180:D183">
    <cfRule type="expression" dxfId="893" priority="1152">
      <formula>$AJ180="RESIGN"</formula>
    </cfRule>
  </conditionalFormatting>
  <conditionalFormatting sqref="D184:D185">
    <cfRule type="expression" dxfId="892" priority="1151">
      <formula>$AJ184="RESIGN"</formula>
    </cfRule>
  </conditionalFormatting>
  <conditionalFormatting sqref="D184:D185">
    <cfRule type="expression" dxfId="891" priority="1150">
      <formula>$AJ184="RESIGN"</formula>
    </cfRule>
  </conditionalFormatting>
  <conditionalFormatting sqref="E158:L185">
    <cfRule type="expression" dxfId="890" priority="1135" stopIfTrue="1">
      <formula>OR(E$8=8,E$8=1)</formula>
    </cfRule>
  </conditionalFormatting>
  <conditionalFormatting sqref="M158:O185 Q158:Z185 AB158:AC185 AE158:AI185">
    <cfRule type="expression" dxfId="889" priority="1136">
      <formula>M$6=1</formula>
    </cfRule>
    <cfRule type="expression" dxfId="888" priority="1137" stopIfTrue="1">
      <formula>OR(M$8=8,M$8=1)</formula>
    </cfRule>
  </conditionalFormatting>
  <conditionalFormatting sqref="E158:L185">
    <cfRule type="expression" dxfId="887" priority="1134">
      <formula>E$6=1</formula>
    </cfRule>
  </conditionalFormatting>
  <conditionalFormatting sqref="E158:O185 Q158:Z185 AB158:AC185 AE158:AI185">
    <cfRule type="containsText" dxfId="886" priority="1138" operator="containsText" text="UL">
      <formula>NOT(ISERROR(SEARCH("UL",E158)))</formula>
    </cfRule>
    <cfRule type="containsText" dxfId="885" priority="1139" operator="containsText" text="S2">
      <formula>NOT(ISERROR(SEARCH("S2",E158)))</formula>
    </cfRule>
    <cfRule type="containsText" dxfId="884" priority="1140" operator="containsText" text="S1">
      <formula>NOT(ISERROR(SEARCH("S1",E158)))</formula>
    </cfRule>
    <cfRule type="containsText" dxfId="883" priority="1141" operator="containsText" text="OT">
      <formula>NOT(ISERROR(SEARCH("OT",E158)))</formula>
    </cfRule>
    <cfRule type="containsText" dxfId="882" priority="1142" operator="containsText" text="R">
      <formula>NOT(ISERROR(SEARCH("R",E158)))</formula>
    </cfRule>
    <cfRule type="containsText" dxfId="881" priority="1143" operator="containsText" text="LT">
      <formula>NOT(ISERROR(SEARCH("LT",E158)))</formula>
    </cfRule>
    <cfRule type="containsText" dxfId="880" priority="1144" operator="containsText" text="A">
      <formula>NOT(ISERROR(SEARCH("A",E158)))</formula>
    </cfRule>
    <cfRule type="containsText" dxfId="879" priority="1145" operator="containsText" text="C">
      <formula>NOT(ISERROR(SEARCH("C",E158)))</formula>
    </cfRule>
    <cfRule type="containsText" dxfId="878" priority="1146" operator="containsText" text="PU">
      <formula>NOT(ISERROR(SEARCH("PU",E158)))</formula>
    </cfRule>
    <cfRule type="containsText" dxfId="877" priority="1147" operator="containsText" text="LK">
      <formula>NOT(ISERROR(SEARCH("LK",E158)))</formula>
    </cfRule>
    <cfRule type="containsText" dxfId="876" priority="1148" operator="containsText" text="S">
      <formula>NOT(ISERROR(SEARCH("S",E158)))</formula>
    </cfRule>
    <cfRule type="expression" dxfId="875" priority="1149" stopIfTrue="1">
      <formula>AND(DATE($H$2,$H$3,E$9)&gt;=#REF!,DATE($H$2,$H$3,E$9)&lt;=WORKDAY(#REF!,#REF!)-1)</formula>
    </cfRule>
  </conditionalFormatting>
  <conditionalFormatting sqref="B187 D187">
    <cfRule type="expression" dxfId="874" priority="1678">
      <formula>$AJ203="RESIGN"</formula>
    </cfRule>
  </conditionalFormatting>
  <conditionalFormatting sqref="B188">
    <cfRule type="expression" dxfId="873" priority="1131">
      <formula>$AJ188="RESIGN"</formula>
    </cfRule>
  </conditionalFormatting>
  <conditionalFormatting sqref="B188:B190">
    <cfRule type="expression" dxfId="872" priority="1130">
      <formula>$AJ188="RESIGN"</formula>
    </cfRule>
  </conditionalFormatting>
  <conditionalFormatting sqref="B188">
    <cfRule type="expression" dxfId="871" priority="1129">
      <formula>$AJ188="RESIGN"</formula>
    </cfRule>
  </conditionalFormatting>
  <conditionalFormatting sqref="B189:B190">
    <cfRule type="expression" dxfId="870" priority="1128">
      <formula>$AJ189="RESIGN"</formula>
    </cfRule>
  </conditionalFormatting>
  <conditionalFormatting sqref="B189:B190">
    <cfRule type="expression" dxfId="869" priority="1127">
      <formula>$AJ189="RESIGN"</formula>
    </cfRule>
  </conditionalFormatting>
  <conditionalFormatting sqref="B191">
    <cfRule type="expression" dxfId="868" priority="1126">
      <formula>$AJ191="RESIGN"</formula>
    </cfRule>
  </conditionalFormatting>
  <conditionalFormatting sqref="B192">
    <cfRule type="expression" dxfId="867" priority="1125">
      <formula>$AJ192="RESIGN"</formula>
    </cfRule>
  </conditionalFormatting>
  <conditionalFormatting sqref="B193">
    <cfRule type="expression" dxfId="866" priority="1124">
      <formula>$AJ193="RESIGN"</formula>
    </cfRule>
  </conditionalFormatting>
  <conditionalFormatting sqref="D188">
    <cfRule type="expression" dxfId="865" priority="1123">
      <formula>$AJ188="RESIGN"</formula>
    </cfRule>
  </conditionalFormatting>
  <conditionalFormatting sqref="D188:D190">
    <cfRule type="expression" dxfId="864" priority="1122">
      <formula>$AJ188="RESIGN"</formula>
    </cfRule>
  </conditionalFormatting>
  <conditionalFormatting sqref="D188">
    <cfRule type="expression" dxfId="863" priority="1121">
      <formula>$AJ188="RESIGN"</formula>
    </cfRule>
  </conditionalFormatting>
  <conditionalFormatting sqref="D189:D190">
    <cfRule type="expression" dxfId="862" priority="1120">
      <formula>$AJ189="RESIGN"</formula>
    </cfRule>
  </conditionalFormatting>
  <conditionalFormatting sqref="D189:D190">
    <cfRule type="expression" dxfId="861" priority="1119">
      <formula>$AJ189="RESIGN"</formula>
    </cfRule>
  </conditionalFormatting>
  <conditionalFormatting sqref="D191">
    <cfRule type="expression" dxfId="860" priority="1118">
      <formula>$AJ191="RESIGN"</formula>
    </cfRule>
  </conditionalFormatting>
  <conditionalFormatting sqref="D191">
    <cfRule type="expression" dxfId="859" priority="1117">
      <formula>$AJ191="RESIGN"</formula>
    </cfRule>
  </conditionalFormatting>
  <conditionalFormatting sqref="D192">
    <cfRule type="expression" dxfId="858" priority="1116">
      <formula>$AJ192="RESIGN"</formula>
    </cfRule>
  </conditionalFormatting>
  <conditionalFormatting sqref="D193">
    <cfRule type="expression" dxfId="857" priority="1115">
      <formula>$AJ193="RESIGN"</formula>
    </cfRule>
  </conditionalFormatting>
  <conditionalFormatting sqref="E188:L193">
    <cfRule type="expression" dxfId="856" priority="1100" stopIfTrue="1">
      <formula>OR(E$8=8,E$8=1)</formula>
    </cfRule>
  </conditionalFormatting>
  <conditionalFormatting sqref="E188:E193">
    <cfRule type="containsText" dxfId="855" priority="1097" operator="containsText" text="SS">
      <formula>NOT(ISERROR(SEARCH("SS",E188)))</formula>
    </cfRule>
    <cfRule type="containsText" dxfId="854" priority="1098" operator="containsText" text="R">
      <formula>NOT(ISERROR(SEARCH("R",E188)))</formula>
    </cfRule>
  </conditionalFormatting>
  <conditionalFormatting sqref="M188:O193 Q188:Z193 AB188:AC193 AE188:AI193">
    <cfRule type="expression" dxfId="853" priority="1101">
      <formula>M$6=1</formula>
    </cfRule>
    <cfRule type="expression" dxfId="852" priority="1102" stopIfTrue="1">
      <formula>OR(M$8=8,M$8=1)</formula>
    </cfRule>
  </conditionalFormatting>
  <conditionalFormatting sqref="E188:L193">
    <cfRule type="expression" dxfId="851" priority="1099">
      <formula>E$6=1</formula>
    </cfRule>
  </conditionalFormatting>
  <conditionalFormatting sqref="E188:O193 Q188:Z193 AB188:AC193 AE188:AI193">
    <cfRule type="containsText" dxfId="850" priority="1103" operator="containsText" text="UL">
      <formula>NOT(ISERROR(SEARCH("UL",E188)))</formula>
    </cfRule>
    <cfRule type="containsText" dxfId="849" priority="1104" operator="containsText" text="S2">
      <formula>NOT(ISERROR(SEARCH("S2",E188)))</formula>
    </cfRule>
    <cfRule type="containsText" dxfId="848" priority="1105" operator="containsText" text="S1">
      <formula>NOT(ISERROR(SEARCH("S1",E188)))</formula>
    </cfRule>
    <cfRule type="containsText" dxfId="847" priority="1106" operator="containsText" text="OT">
      <formula>NOT(ISERROR(SEARCH("OT",E188)))</formula>
    </cfRule>
    <cfRule type="containsText" dxfId="846" priority="1107" operator="containsText" text="R">
      <formula>NOT(ISERROR(SEARCH("R",E188)))</formula>
    </cfRule>
    <cfRule type="containsText" dxfId="845" priority="1108" operator="containsText" text="LT">
      <formula>NOT(ISERROR(SEARCH("LT",E188)))</formula>
    </cfRule>
    <cfRule type="containsText" dxfId="844" priority="1109" operator="containsText" text="A">
      <formula>NOT(ISERROR(SEARCH("A",E188)))</formula>
    </cfRule>
    <cfRule type="containsText" dxfId="843" priority="1110" operator="containsText" text="C">
      <formula>NOT(ISERROR(SEARCH("C",E188)))</formula>
    </cfRule>
    <cfRule type="containsText" dxfId="842" priority="1111" operator="containsText" text="PU">
      <formula>NOT(ISERROR(SEARCH("PU",E188)))</formula>
    </cfRule>
    <cfRule type="containsText" dxfId="841" priority="1112" operator="containsText" text="LK">
      <formula>NOT(ISERROR(SEARCH("LK",E188)))</formula>
    </cfRule>
    <cfRule type="containsText" dxfId="840" priority="1113" operator="containsText" text="S">
      <formula>NOT(ISERROR(SEARCH("S",E188)))</formula>
    </cfRule>
    <cfRule type="expression" dxfId="839" priority="1114" stopIfTrue="1">
      <formula>AND(DATE($H$2,$H$3,E$9)&gt;=#REF!,DATE($H$2,$H$3,E$9)&lt;=WORKDAY(#REF!,#REF!)-1)</formula>
    </cfRule>
  </conditionalFormatting>
  <conditionalFormatting sqref="B186 D186">
    <cfRule type="expression" dxfId="838" priority="1679">
      <formula>#REF!="RESIGN"</formula>
    </cfRule>
  </conditionalFormatting>
  <conditionalFormatting sqref="J197:N198 E194:N196 J199:L200 E197:I200 M200:N200">
    <cfRule type="expression" dxfId="837" priority="1096" stopIfTrue="1">
      <formula>OR(E$8=8,E$8=1)</formula>
    </cfRule>
  </conditionalFormatting>
  <conditionalFormatting sqref="E195:H195 E194 E196:E200">
    <cfRule type="containsText" dxfId="836" priority="1094" operator="containsText" text="SS">
      <formula>NOT(ISERROR(SEARCH("SS",E194)))</formula>
    </cfRule>
    <cfRule type="containsText" dxfId="835" priority="1095" operator="containsText" text="R">
      <formula>NOT(ISERROR(SEARCH("R",E194)))</formula>
    </cfRule>
  </conditionalFormatting>
  <conditionalFormatting sqref="M194:O200 Q194:Z200 AB194:AC200 AE194:AI200">
    <cfRule type="expression" dxfId="834" priority="1092">
      <formula>M$6=1</formula>
    </cfRule>
    <cfRule type="expression" dxfId="833" priority="1093" stopIfTrue="1">
      <formula>OR(M$8=8,M$8=1)</formula>
    </cfRule>
  </conditionalFormatting>
  <conditionalFormatting sqref="J197:N198 E194:N196 J199:L200 E197:I200 M200:N200">
    <cfRule type="expression" dxfId="832" priority="1091">
      <formula>E$6=1</formula>
    </cfRule>
  </conditionalFormatting>
  <conditionalFormatting sqref="E194:O200 Q194:Z200 AB194:AC200 AE194:AI200">
    <cfRule type="containsText" dxfId="831" priority="1079" operator="containsText" text="UL">
      <formula>NOT(ISERROR(SEARCH("UL",E194)))</formula>
    </cfRule>
    <cfRule type="containsText" dxfId="830" priority="1080" operator="containsText" text="S2">
      <formula>NOT(ISERROR(SEARCH("S2",E194)))</formula>
    </cfRule>
    <cfRule type="containsText" dxfId="829" priority="1081" operator="containsText" text="S1">
      <formula>NOT(ISERROR(SEARCH("S1",E194)))</formula>
    </cfRule>
    <cfRule type="containsText" dxfId="828" priority="1082" operator="containsText" text="OT">
      <formula>NOT(ISERROR(SEARCH("OT",E194)))</formula>
    </cfRule>
    <cfRule type="containsText" dxfId="827" priority="1083" operator="containsText" text="R">
      <formula>NOT(ISERROR(SEARCH("R",E194)))</formula>
    </cfRule>
    <cfRule type="containsText" dxfId="826" priority="1084" operator="containsText" text="LT">
      <formula>NOT(ISERROR(SEARCH("LT",E194)))</formula>
    </cfRule>
    <cfRule type="containsText" dxfId="825" priority="1085" operator="containsText" text="A">
      <formula>NOT(ISERROR(SEARCH("A",E194)))</formula>
    </cfRule>
    <cfRule type="containsText" dxfId="824" priority="1086" operator="containsText" text="C">
      <formula>NOT(ISERROR(SEARCH("C",E194)))</formula>
    </cfRule>
    <cfRule type="containsText" dxfId="823" priority="1087" operator="containsText" text="PU">
      <formula>NOT(ISERROR(SEARCH("PU",E194)))</formula>
    </cfRule>
    <cfRule type="containsText" dxfId="822" priority="1088" operator="containsText" text="LK">
      <formula>NOT(ISERROR(SEARCH("LK",E194)))</formula>
    </cfRule>
    <cfRule type="containsText" dxfId="821" priority="1089" operator="containsText" text="S">
      <formula>NOT(ISERROR(SEARCH("S",E194)))</formula>
    </cfRule>
    <cfRule type="expression" dxfId="820" priority="1090" stopIfTrue="1">
      <formula>AND(DATE($H$2,$H$3,E$9)&gt;=#REF!,DATE($H$2,$H$3,E$9)&lt;=WORKDAY(#REF!,#REF!)-1)</formula>
    </cfRule>
  </conditionalFormatting>
  <conditionalFormatting sqref="F194:H194">
    <cfRule type="containsText" dxfId="819" priority="1077" operator="containsText" text="SS">
      <formula>NOT(ISERROR(SEARCH("SS",F194)))</formula>
    </cfRule>
    <cfRule type="containsText" dxfId="818" priority="1078" operator="containsText" text="R">
      <formula>NOT(ISERROR(SEARCH("R",F194)))</formula>
    </cfRule>
  </conditionalFormatting>
  <conditionalFormatting sqref="J194">
    <cfRule type="containsText" dxfId="817" priority="1075" operator="containsText" text="SS">
      <formula>NOT(ISERROR(SEARCH("SS",J194)))</formula>
    </cfRule>
    <cfRule type="containsText" dxfId="816" priority="1076" operator="containsText" text="R">
      <formula>NOT(ISERROR(SEARCH("R",J194)))</formula>
    </cfRule>
  </conditionalFormatting>
  <conditionalFormatting sqref="L194:N194">
    <cfRule type="containsText" dxfId="815" priority="1073" operator="containsText" text="SS">
      <formula>NOT(ISERROR(SEARCH("SS",L194)))</formula>
    </cfRule>
    <cfRule type="containsText" dxfId="814" priority="1074" operator="containsText" text="R">
      <formula>NOT(ISERROR(SEARCH("R",L194)))</formula>
    </cfRule>
  </conditionalFormatting>
  <conditionalFormatting sqref="R195:W195">
    <cfRule type="expression" dxfId="813" priority="1064" stopIfTrue="1">
      <formula>OR(R$8=8,R$8=1)</formula>
    </cfRule>
  </conditionalFormatting>
  <conditionalFormatting sqref="R195:W195">
    <cfRule type="containsText" dxfId="812" priority="1062" operator="containsText" text="SS">
      <formula>NOT(ISERROR(SEARCH("SS",R195)))</formula>
    </cfRule>
    <cfRule type="containsText" dxfId="811" priority="1063" operator="containsText" text="R">
      <formula>NOT(ISERROR(SEARCH("R",R195)))</formula>
    </cfRule>
  </conditionalFormatting>
  <conditionalFormatting sqref="R195:W195">
    <cfRule type="expression" dxfId="810" priority="1061">
      <formula>R$6=1</formula>
    </cfRule>
  </conditionalFormatting>
  <conditionalFormatting sqref="R194:W194">
    <cfRule type="expression" dxfId="809" priority="1072" stopIfTrue="1">
      <formula>OR(R$8=8,R$8=1)</formula>
    </cfRule>
  </conditionalFormatting>
  <conditionalFormatting sqref="R194:W194">
    <cfRule type="containsText" dxfId="808" priority="1070" operator="containsText" text="SS">
      <formula>NOT(ISERROR(SEARCH("SS",R194)))</formula>
    </cfRule>
    <cfRule type="containsText" dxfId="807" priority="1071" operator="containsText" text="R">
      <formula>NOT(ISERROR(SEARCH("R",R194)))</formula>
    </cfRule>
  </conditionalFormatting>
  <conditionalFormatting sqref="R194:W194">
    <cfRule type="expression" dxfId="806" priority="1069">
      <formula>R$6=1</formula>
    </cfRule>
  </conditionalFormatting>
  <conditionalFormatting sqref="Y194">
    <cfRule type="expression" dxfId="805" priority="1068" stopIfTrue="1">
      <formula>OR(Y$8=8,Y$8=1)</formula>
    </cfRule>
  </conditionalFormatting>
  <conditionalFormatting sqref="Y194">
    <cfRule type="containsText" dxfId="804" priority="1066" operator="containsText" text="SS">
      <formula>NOT(ISERROR(SEARCH("SS",Y194)))</formula>
    </cfRule>
    <cfRule type="containsText" dxfId="803" priority="1067" operator="containsText" text="R">
      <formula>NOT(ISERROR(SEARCH("R",Y194)))</formula>
    </cfRule>
  </conditionalFormatting>
  <conditionalFormatting sqref="Y194">
    <cfRule type="expression" dxfId="802" priority="1065">
      <formula>Y$6=1</formula>
    </cfRule>
  </conditionalFormatting>
  <conditionalFormatting sqref="F196:H196">
    <cfRule type="containsText" dxfId="801" priority="1059" operator="containsText" text="SS">
      <formula>NOT(ISERROR(SEARCH("SS",F196)))</formula>
    </cfRule>
    <cfRule type="containsText" dxfId="800" priority="1060" operator="containsText" text="R">
      <formula>NOT(ISERROR(SEARCH("R",F196)))</formula>
    </cfRule>
  </conditionalFormatting>
  <conditionalFormatting sqref="R198:W198">
    <cfRule type="expression" dxfId="799" priority="1050" stopIfTrue="1">
      <formula>OR(R$8=8,R$8=1)</formula>
    </cfRule>
  </conditionalFormatting>
  <conditionalFormatting sqref="F197:H197">
    <cfRule type="containsText" dxfId="798" priority="1057" operator="containsText" text="SS">
      <formula>NOT(ISERROR(SEARCH("SS",F197)))</formula>
    </cfRule>
    <cfRule type="containsText" dxfId="797" priority="1058" operator="containsText" text="R">
      <formula>NOT(ISERROR(SEARCH("R",F197)))</formula>
    </cfRule>
  </conditionalFormatting>
  <conditionalFormatting sqref="F197:H197">
    <cfRule type="containsText" dxfId="796" priority="1055" operator="containsText" text="SS">
      <formula>NOT(ISERROR(SEARCH("SS",F197)))</formula>
    </cfRule>
    <cfRule type="containsText" dxfId="795" priority="1056" operator="containsText" text="R">
      <formula>NOT(ISERROR(SEARCH("R",F197)))</formula>
    </cfRule>
  </conditionalFormatting>
  <conditionalFormatting sqref="J197">
    <cfRule type="containsText" dxfId="794" priority="1053" operator="containsText" text="SS">
      <formula>NOT(ISERROR(SEARCH("SS",J197)))</formula>
    </cfRule>
    <cfRule type="containsText" dxfId="793" priority="1054" operator="containsText" text="R">
      <formula>NOT(ISERROR(SEARCH("R",J197)))</formula>
    </cfRule>
  </conditionalFormatting>
  <conditionalFormatting sqref="E198:H198">
    <cfRule type="containsText" dxfId="792" priority="1051" operator="containsText" text="SS">
      <formula>NOT(ISERROR(SEARCH("SS",E198)))</formula>
    </cfRule>
    <cfRule type="containsText" dxfId="791" priority="1052" operator="containsText" text="R">
      <formula>NOT(ISERROR(SEARCH("R",E198)))</formula>
    </cfRule>
  </conditionalFormatting>
  <conditionalFormatting sqref="R198:W198">
    <cfRule type="containsText" dxfId="790" priority="1048" operator="containsText" text="SS">
      <formula>NOT(ISERROR(SEARCH("SS",R198)))</formula>
    </cfRule>
    <cfRule type="containsText" dxfId="789" priority="1049" operator="containsText" text="R">
      <formula>NOT(ISERROR(SEARCH("R",R198)))</formula>
    </cfRule>
  </conditionalFormatting>
  <conditionalFormatting sqref="R198:W198">
    <cfRule type="expression" dxfId="788" priority="1047">
      <formula>R$6=1</formula>
    </cfRule>
  </conditionalFormatting>
  <conditionalFormatting sqref="F199:H199">
    <cfRule type="containsText" dxfId="787" priority="1045" operator="containsText" text="SS">
      <formula>NOT(ISERROR(SEARCH("SS",F199)))</formula>
    </cfRule>
    <cfRule type="containsText" dxfId="786" priority="1046" operator="containsText" text="R">
      <formula>NOT(ISERROR(SEARCH("R",F199)))</formula>
    </cfRule>
  </conditionalFormatting>
  <conditionalFormatting sqref="M199:N199">
    <cfRule type="expression" dxfId="785" priority="1044" stopIfTrue="1">
      <formula>OR(M$8=8,M$8=1)</formula>
    </cfRule>
  </conditionalFormatting>
  <conditionalFormatting sqref="M199:N199">
    <cfRule type="expression" dxfId="784" priority="1043">
      <formula>M$6=1</formula>
    </cfRule>
  </conditionalFormatting>
  <conditionalFormatting sqref="R200:W200">
    <cfRule type="expression" dxfId="783" priority="1033">
      <formula>R$6=1</formula>
    </cfRule>
  </conditionalFormatting>
  <conditionalFormatting sqref="L199">
    <cfRule type="expression" dxfId="782" priority="1041">
      <formula>L$6=1</formula>
    </cfRule>
    <cfRule type="expression" dxfId="781" priority="1042" stopIfTrue="1">
      <formula>OR(L$8=8,L$8=1)</formula>
    </cfRule>
  </conditionalFormatting>
  <conditionalFormatting sqref="G200:H200">
    <cfRule type="containsText" dxfId="780" priority="1039" operator="containsText" text="SS">
      <formula>NOT(ISERROR(SEARCH("SS",G200)))</formula>
    </cfRule>
    <cfRule type="containsText" dxfId="779" priority="1040" operator="containsText" text="R">
      <formula>NOT(ISERROR(SEARCH("R",G200)))</formula>
    </cfRule>
  </conditionalFormatting>
  <conditionalFormatting sqref="J200:N200">
    <cfRule type="containsText" dxfId="778" priority="1037" operator="containsText" text="SS">
      <formula>NOT(ISERROR(SEARCH("SS",J200)))</formula>
    </cfRule>
    <cfRule type="containsText" dxfId="777" priority="1038" operator="containsText" text="R">
      <formula>NOT(ISERROR(SEARCH("R",J200)))</formula>
    </cfRule>
  </conditionalFormatting>
  <conditionalFormatting sqref="R200:W200">
    <cfRule type="expression" dxfId="776" priority="1036" stopIfTrue="1">
      <formula>OR(R$8=8,R$8=1)</formula>
    </cfRule>
  </conditionalFormatting>
  <conditionalFormatting sqref="R200:W200">
    <cfRule type="containsText" dxfId="775" priority="1034" operator="containsText" text="SS">
      <formula>NOT(ISERROR(SEARCH("SS",R200)))</formula>
    </cfRule>
    <cfRule type="containsText" dxfId="774" priority="1035" operator="containsText" text="R">
      <formula>NOT(ISERROR(SEARCH("R",R200)))</formula>
    </cfRule>
  </conditionalFormatting>
  <conditionalFormatting sqref="E201:O201">
    <cfRule type="expression" dxfId="773" priority="1018" stopIfTrue="1">
      <formula>OR(E$8=8,E$8=1)</formula>
    </cfRule>
  </conditionalFormatting>
  <conditionalFormatting sqref="E201">
    <cfRule type="containsText" dxfId="772" priority="1015" operator="containsText" text="SS">
      <formula>NOT(ISERROR(SEARCH("SS",E201)))</formula>
    </cfRule>
    <cfRule type="containsText" dxfId="771" priority="1016" operator="containsText" text="R">
      <formula>NOT(ISERROR(SEARCH("R",E201)))</formula>
    </cfRule>
  </conditionalFormatting>
  <conditionalFormatting sqref="Q201:Z201 AB201:AC201 AE201:AI201">
    <cfRule type="expression" dxfId="770" priority="1019">
      <formula>Q$6=1</formula>
    </cfRule>
    <cfRule type="expression" dxfId="769" priority="1020" stopIfTrue="1">
      <formula>OR(Q$8=8,Q$8=1)</formula>
    </cfRule>
  </conditionalFormatting>
  <conditionalFormatting sqref="E201:O201">
    <cfRule type="expression" dxfId="768" priority="1017">
      <formula>E$6=1</formula>
    </cfRule>
  </conditionalFormatting>
  <conditionalFormatting sqref="AB201:AC201 Q201:Z201 E201:O201 AE201:AI201">
    <cfRule type="containsText" dxfId="767" priority="1021" operator="containsText" text="UL">
      <formula>NOT(ISERROR(SEARCH("UL",E201)))</formula>
    </cfRule>
    <cfRule type="containsText" dxfId="766" priority="1022" operator="containsText" text="S2">
      <formula>NOT(ISERROR(SEARCH("S2",E201)))</formula>
    </cfRule>
    <cfRule type="containsText" dxfId="765" priority="1023" operator="containsText" text="S1">
      <formula>NOT(ISERROR(SEARCH("S1",E201)))</formula>
    </cfRule>
    <cfRule type="containsText" dxfId="764" priority="1024" operator="containsText" text="OT">
      <formula>NOT(ISERROR(SEARCH("OT",E201)))</formula>
    </cfRule>
    <cfRule type="containsText" dxfId="763" priority="1025" operator="containsText" text="R">
      <formula>NOT(ISERROR(SEARCH("R",E201)))</formula>
    </cfRule>
    <cfRule type="containsText" dxfId="762" priority="1026" operator="containsText" text="LT">
      <formula>NOT(ISERROR(SEARCH("LT",E201)))</formula>
    </cfRule>
    <cfRule type="containsText" dxfId="761" priority="1027" operator="containsText" text="A">
      <formula>NOT(ISERROR(SEARCH("A",E201)))</formula>
    </cfRule>
    <cfRule type="containsText" dxfId="760" priority="1028" operator="containsText" text="C">
      <formula>NOT(ISERROR(SEARCH("C",E201)))</formula>
    </cfRule>
    <cfRule type="containsText" dxfId="759" priority="1029" operator="containsText" text="PU">
      <formula>NOT(ISERROR(SEARCH("PU",E201)))</formula>
    </cfRule>
    <cfRule type="containsText" dxfId="758" priority="1030" operator="containsText" text="LK">
      <formula>NOT(ISERROR(SEARCH("LK",E201)))</formula>
    </cfRule>
    <cfRule type="containsText" dxfId="757" priority="1031" operator="containsText" text="S">
      <formula>NOT(ISERROR(SEARCH("S",E201)))</formula>
    </cfRule>
    <cfRule type="expression" dxfId="756" priority="1032" stopIfTrue="1">
      <formula>AND(DATE($H$2,$H$3,E$9)&gt;=#REF!,DATE($H$2,$H$3,E$9)&lt;=WORKDAY(#REF!,#REF!)-1)</formula>
    </cfRule>
  </conditionalFormatting>
  <conditionalFormatting sqref="E202:L244">
    <cfRule type="expression" dxfId="755" priority="1002" stopIfTrue="1">
      <formula>OR(E$8=8,E$8=1)</formula>
    </cfRule>
  </conditionalFormatting>
  <conditionalFormatting sqref="E202:E244">
    <cfRule type="containsText" dxfId="754" priority="999" operator="containsText" text="SS">
      <formula>NOT(ISERROR(SEARCH("SS",E202)))</formula>
    </cfRule>
    <cfRule type="containsText" dxfId="753" priority="1000" operator="containsText" text="R">
      <formula>NOT(ISERROR(SEARCH("R",E202)))</formula>
    </cfRule>
  </conditionalFormatting>
  <conditionalFormatting sqref="E202:L244">
    <cfRule type="expression" dxfId="752" priority="1001">
      <formula>E$6=1</formula>
    </cfRule>
  </conditionalFormatting>
  <conditionalFormatting sqref="D202:D236">
    <cfRule type="expression" dxfId="751" priority="998">
      <formula>$AJ202="RESIGN"</formula>
    </cfRule>
  </conditionalFormatting>
  <conditionalFormatting sqref="N202:N206 N208:N244">
    <cfRule type="expression" dxfId="750" priority="1680">
      <formula>O$6=1</formula>
    </cfRule>
    <cfRule type="expression" dxfId="749" priority="1681" stopIfTrue="1">
      <formula>OR(O$8=8,O$8=1)</formula>
    </cfRule>
  </conditionalFormatting>
  <conditionalFormatting sqref="N202:N206 N208:N244">
    <cfRule type="containsText" dxfId="748" priority="1682" operator="containsText" text="UL">
      <formula>NOT(ISERROR(SEARCH("UL",N202)))</formula>
    </cfRule>
    <cfRule type="containsText" dxfId="747" priority="1683" operator="containsText" text="S2">
      <formula>NOT(ISERROR(SEARCH("S2",N202)))</formula>
    </cfRule>
    <cfRule type="containsText" dxfId="746" priority="1684" operator="containsText" text="S1">
      <formula>NOT(ISERROR(SEARCH("S1",N202)))</formula>
    </cfRule>
    <cfRule type="containsText" dxfId="745" priority="1685" operator="containsText" text="OT">
      <formula>NOT(ISERROR(SEARCH("OT",N202)))</formula>
    </cfRule>
    <cfRule type="containsText" dxfId="744" priority="1686" operator="containsText" text="R">
      <formula>NOT(ISERROR(SEARCH("R",N202)))</formula>
    </cfRule>
    <cfRule type="containsText" dxfId="743" priority="1687" operator="containsText" text="LT">
      <formula>NOT(ISERROR(SEARCH("LT",N202)))</formula>
    </cfRule>
    <cfRule type="containsText" dxfId="742" priority="1688" operator="containsText" text="A">
      <formula>NOT(ISERROR(SEARCH("A",N202)))</formula>
    </cfRule>
    <cfRule type="containsText" dxfId="741" priority="1689" operator="containsText" text="C">
      <formula>NOT(ISERROR(SEARCH("C",N202)))</formula>
    </cfRule>
    <cfRule type="containsText" dxfId="740" priority="1690" operator="containsText" text="PU">
      <formula>NOT(ISERROR(SEARCH("PU",N202)))</formula>
    </cfRule>
    <cfRule type="containsText" dxfId="739" priority="1691" operator="containsText" text="LK">
      <formula>NOT(ISERROR(SEARCH("LK",N202)))</formula>
    </cfRule>
    <cfRule type="containsText" dxfId="738" priority="1692" operator="containsText" text="S">
      <formula>NOT(ISERROR(SEARCH("S",N202)))</formula>
    </cfRule>
    <cfRule type="expression" dxfId="737" priority="1693" stopIfTrue="1">
      <formula>AND(DATE($H$2,$H$3,O$9)&gt;=#REF!,DATE($H$2,$H$3,O$9)&lt;=WORKDAY(#REF!,#REF!)-1)</formula>
    </cfRule>
  </conditionalFormatting>
  <conditionalFormatting sqref="M207:N207">
    <cfRule type="expression" dxfId="736" priority="984">
      <formula>M$6=1</formula>
    </cfRule>
    <cfRule type="expression" dxfId="735" priority="985" stopIfTrue="1">
      <formula>OR(M$8=8,M$8=1)</formula>
    </cfRule>
  </conditionalFormatting>
  <conditionalFormatting sqref="M207:N207">
    <cfRule type="containsText" dxfId="734" priority="986" operator="containsText" text="UL">
      <formula>NOT(ISERROR(SEARCH("UL",M207)))</formula>
    </cfRule>
    <cfRule type="containsText" dxfId="733" priority="987" operator="containsText" text="S2">
      <formula>NOT(ISERROR(SEARCH("S2",M207)))</formula>
    </cfRule>
    <cfRule type="containsText" dxfId="732" priority="988" operator="containsText" text="S1">
      <formula>NOT(ISERROR(SEARCH("S1",M207)))</formula>
    </cfRule>
    <cfRule type="containsText" dxfId="731" priority="989" operator="containsText" text="OT">
      <formula>NOT(ISERROR(SEARCH("OT",M207)))</formula>
    </cfRule>
    <cfRule type="containsText" dxfId="730" priority="990" operator="containsText" text="R">
      <formula>NOT(ISERROR(SEARCH("R",M207)))</formula>
    </cfRule>
    <cfRule type="containsText" dxfId="729" priority="991" operator="containsText" text="LT">
      <formula>NOT(ISERROR(SEARCH("LT",M207)))</formula>
    </cfRule>
    <cfRule type="containsText" dxfId="728" priority="992" operator="containsText" text="A">
      <formula>NOT(ISERROR(SEARCH("A",M207)))</formula>
    </cfRule>
    <cfRule type="containsText" dxfId="727" priority="993" operator="containsText" text="C">
      <formula>NOT(ISERROR(SEARCH("C",M207)))</formula>
    </cfRule>
    <cfRule type="containsText" dxfId="726" priority="994" operator="containsText" text="PU">
      <formula>NOT(ISERROR(SEARCH("PU",M207)))</formula>
    </cfRule>
    <cfRule type="containsText" dxfId="725" priority="995" operator="containsText" text="LK">
      <formula>NOT(ISERROR(SEARCH("LK",M207)))</formula>
    </cfRule>
    <cfRule type="containsText" dxfId="724" priority="996" operator="containsText" text="S">
      <formula>NOT(ISERROR(SEARCH("S",M207)))</formula>
    </cfRule>
    <cfRule type="expression" dxfId="723" priority="997" stopIfTrue="1">
      <formula>AND(DATE($H$2,$H$3,M$9)&gt;=#REF!,DATE($H$2,$H$3,M$9)&lt;=WORKDAY(#REF!,#REF!)-1)</formula>
    </cfRule>
  </conditionalFormatting>
  <conditionalFormatting sqref="F150:H150">
    <cfRule type="containsText" dxfId="722" priority="982" operator="containsText" text="SS">
      <formula>NOT(ISERROR(SEARCH("SS",F150)))</formula>
    </cfRule>
    <cfRule type="containsText" dxfId="721" priority="983" operator="containsText" text="R">
      <formula>NOT(ISERROR(SEARCH("R",F150)))</formula>
    </cfRule>
  </conditionalFormatting>
  <conditionalFormatting sqref="J150:K150">
    <cfRule type="expression" dxfId="720" priority="969" stopIfTrue="1">
      <formula>OR(J$8=8,J$8=1)</formula>
    </cfRule>
  </conditionalFormatting>
  <conditionalFormatting sqref="J150:K150">
    <cfRule type="containsText" dxfId="719" priority="966" operator="containsText" text="SS">
      <formula>NOT(ISERROR(SEARCH("SS",J150)))</formula>
    </cfRule>
    <cfRule type="containsText" dxfId="718" priority="967" operator="containsText" text="R">
      <formula>NOT(ISERROR(SEARCH("R",J150)))</formula>
    </cfRule>
  </conditionalFormatting>
  <conditionalFormatting sqref="J150:K150">
    <cfRule type="expression" dxfId="717" priority="968">
      <formula>J$6=1</formula>
    </cfRule>
  </conditionalFormatting>
  <conditionalFormatting sqref="J150:K150">
    <cfRule type="containsText" dxfId="716" priority="970" operator="containsText" text="UL">
      <formula>NOT(ISERROR(SEARCH("UL",J150)))</formula>
    </cfRule>
    <cfRule type="containsText" dxfId="715" priority="971" operator="containsText" text="S2">
      <formula>NOT(ISERROR(SEARCH("S2",J150)))</formula>
    </cfRule>
    <cfRule type="containsText" dxfId="714" priority="972" operator="containsText" text="S1">
      <formula>NOT(ISERROR(SEARCH("S1",J150)))</formula>
    </cfRule>
    <cfRule type="containsText" dxfId="713" priority="973" operator="containsText" text="OT">
      <formula>NOT(ISERROR(SEARCH("OT",J150)))</formula>
    </cfRule>
    <cfRule type="containsText" dxfId="712" priority="974" operator="containsText" text="R">
      <formula>NOT(ISERROR(SEARCH("R",J150)))</formula>
    </cfRule>
    <cfRule type="containsText" dxfId="711" priority="975" operator="containsText" text="LT">
      <formula>NOT(ISERROR(SEARCH("LT",J150)))</formula>
    </cfRule>
    <cfRule type="containsText" dxfId="710" priority="976" operator="containsText" text="A">
      <formula>NOT(ISERROR(SEARCH("A",J150)))</formula>
    </cfRule>
    <cfRule type="containsText" dxfId="709" priority="977" operator="containsText" text="C">
      <formula>NOT(ISERROR(SEARCH("C",J150)))</formula>
    </cfRule>
    <cfRule type="containsText" dxfId="708" priority="978" operator="containsText" text="PU">
      <formula>NOT(ISERROR(SEARCH("PU",J150)))</formula>
    </cfRule>
    <cfRule type="containsText" dxfId="707" priority="979" operator="containsText" text="LK">
      <formula>NOT(ISERROR(SEARCH("LK",J150)))</formula>
    </cfRule>
    <cfRule type="containsText" dxfId="706" priority="980" operator="containsText" text="S">
      <formula>NOT(ISERROR(SEARCH("S",J150)))</formula>
    </cfRule>
    <cfRule type="expression" dxfId="705" priority="981" stopIfTrue="1">
      <formula>AND(DATE($H$2,$H$3,J$9)&gt;=#REF!,DATE($H$2,$H$3,J$9)&lt;=WORKDAY(#REF!,#REF!)-1)</formula>
    </cfRule>
  </conditionalFormatting>
  <conditionalFormatting sqref="P75:P244">
    <cfRule type="expression" dxfId="704" priority="952">
      <formula>P$6=1</formula>
    </cfRule>
    <cfRule type="expression" dxfId="703" priority="953" stopIfTrue="1">
      <formula>OR(P$8=8,P$8=1)</formula>
    </cfRule>
  </conditionalFormatting>
  <conditionalFormatting sqref="P75:P244">
    <cfRule type="containsText" dxfId="702" priority="954" operator="containsText" text="UL">
      <formula>NOT(ISERROR(SEARCH("UL",P75)))</formula>
    </cfRule>
    <cfRule type="containsText" dxfId="701" priority="955" operator="containsText" text="S2">
      <formula>NOT(ISERROR(SEARCH("S2",P75)))</formula>
    </cfRule>
    <cfRule type="containsText" dxfId="700" priority="956" operator="containsText" text="S1">
      <formula>NOT(ISERROR(SEARCH("S1",P75)))</formula>
    </cfRule>
    <cfRule type="containsText" dxfId="699" priority="957" operator="containsText" text="OT">
      <formula>NOT(ISERROR(SEARCH("OT",P75)))</formula>
    </cfRule>
    <cfRule type="containsText" dxfId="698" priority="958" operator="containsText" text="R">
      <formula>NOT(ISERROR(SEARCH("R",P75)))</formula>
    </cfRule>
    <cfRule type="containsText" dxfId="697" priority="959" operator="containsText" text="LT">
      <formula>NOT(ISERROR(SEARCH("LT",P75)))</formula>
    </cfRule>
    <cfRule type="containsText" dxfId="696" priority="960" operator="containsText" text="A">
      <formula>NOT(ISERROR(SEARCH("A",P75)))</formula>
    </cfRule>
    <cfRule type="containsText" dxfId="695" priority="961" operator="containsText" text="C">
      <formula>NOT(ISERROR(SEARCH("C",P75)))</formula>
    </cfRule>
    <cfRule type="containsText" dxfId="694" priority="962" operator="containsText" text="PU">
      <formula>NOT(ISERROR(SEARCH("PU",P75)))</formula>
    </cfRule>
    <cfRule type="containsText" dxfId="693" priority="963" operator="containsText" text="LK">
      <formula>NOT(ISERROR(SEARCH("LK",P75)))</formula>
    </cfRule>
    <cfRule type="containsText" dxfId="692" priority="964" operator="containsText" text="S">
      <formula>NOT(ISERROR(SEARCH("S",P75)))</formula>
    </cfRule>
    <cfRule type="expression" dxfId="691" priority="965" stopIfTrue="1">
      <formula>AND(DATE($H$2,$H$3,P$9)&gt;=#REF!,DATE($H$2,$H$3,P$9)&lt;=WORKDAY(#REF!,#REF!)-1)</formula>
    </cfRule>
  </conditionalFormatting>
  <conditionalFormatting sqref="E245:L245">
    <cfRule type="expression" dxfId="690" priority="937" stopIfTrue="1">
      <formula>OR(E$8=8,E$8=1)</formula>
    </cfRule>
  </conditionalFormatting>
  <conditionalFormatting sqref="E245">
    <cfRule type="containsText" dxfId="689" priority="934" operator="containsText" text="SS">
      <formula>NOT(ISERROR(SEARCH("SS",E245)))</formula>
    </cfRule>
    <cfRule type="containsText" dxfId="688" priority="935" operator="containsText" text="R">
      <formula>NOT(ISERROR(SEARCH("R",E245)))</formula>
    </cfRule>
  </conditionalFormatting>
  <conditionalFormatting sqref="M245:Z245 AB245:AC245 AE245:AI245">
    <cfRule type="expression" dxfId="687" priority="938">
      <formula>M$6=1</formula>
    </cfRule>
    <cfRule type="expression" dxfId="686" priority="939" stopIfTrue="1">
      <formula>OR(M$8=8,M$8=1)</formula>
    </cfRule>
  </conditionalFormatting>
  <conditionalFormatting sqref="E245:L245">
    <cfRule type="expression" dxfId="685" priority="936">
      <formula>E$6=1</formula>
    </cfRule>
  </conditionalFormatting>
  <conditionalFormatting sqref="E245:Z245 AB245:AC245 AE245:AI245">
    <cfRule type="containsText" dxfId="684" priority="940" operator="containsText" text="UL">
      <formula>NOT(ISERROR(SEARCH("UL",E245)))</formula>
    </cfRule>
    <cfRule type="containsText" dxfId="683" priority="941" operator="containsText" text="S2">
      <formula>NOT(ISERROR(SEARCH("S2",E245)))</formula>
    </cfRule>
    <cfRule type="containsText" dxfId="682" priority="942" operator="containsText" text="S1">
      <formula>NOT(ISERROR(SEARCH("S1",E245)))</formula>
    </cfRule>
    <cfRule type="containsText" dxfId="681" priority="943" operator="containsText" text="OT">
      <formula>NOT(ISERROR(SEARCH("OT",E245)))</formula>
    </cfRule>
    <cfRule type="containsText" dxfId="680" priority="944" operator="containsText" text="R">
      <formula>NOT(ISERROR(SEARCH("R",E245)))</formula>
    </cfRule>
    <cfRule type="containsText" dxfId="679" priority="945" operator="containsText" text="LT">
      <formula>NOT(ISERROR(SEARCH("LT",E245)))</formula>
    </cfRule>
    <cfRule type="containsText" dxfId="678" priority="946" operator="containsText" text="A">
      <formula>NOT(ISERROR(SEARCH("A",E245)))</formula>
    </cfRule>
    <cfRule type="containsText" dxfId="677" priority="947" operator="containsText" text="C">
      <formula>NOT(ISERROR(SEARCH("C",E245)))</formula>
    </cfRule>
    <cfRule type="containsText" dxfId="676" priority="948" operator="containsText" text="PU">
      <formula>NOT(ISERROR(SEARCH("PU",E245)))</formula>
    </cfRule>
    <cfRule type="containsText" dxfId="675" priority="949" operator="containsText" text="LK">
      <formula>NOT(ISERROR(SEARCH("LK",E245)))</formula>
    </cfRule>
    <cfRule type="containsText" dxfId="674" priority="950" operator="containsText" text="S">
      <formula>NOT(ISERROR(SEARCH("S",E245)))</formula>
    </cfRule>
    <cfRule type="expression" dxfId="673" priority="951" stopIfTrue="1">
      <formula>AND(DATE($H$2,$H$3,E$9)&gt;=#REF!,DATE($H$2,$H$3,E$9)&lt;=WORKDAY(#REF!,#REF!)-1)</formula>
    </cfRule>
  </conditionalFormatting>
  <conditionalFormatting sqref="D245">
    <cfRule type="expression" dxfId="672" priority="933">
      <formula>$AJ245="RESIGN"</formula>
    </cfRule>
  </conditionalFormatting>
  <conditionalFormatting sqref="D245">
    <cfRule type="expression" dxfId="671" priority="932">
      <formula>$AJ245="RESIGN"</formula>
    </cfRule>
  </conditionalFormatting>
  <conditionalFormatting sqref="D245">
    <cfRule type="expression" dxfId="670" priority="931">
      <formula>$AJ245="RESIGN"</formula>
    </cfRule>
  </conditionalFormatting>
  <conditionalFormatting sqref="E246:L246">
    <cfRule type="expression" dxfId="669" priority="916" stopIfTrue="1">
      <formula>OR(E$8=8,E$8=1)</formula>
    </cfRule>
  </conditionalFormatting>
  <conditionalFormatting sqref="E246">
    <cfRule type="containsText" dxfId="668" priority="913" operator="containsText" text="SS">
      <formula>NOT(ISERROR(SEARCH("SS",E246)))</formula>
    </cfRule>
    <cfRule type="containsText" dxfId="667" priority="914" operator="containsText" text="R">
      <formula>NOT(ISERROR(SEARCH("R",E246)))</formula>
    </cfRule>
  </conditionalFormatting>
  <conditionalFormatting sqref="M246:Z246 AB246:AC246 AE246:AI246">
    <cfRule type="expression" dxfId="666" priority="917">
      <formula>M$6=1</formula>
    </cfRule>
    <cfRule type="expression" dxfId="665" priority="918" stopIfTrue="1">
      <formula>OR(M$8=8,M$8=1)</formula>
    </cfRule>
  </conditionalFormatting>
  <conditionalFormatting sqref="E246:L246">
    <cfRule type="expression" dxfId="664" priority="915">
      <formula>E$6=1</formula>
    </cfRule>
  </conditionalFormatting>
  <conditionalFormatting sqref="E246:Z246 AB246:AC246 AE246:AI246">
    <cfRule type="containsText" dxfId="663" priority="919" operator="containsText" text="UL">
      <formula>NOT(ISERROR(SEARCH("UL",E246)))</formula>
    </cfRule>
    <cfRule type="containsText" dxfId="662" priority="920" operator="containsText" text="S2">
      <formula>NOT(ISERROR(SEARCH("S2",E246)))</formula>
    </cfRule>
    <cfRule type="containsText" dxfId="661" priority="921" operator="containsText" text="S1">
      <formula>NOT(ISERROR(SEARCH("S1",E246)))</formula>
    </cfRule>
    <cfRule type="containsText" dxfId="660" priority="922" operator="containsText" text="OT">
      <formula>NOT(ISERROR(SEARCH("OT",E246)))</formula>
    </cfRule>
    <cfRule type="containsText" dxfId="659" priority="923" operator="containsText" text="R">
      <formula>NOT(ISERROR(SEARCH("R",E246)))</formula>
    </cfRule>
    <cfRule type="containsText" dxfId="658" priority="924" operator="containsText" text="LT">
      <formula>NOT(ISERROR(SEARCH("LT",E246)))</formula>
    </cfRule>
    <cfRule type="containsText" dxfId="657" priority="925" operator="containsText" text="A">
      <formula>NOT(ISERROR(SEARCH("A",E246)))</formula>
    </cfRule>
    <cfRule type="containsText" dxfId="656" priority="926" operator="containsText" text="C">
      <formula>NOT(ISERROR(SEARCH("C",E246)))</formula>
    </cfRule>
    <cfRule type="containsText" dxfId="655" priority="927" operator="containsText" text="PU">
      <formula>NOT(ISERROR(SEARCH("PU",E246)))</formula>
    </cfRule>
    <cfRule type="containsText" dxfId="654" priority="928" operator="containsText" text="LK">
      <formula>NOT(ISERROR(SEARCH("LK",E246)))</formula>
    </cfRule>
    <cfRule type="containsText" dxfId="653" priority="929" operator="containsText" text="S">
      <formula>NOT(ISERROR(SEARCH("S",E246)))</formula>
    </cfRule>
    <cfRule type="expression" dxfId="652" priority="930" stopIfTrue="1">
      <formula>AND(DATE($H$2,$H$3,E$9)&gt;=#REF!,DATE($H$2,$H$3,E$9)&lt;=WORKDAY(#REF!,#REF!)-1)</formula>
    </cfRule>
  </conditionalFormatting>
  <conditionalFormatting sqref="G201:H201">
    <cfRule type="containsText" dxfId="651" priority="911" operator="containsText" text="SS">
      <formula>NOT(ISERROR(SEARCH("SS",G201)))</formula>
    </cfRule>
    <cfRule type="containsText" dxfId="650" priority="912" operator="containsText" text="R">
      <formula>NOT(ISERROR(SEARCH("R",G201)))</formula>
    </cfRule>
  </conditionalFormatting>
  <conditionalFormatting sqref="AA53">
    <cfRule type="expression" dxfId="649" priority="631">
      <formula>AA$6=1</formula>
    </cfRule>
    <cfRule type="expression" dxfId="648" priority="632" stopIfTrue="1">
      <formula>OR(AA$8=8,AA$8=1)</formula>
    </cfRule>
  </conditionalFormatting>
  <conditionalFormatting sqref="AA53">
    <cfRule type="containsText" dxfId="647" priority="633" operator="containsText" text="UL">
      <formula>NOT(ISERROR(SEARCH("UL",AA53)))</formula>
    </cfRule>
    <cfRule type="containsText" dxfId="646" priority="634" operator="containsText" text="S2">
      <formula>NOT(ISERROR(SEARCH("S2",AA53)))</formula>
    </cfRule>
    <cfRule type="containsText" dxfId="645" priority="635" operator="containsText" text="S1">
      <formula>NOT(ISERROR(SEARCH("S1",AA53)))</formula>
    </cfRule>
    <cfRule type="containsText" dxfId="644" priority="636" operator="containsText" text="OT">
      <formula>NOT(ISERROR(SEARCH("OT",AA53)))</formula>
    </cfRule>
    <cfRule type="containsText" dxfId="643" priority="637" operator="containsText" text="R">
      <formula>NOT(ISERROR(SEARCH("R",AA53)))</formula>
    </cfRule>
    <cfRule type="containsText" dxfId="642" priority="638" operator="containsText" text="LT">
      <formula>NOT(ISERROR(SEARCH("LT",AA53)))</formula>
    </cfRule>
    <cfRule type="containsText" dxfId="641" priority="639" operator="containsText" text="A">
      <formula>NOT(ISERROR(SEARCH("A",AA53)))</formula>
    </cfRule>
    <cfRule type="containsText" dxfId="640" priority="640" operator="containsText" text="C">
      <formula>NOT(ISERROR(SEARCH("C",AA53)))</formula>
    </cfRule>
    <cfRule type="containsText" dxfId="639" priority="641" operator="containsText" text="PU">
      <formula>NOT(ISERROR(SEARCH("PU",AA53)))</formula>
    </cfRule>
    <cfRule type="containsText" dxfId="638" priority="642" operator="containsText" text="LK">
      <formula>NOT(ISERROR(SEARCH("LK",AA53)))</formula>
    </cfRule>
    <cfRule type="containsText" dxfId="637" priority="643" operator="containsText" text="S">
      <formula>NOT(ISERROR(SEARCH("S",AA53)))</formula>
    </cfRule>
    <cfRule type="expression" dxfId="636" priority="644" stopIfTrue="1">
      <formula>AND(DATE($H$2,$H$3,AA$9)&gt;=#REF!,DATE($H$2,$H$3,AA$9)&lt;=WORKDAY(#REF!,#REF!)-1)</formula>
    </cfRule>
  </conditionalFormatting>
  <conditionalFormatting sqref="AA56">
    <cfRule type="expression" dxfId="635" priority="617">
      <formula>AA$6=1</formula>
    </cfRule>
    <cfRule type="expression" dxfId="634" priority="618" stopIfTrue="1">
      <formula>OR(AA$8=8,AA$8=1)</formula>
    </cfRule>
  </conditionalFormatting>
  <conditionalFormatting sqref="AA56">
    <cfRule type="containsText" dxfId="633" priority="619" operator="containsText" text="UL">
      <formula>NOT(ISERROR(SEARCH("UL",AA56)))</formula>
    </cfRule>
    <cfRule type="containsText" dxfId="632" priority="620" operator="containsText" text="S2">
      <formula>NOT(ISERROR(SEARCH("S2",AA56)))</formula>
    </cfRule>
    <cfRule type="containsText" dxfId="631" priority="621" operator="containsText" text="S1">
      <formula>NOT(ISERROR(SEARCH("S1",AA56)))</formula>
    </cfRule>
    <cfRule type="containsText" dxfId="630" priority="622" operator="containsText" text="OT">
      <formula>NOT(ISERROR(SEARCH("OT",AA56)))</formula>
    </cfRule>
    <cfRule type="containsText" dxfId="629" priority="623" operator="containsText" text="R">
      <formula>NOT(ISERROR(SEARCH("R",AA56)))</formula>
    </cfRule>
    <cfRule type="containsText" dxfId="628" priority="624" operator="containsText" text="LT">
      <formula>NOT(ISERROR(SEARCH("LT",AA56)))</formula>
    </cfRule>
    <cfRule type="containsText" dxfId="627" priority="625" operator="containsText" text="A">
      <formula>NOT(ISERROR(SEARCH("A",AA56)))</formula>
    </cfRule>
    <cfRule type="containsText" dxfId="626" priority="626" operator="containsText" text="C">
      <formula>NOT(ISERROR(SEARCH("C",AA56)))</formula>
    </cfRule>
    <cfRule type="containsText" dxfId="625" priority="627" operator="containsText" text="PU">
      <formula>NOT(ISERROR(SEARCH("PU",AA56)))</formula>
    </cfRule>
    <cfRule type="containsText" dxfId="624" priority="628" operator="containsText" text="LK">
      <formula>NOT(ISERROR(SEARCH("LK",AA56)))</formula>
    </cfRule>
    <cfRule type="containsText" dxfId="623" priority="629" operator="containsText" text="S">
      <formula>NOT(ISERROR(SEARCH("S",AA56)))</formula>
    </cfRule>
    <cfRule type="expression" dxfId="622" priority="630" stopIfTrue="1">
      <formula>AND(DATE($H$2,$H$3,AA$9)&gt;=#REF!,DATE($H$2,$H$3,AA$9)&lt;=WORKDAY(#REF!,#REF!)-1)</formula>
    </cfRule>
  </conditionalFormatting>
  <conditionalFormatting sqref="AA54">
    <cfRule type="expression" dxfId="621" priority="603">
      <formula>AA$6=1</formula>
    </cfRule>
    <cfRule type="expression" dxfId="620" priority="604" stopIfTrue="1">
      <formula>OR(AA$8=8,AA$8=1)</formula>
    </cfRule>
  </conditionalFormatting>
  <conditionalFormatting sqref="AA54">
    <cfRule type="containsText" dxfId="619" priority="605" operator="containsText" text="UL">
      <formula>NOT(ISERROR(SEARCH("UL",AA54)))</formula>
    </cfRule>
    <cfRule type="containsText" dxfId="618" priority="606" operator="containsText" text="S2">
      <formula>NOT(ISERROR(SEARCH("S2",AA54)))</formula>
    </cfRule>
    <cfRule type="containsText" dxfId="617" priority="607" operator="containsText" text="S1">
      <formula>NOT(ISERROR(SEARCH("S1",AA54)))</formula>
    </cfRule>
    <cfRule type="containsText" dxfId="616" priority="608" operator="containsText" text="OT">
      <formula>NOT(ISERROR(SEARCH("OT",AA54)))</formula>
    </cfRule>
    <cfRule type="containsText" dxfId="615" priority="609" operator="containsText" text="R">
      <formula>NOT(ISERROR(SEARCH("R",AA54)))</formula>
    </cfRule>
    <cfRule type="containsText" dxfId="614" priority="610" operator="containsText" text="LT">
      <formula>NOT(ISERROR(SEARCH("LT",AA54)))</formula>
    </cfRule>
    <cfRule type="containsText" dxfId="613" priority="611" operator="containsText" text="A">
      <formula>NOT(ISERROR(SEARCH("A",AA54)))</formula>
    </cfRule>
    <cfRule type="containsText" dxfId="612" priority="612" operator="containsText" text="C">
      <formula>NOT(ISERROR(SEARCH("C",AA54)))</formula>
    </cfRule>
    <cfRule type="containsText" dxfId="611" priority="613" operator="containsText" text="PU">
      <formula>NOT(ISERROR(SEARCH("PU",AA54)))</formula>
    </cfRule>
    <cfRule type="containsText" dxfId="610" priority="614" operator="containsText" text="LK">
      <formula>NOT(ISERROR(SEARCH("LK",AA54)))</formula>
    </cfRule>
    <cfRule type="containsText" dxfId="609" priority="615" operator="containsText" text="S">
      <formula>NOT(ISERROR(SEARCH("S",AA54)))</formula>
    </cfRule>
    <cfRule type="expression" dxfId="608" priority="616" stopIfTrue="1">
      <formula>AND(DATE($H$2,$H$3,AA$9)&gt;=#REF!,DATE($H$2,$H$3,AA$9)&lt;=WORKDAY(#REF!,#REF!)-1)</formula>
    </cfRule>
  </conditionalFormatting>
  <conditionalFormatting sqref="AA58:AA62">
    <cfRule type="expression" dxfId="607" priority="589">
      <formula>AA$6=1</formula>
    </cfRule>
    <cfRule type="expression" dxfId="606" priority="590" stopIfTrue="1">
      <formula>OR(AA$8=8,AA$8=1)</formula>
    </cfRule>
  </conditionalFormatting>
  <conditionalFormatting sqref="AA58:AA62">
    <cfRule type="containsText" dxfId="605" priority="591" operator="containsText" text="UL">
      <formula>NOT(ISERROR(SEARCH("UL",AA58)))</formula>
    </cfRule>
    <cfRule type="containsText" dxfId="604" priority="592" operator="containsText" text="S2">
      <formula>NOT(ISERROR(SEARCH("S2",AA58)))</formula>
    </cfRule>
    <cfRule type="containsText" dxfId="603" priority="593" operator="containsText" text="S1">
      <formula>NOT(ISERROR(SEARCH("S1",AA58)))</formula>
    </cfRule>
    <cfRule type="containsText" dxfId="602" priority="594" operator="containsText" text="OT">
      <formula>NOT(ISERROR(SEARCH("OT",AA58)))</formula>
    </cfRule>
    <cfRule type="containsText" dxfId="601" priority="595" operator="containsText" text="R">
      <formula>NOT(ISERROR(SEARCH("R",AA58)))</formula>
    </cfRule>
    <cfRule type="containsText" dxfId="600" priority="596" operator="containsText" text="LT">
      <formula>NOT(ISERROR(SEARCH("LT",AA58)))</formula>
    </cfRule>
    <cfRule type="containsText" dxfId="599" priority="597" operator="containsText" text="A">
      <formula>NOT(ISERROR(SEARCH("A",AA58)))</formula>
    </cfRule>
    <cfRule type="containsText" dxfId="598" priority="598" operator="containsText" text="C">
      <formula>NOT(ISERROR(SEARCH("C",AA58)))</formula>
    </cfRule>
    <cfRule type="containsText" dxfId="597" priority="599" operator="containsText" text="PU">
      <formula>NOT(ISERROR(SEARCH("PU",AA58)))</formula>
    </cfRule>
    <cfRule type="containsText" dxfId="596" priority="600" operator="containsText" text="LK">
      <formula>NOT(ISERROR(SEARCH("LK",AA58)))</formula>
    </cfRule>
    <cfRule type="containsText" dxfId="595" priority="601" operator="containsText" text="S">
      <formula>NOT(ISERROR(SEARCH("S",AA58)))</formula>
    </cfRule>
    <cfRule type="expression" dxfId="594" priority="602" stopIfTrue="1">
      <formula>AND(DATE($H$2,$H$3,AA$9)&gt;=#REF!,DATE($H$2,$H$3,AA$9)&lt;=WORKDAY(#REF!,#REF!)-1)</formula>
    </cfRule>
  </conditionalFormatting>
  <conditionalFormatting sqref="AA64">
    <cfRule type="expression" dxfId="593" priority="575">
      <formula>AA$6=1</formula>
    </cfRule>
    <cfRule type="expression" dxfId="592" priority="576" stopIfTrue="1">
      <formula>OR(AA$8=8,AA$8=1)</formula>
    </cfRule>
  </conditionalFormatting>
  <conditionalFormatting sqref="AA64">
    <cfRule type="containsText" dxfId="591" priority="577" operator="containsText" text="UL">
      <formula>NOT(ISERROR(SEARCH("UL",AA64)))</formula>
    </cfRule>
    <cfRule type="containsText" dxfId="590" priority="578" operator="containsText" text="S2">
      <formula>NOT(ISERROR(SEARCH("S2",AA64)))</formula>
    </cfRule>
    <cfRule type="containsText" dxfId="589" priority="579" operator="containsText" text="S1">
      <formula>NOT(ISERROR(SEARCH("S1",AA64)))</formula>
    </cfRule>
    <cfRule type="containsText" dxfId="588" priority="580" operator="containsText" text="OT">
      <formula>NOT(ISERROR(SEARCH("OT",AA64)))</formula>
    </cfRule>
    <cfRule type="containsText" dxfId="587" priority="581" operator="containsText" text="R">
      <formula>NOT(ISERROR(SEARCH("R",AA64)))</formula>
    </cfRule>
    <cfRule type="containsText" dxfId="586" priority="582" operator="containsText" text="LT">
      <formula>NOT(ISERROR(SEARCH("LT",AA64)))</formula>
    </cfRule>
    <cfRule type="containsText" dxfId="585" priority="583" operator="containsText" text="A">
      <formula>NOT(ISERROR(SEARCH("A",AA64)))</formula>
    </cfRule>
    <cfRule type="containsText" dxfId="584" priority="584" operator="containsText" text="C">
      <formula>NOT(ISERROR(SEARCH("C",AA64)))</formula>
    </cfRule>
    <cfRule type="containsText" dxfId="583" priority="585" operator="containsText" text="PU">
      <formula>NOT(ISERROR(SEARCH("PU",AA64)))</formula>
    </cfRule>
    <cfRule type="containsText" dxfId="582" priority="586" operator="containsText" text="LK">
      <formula>NOT(ISERROR(SEARCH("LK",AA64)))</formula>
    </cfRule>
    <cfRule type="containsText" dxfId="581" priority="587" operator="containsText" text="S">
      <formula>NOT(ISERROR(SEARCH("S",AA64)))</formula>
    </cfRule>
    <cfRule type="expression" dxfId="580" priority="588" stopIfTrue="1">
      <formula>AND(DATE($H$2,$H$3,AA$9)&gt;=#REF!,DATE($H$2,$H$3,AA$9)&lt;=WORKDAY(#REF!,#REF!)-1)</formula>
    </cfRule>
  </conditionalFormatting>
  <conditionalFormatting sqref="AA66">
    <cfRule type="expression" dxfId="579" priority="561">
      <formula>AA$6=1</formula>
    </cfRule>
    <cfRule type="expression" dxfId="578" priority="562" stopIfTrue="1">
      <formula>OR(AA$8=8,AA$8=1)</formula>
    </cfRule>
  </conditionalFormatting>
  <conditionalFormatting sqref="AA66">
    <cfRule type="containsText" dxfId="577" priority="563" operator="containsText" text="UL">
      <formula>NOT(ISERROR(SEARCH("UL",AA66)))</formula>
    </cfRule>
    <cfRule type="containsText" dxfId="576" priority="564" operator="containsText" text="S2">
      <formula>NOT(ISERROR(SEARCH("S2",AA66)))</formula>
    </cfRule>
    <cfRule type="containsText" dxfId="575" priority="565" operator="containsText" text="S1">
      <formula>NOT(ISERROR(SEARCH("S1",AA66)))</formula>
    </cfRule>
    <cfRule type="containsText" dxfId="574" priority="566" operator="containsText" text="OT">
      <formula>NOT(ISERROR(SEARCH("OT",AA66)))</formula>
    </cfRule>
    <cfRule type="containsText" dxfId="573" priority="567" operator="containsText" text="R">
      <formula>NOT(ISERROR(SEARCH("R",AA66)))</formula>
    </cfRule>
    <cfRule type="containsText" dxfId="572" priority="568" operator="containsText" text="LT">
      <formula>NOT(ISERROR(SEARCH("LT",AA66)))</formula>
    </cfRule>
    <cfRule type="containsText" dxfId="571" priority="569" operator="containsText" text="A">
      <formula>NOT(ISERROR(SEARCH("A",AA66)))</formula>
    </cfRule>
    <cfRule type="containsText" dxfId="570" priority="570" operator="containsText" text="C">
      <formula>NOT(ISERROR(SEARCH("C",AA66)))</formula>
    </cfRule>
    <cfRule type="containsText" dxfId="569" priority="571" operator="containsText" text="PU">
      <formula>NOT(ISERROR(SEARCH("PU",AA66)))</formula>
    </cfRule>
    <cfRule type="containsText" dxfId="568" priority="572" operator="containsText" text="LK">
      <formula>NOT(ISERROR(SEARCH("LK",AA66)))</formula>
    </cfRule>
    <cfRule type="containsText" dxfId="567" priority="573" operator="containsText" text="S">
      <formula>NOT(ISERROR(SEARCH("S",AA66)))</formula>
    </cfRule>
    <cfRule type="expression" dxfId="566" priority="574" stopIfTrue="1">
      <formula>AND(DATE($H$2,$H$3,AA$9)&gt;=#REF!,DATE($H$2,$H$3,AA$9)&lt;=WORKDAY(#REF!,#REF!)-1)</formula>
    </cfRule>
  </conditionalFormatting>
  <conditionalFormatting sqref="AA65">
    <cfRule type="expression" dxfId="565" priority="547">
      <formula>AA$6=1</formula>
    </cfRule>
    <cfRule type="expression" dxfId="564" priority="548" stopIfTrue="1">
      <formula>OR(AA$8=8,AA$8=1)</formula>
    </cfRule>
  </conditionalFormatting>
  <conditionalFormatting sqref="AA65">
    <cfRule type="containsText" dxfId="563" priority="549" operator="containsText" text="UL">
      <formula>NOT(ISERROR(SEARCH("UL",AA65)))</formula>
    </cfRule>
    <cfRule type="containsText" dxfId="562" priority="550" operator="containsText" text="S2">
      <formula>NOT(ISERROR(SEARCH("S2",AA65)))</formula>
    </cfRule>
    <cfRule type="containsText" dxfId="561" priority="551" operator="containsText" text="S1">
      <formula>NOT(ISERROR(SEARCH("S1",AA65)))</formula>
    </cfRule>
    <cfRule type="containsText" dxfId="560" priority="552" operator="containsText" text="OT">
      <formula>NOT(ISERROR(SEARCH("OT",AA65)))</formula>
    </cfRule>
    <cfRule type="containsText" dxfId="559" priority="553" operator="containsText" text="R">
      <formula>NOT(ISERROR(SEARCH("R",AA65)))</formula>
    </cfRule>
    <cfRule type="containsText" dxfId="558" priority="554" operator="containsText" text="LT">
      <formula>NOT(ISERROR(SEARCH("LT",AA65)))</formula>
    </cfRule>
    <cfRule type="containsText" dxfId="557" priority="555" operator="containsText" text="A">
      <formula>NOT(ISERROR(SEARCH("A",AA65)))</formula>
    </cfRule>
    <cfRule type="containsText" dxfId="556" priority="556" operator="containsText" text="C">
      <formula>NOT(ISERROR(SEARCH("C",AA65)))</formula>
    </cfRule>
    <cfRule type="containsText" dxfId="555" priority="557" operator="containsText" text="PU">
      <formula>NOT(ISERROR(SEARCH("PU",AA65)))</formula>
    </cfRule>
    <cfRule type="containsText" dxfId="554" priority="558" operator="containsText" text="LK">
      <formula>NOT(ISERROR(SEARCH("LK",AA65)))</formula>
    </cfRule>
    <cfRule type="containsText" dxfId="553" priority="559" operator="containsText" text="S">
      <formula>NOT(ISERROR(SEARCH("S",AA65)))</formula>
    </cfRule>
    <cfRule type="expression" dxfId="552" priority="560" stopIfTrue="1">
      <formula>AND(DATE($H$2,$H$3,AA$9)&gt;=#REF!,DATE($H$2,$H$3,AA$9)&lt;=WORKDAY(#REF!,#REF!)-1)</formula>
    </cfRule>
  </conditionalFormatting>
  <conditionalFormatting sqref="AA69:AA111">
    <cfRule type="expression" dxfId="551" priority="533">
      <formula>AA$6=1</formula>
    </cfRule>
    <cfRule type="expression" dxfId="550" priority="534" stopIfTrue="1">
      <formula>OR(AA$8=8,AA$8=1)</formula>
    </cfRule>
  </conditionalFormatting>
  <conditionalFormatting sqref="AA69:AA111">
    <cfRule type="containsText" dxfId="549" priority="535" operator="containsText" text="UL">
      <formula>NOT(ISERROR(SEARCH("UL",AA69)))</formula>
    </cfRule>
    <cfRule type="containsText" dxfId="548" priority="536" operator="containsText" text="S2">
      <formula>NOT(ISERROR(SEARCH("S2",AA69)))</formula>
    </cfRule>
    <cfRule type="containsText" dxfId="547" priority="537" operator="containsText" text="S1">
      <formula>NOT(ISERROR(SEARCH("S1",AA69)))</formula>
    </cfRule>
    <cfRule type="containsText" dxfId="546" priority="538" operator="containsText" text="OT">
      <formula>NOT(ISERROR(SEARCH("OT",AA69)))</formula>
    </cfRule>
    <cfRule type="containsText" dxfId="545" priority="539" operator="containsText" text="R">
      <formula>NOT(ISERROR(SEARCH("R",AA69)))</formula>
    </cfRule>
    <cfRule type="containsText" dxfId="544" priority="540" operator="containsText" text="LT">
      <formula>NOT(ISERROR(SEARCH("LT",AA69)))</formula>
    </cfRule>
    <cfRule type="containsText" dxfId="543" priority="541" operator="containsText" text="A">
      <formula>NOT(ISERROR(SEARCH("A",AA69)))</formula>
    </cfRule>
    <cfRule type="containsText" dxfId="542" priority="542" operator="containsText" text="C">
      <formula>NOT(ISERROR(SEARCH("C",AA69)))</formula>
    </cfRule>
    <cfRule type="containsText" dxfId="541" priority="543" operator="containsText" text="PU">
      <formula>NOT(ISERROR(SEARCH("PU",AA69)))</formula>
    </cfRule>
    <cfRule type="containsText" dxfId="540" priority="544" operator="containsText" text="LK">
      <formula>NOT(ISERROR(SEARCH("LK",AA69)))</formula>
    </cfRule>
    <cfRule type="containsText" dxfId="539" priority="545" operator="containsText" text="S">
      <formula>NOT(ISERROR(SEARCH("S",AA69)))</formula>
    </cfRule>
    <cfRule type="expression" dxfId="538" priority="546" stopIfTrue="1">
      <formula>AND(DATE($H$2,$H$3,AA$9)&gt;=#REF!,DATE($H$2,$H$3,AA$9)&lt;=WORKDAY(#REF!,#REF!)-1)</formula>
    </cfRule>
  </conditionalFormatting>
  <conditionalFormatting sqref="AA113:AA132">
    <cfRule type="expression" dxfId="537" priority="519">
      <formula>AA$6=1</formula>
    </cfRule>
    <cfRule type="expression" dxfId="536" priority="520" stopIfTrue="1">
      <formula>OR(AA$8=8,AA$8=1)</formula>
    </cfRule>
  </conditionalFormatting>
  <conditionalFormatting sqref="AA113:AA132">
    <cfRule type="containsText" dxfId="535" priority="521" operator="containsText" text="UL">
      <formula>NOT(ISERROR(SEARCH("UL",AA113)))</formula>
    </cfRule>
    <cfRule type="containsText" dxfId="534" priority="522" operator="containsText" text="S2">
      <formula>NOT(ISERROR(SEARCH("S2",AA113)))</formula>
    </cfRule>
    <cfRule type="containsText" dxfId="533" priority="523" operator="containsText" text="S1">
      <formula>NOT(ISERROR(SEARCH("S1",AA113)))</formula>
    </cfRule>
    <cfRule type="containsText" dxfId="532" priority="524" operator="containsText" text="OT">
      <formula>NOT(ISERROR(SEARCH("OT",AA113)))</formula>
    </cfRule>
    <cfRule type="containsText" dxfId="531" priority="525" operator="containsText" text="R">
      <formula>NOT(ISERROR(SEARCH("R",AA113)))</formula>
    </cfRule>
    <cfRule type="containsText" dxfId="530" priority="526" operator="containsText" text="LT">
      <formula>NOT(ISERROR(SEARCH("LT",AA113)))</formula>
    </cfRule>
    <cfRule type="containsText" dxfId="529" priority="527" operator="containsText" text="A">
      <formula>NOT(ISERROR(SEARCH("A",AA113)))</formula>
    </cfRule>
    <cfRule type="containsText" dxfId="528" priority="528" operator="containsText" text="C">
      <formula>NOT(ISERROR(SEARCH("C",AA113)))</formula>
    </cfRule>
    <cfRule type="containsText" dxfId="527" priority="529" operator="containsText" text="PU">
      <formula>NOT(ISERROR(SEARCH("PU",AA113)))</formula>
    </cfRule>
    <cfRule type="containsText" dxfId="526" priority="530" operator="containsText" text="LK">
      <formula>NOT(ISERROR(SEARCH("LK",AA113)))</formula>
    </cfRule>
    <cfRule type="containsText" dxfId="525" priority="531" operator="containsText" text="S">
      <formula>NOT(ISERROR(SEARCH("S",AA113)))</formula>
    </cfRule>
    <cfRule type="expression" dxfId="524" priority="532" stopIfTrue="1">
      <formula>AND(DATE($H$2,$H$3,AA$9)&gt;=#REF!,DATE($H$2,$H$3,AA$9)&lt;=WORKDAY(#REF!,#REF!)-1)</formula>
    </cfRule>
  </conditionalFormatting>
  <conditionalFormatting sqref="AA134">
    <cfRule type="expression" dxfId="523" priority="505">
      <formula>AA$6=1</formula>
    </cfRule>
    <cfRule type="expression" dxfId="522" priority="506" stopIfTrue="1">
      <formula>OR(AA$8=8,AA$8=1)</formula>
    </cfRule>
  </conditionalFormatting>
  <conditionalFormatting sqref="AA134">
    <cfRule type="containsText" dxfId="521" priority="507" operator="containsText" text="UL">
      <formula>NOT(ISERROR(SEARCH("UL",AA134)))</formula>
    </cfRule>
    <cfRule type="containsText" dxfId="520" priority="508" operator="containsText" text="S2">
      <formula>NOT(ISERROR(SEARCH("S2",AA134)))</formula>
    </cfRule>
    <cfRule type="containsText" dxfId="519" priority="509" operator="containsText" text="S1">
      <formula>NOT(ISERROR(SEARCH("S1",AA134)))</formula>
    </cfRule>
    <cfRule type="containsText" dxfId="518" priority="510" operator="containsText" text="OT">
      <formula>NOT(ISERROR(SEARCH("OT",AA134)))</formula>
    </cfRule>
    <cfRule type="containsText" dxfId="517" priority="511" operator="containsText" text="R">
      <formula>NOT(ISERROR(SEARCH("R",AA134)))</formula>
    </cfRule>
    <cfRule type="containsText" dxfId="516" priority="512" operator="containsText" text="LT">
      <formula>NOT(ISERROR(SEARCH("LT",AA134)))</formula>
    </cfRule>
    <cfRule type="containsText" dxfId="515" priority="513" operator="containsText" text="A">
      <formula>NOT(ISERROR(SEARCH("A",AA134)))</formula>
    </cfRule>
    <cfRule type="containsText" dxfId="514" priority="514" operator="containsText" text="C">
      <formula>NOT(ISERROR(SEARCH("C",AA134)))</formula>
    </cfRule>
    <cfRule type="containsText" dxfId="513" priority="515" operator="containsText" text="PU">
      <formula>NOT(ISERROR(SEARCH("PU",AA134)))</formula>
    </cfRule>
    <cfRule type="containsText" dxfId="512" priority="516" operator="containsText" text="LK">
      <formula>NOT(ISERROR(SEARCH("LK",AA134)))</formula>
    </cfRule>
    <cfRule type="containsText" dxfId="511" priority="517" operator="containsText" text="S">
      <formula>NOT(ISERROR(SEARCH("S",AA134)))</formula>
    </cfRule>
    <cfRule type="expression" dxfId="510" priority="518" stopIfTrue="1">
      <formula>AND(DATE($H$2,$H$3,AA$9)&gt;=#REF!,DATE($H$2,$H$3,AA$9)&lt;=WORKDAY(#REF!,#REF!)-1)</formula>
    </cfRule>
  </conditionalFormatting>
  <conditionalFormatting sqref="AA138:AA204">
    <cfRule type="expression" dxfId="509" priority="491">
      <formula>AA$6=1</formula>
    </cfRule>
    <cfRule type="expression" dxfId="508" priority="492" stopIfTrue="1">
      <formula>OR(AA$8=8,AA$8=1)</formula>
    </cfRule>
  </conditionalFormatting>
  <conditionalFormatting sqref="AA138:AA204">
    <cfRule type="containsText" dxfId="507" priority="493" operator="containsText" text="UL">
      <formula>NOT(ISERROR(SEARCH("UL",AA138)))</formula>
    </cfRule>
    <cfRule type="containsText" dxfId="506" priority="494" operator="containsText" text="S2">
      <formula>NOT(ISERROR(SEARCH("S2",AA138)))</formula>
    </cfRule>
    <cfRule type="containsText" dxfId="505" priority="495" operator="containsText" text="S1">
      <formula>NOT(ISERROR(SEARCH("S1",AA138)))</formula>
    </cfRule>
    <cfRule type="containsText" dxfId="504" priority="496" operator="containsText" text="OT">
      <formula>NOT(ISERROR(SEARCH("OT",AA138)))</formula>
    </cfRule>
    <cfRule type="containsText" dxfId="503" priority="497" operator="containsText" text="R">
      <formula>NOT(ISERROR(SEARCH("R",AA138)))</formula>
    </cfRule>
    <cfRule type="containsText" dxfId="502" priority="498" operator="containsText" text="LT">
      <formula>NOT(ISERROR(SEARCH("LT",AA138)))</formula>
    </cfRule>
    <cfRule type="containsText" dxfId="501" priority="499" operator="containsText" text="A">
      <formula>NOT(ISERROR(SEARCH("A",AA138)))</formula>
    </cfRule>
    <cfRule type="containsText" dxfId="500" priority="500" operator="containsText" text="C">
      <formula>NOT(ISERROR(SEARCH("C",AA138)))</formula>
    </cfRule>
    <cfRule type="containsText" dxfId="499" priority="501" operator="containsText" text="PU">
      <formula>NOT(ISERROR(SEARCH("PU",AA138)))</formula>
    </cfRule>
    <cfRule type="containsText" dxfId="498" priority="502" operator="containsText" text="LK">
      <formula>NOT(ISERROR(SEARCH("LK",AA138)))</formula>
    </cfRule>
    <cfRule type="containsText" dxfId="497" priority="503" operator="containsText" text="S">
      <formula>NOT(ISERROR(SEARCH("S",AA138)))</formula>
    </cfRule>
    <cfRule type="expression" dxfId="496" priority="504" stopIfTrue="1">
      <formula>AND(DATE($H$2,$H$3,AA$9)&gt;=#REF!,DATE($H$2,$H$3,AA$9)&lt;=WORKDAY(#REF!,#REF!)-1)</formula>
    </cfRule>
  </conditionalFormatting>
  <conditionalFormatting sqref="AA135">
    <cfRule type="expression" dxfId="495" priority="477">
      <formula>AA$6=1</formula>
    </cfRule>
    <cfRule type="expression" dxfId="494" priority="478" stopIfTrue="1">
      <formula>OR(AA$8=8,AA$8=1)</formula>
    </cfRule>
  </conditionalFormatting>
  <conditionalFormatting sqref="AA135">
    <cfRule type="containsText" dxfId="493" priority="479" operator="containsText" text="UL">
      <formula>NOT(ISERROR(SEARCH("UL",AA135)))</formula>
    </cfRule>
    <cfRule type="containsText" dxfId="492" priority="480" operator="containsText" text="S2">
      <formula>NOT(ISERROR(SEARCH("S2",AA135)))</formula>
    </cfRule>
    <cfRule type="containsText" dxfId="491" priority="481" operator="containsText" text="S1">
      <formula>NOT(ISERROR(SEARCH("S1",AA135)))</formula>
    </cfRule>
    <cfRule type="containsText" dxfId="490" priority="482" operator="containsText" text="OT">
      <formula>NOT(ISERROR(SEARCH("OT",AA135)))</formula>
    </cfRule>
    <cfRule type="containsText" dxfId="489" priority="483" operator="containsText" text="R">
      <formula>NOT(ISERROR(SEARCH("R",AA135)))</formula>
    </cfRule>
    <cfRule type="containsText" dxfId="488" priority="484" operator="containsText" text="LT">
      <formula>NOT(ISERROR(SEARCH("LT",AA135)))</formula>
    </cfRule>
    <cfRule type="containsText" dxfId="487" priority="485" operator="containsText" text="A">
      <formula>NOT(ISERROR(SEARCH("A",AA135)))</formula>
    </cfRule>
    <cfRule type="containsText" dxfId="486" priority="486" operator="containsText" text="C">
      <formula>NOT(ISERROR(SEARCH("C",AA135)))</formula>
    </cfRule>
    <cfRule type="containsText" dxfId="485" priority="487" operator="containsText" text="PU">
      <formula>NOT(ISERROR(SEARCH("PU",AA135)))</formula>
    </cfRule>
    <cfRule type="containsText" dxfId="484" priority="488" operator="containsText" text="LK">
      <formula>NOT(ISERROR(SEARCH("LK",AA135)))</formula>
    </cfRule>
    <cfRule type="containsText" dxfId="483" priority="489" operator="containsText" text="S">
      <formula>NOT(ISERROR(SEARCH("S",AA135)))</formula>
    </cfRule>
    <cfRule type="expression" dxfId="482" priority="490" stopIfTrue="1">
      <formula>AND(DATE($H$2,$H$3,AA$9)&gt;=#REF!,DATE($H$2,$H$3,AA$9)&lt;=WORKDAY(#REF!,#REF!)-1)</formula>
    </cfRule>
  </conditionalFormatting>
  <conditionalFormatting sqref="AA206">
    <cfRule type="expression" dxfId="481" priority="463">
      <formula>AA$6=1</formula>
    </cfRule>
    <cfRule type="expression" dxfId="480" priority="464" stopIfTrue="1">
      <formula>OR(AA$8=8,AA$8=1)</formula>
    </cfRule>
  </conditionalFormatting>
  <conditionalFormatting sqref="AA206">
    <cfRule type="containsText" dxfId="479" priority="465" operator="containsText" text="UL">
      <formula>NOT(ISERROR(SEARCH("UL",AA206)))</formula>
    </cfRule>
    <cfRule type="containsText" dxfId="478" priority="466" operator="containsText" text="S2">
      <formula>NOT(ISERROR(SEARCH("S2",AA206)))</formula>
    </cfRule>
    <cfRule type="containsText" dxfId="477" priority="467" operator="containsText" text="S1">
      <formula>NOT(ISERROR(SEARCH("S1",AA206)))</formula>
    </cfRule>
    <cfRule type="containsText" dxfId="476" priority="468" operator="containsText" text="OT">
      <formula>NOT(ISERROR(SEARCH("OT",AA206)))</formula>
    </cfRule>
    <cfRule type="containsText" dxfId="475" priority="469" operator="containsText" text="R">
      <formula>NOT(ISERROR(SEARCH("R",AA206)))</formula>
    </cfRule>
    <cfRule type="containsText" dxfId="474" priority="470" operator="containsText" text="LT">
      <formula>NOT(ISERROR(SEARCH("LT",AA206)))</formula>
    </cfRule>
    <cfRule type="containsText" dxfId="473" priority="471" operator="containsText" text="A">
      <formula>NOT(ISERROR(SEARCH("A",AA206)))</formula>
    </cfRule>
    <cfRule type="containsText" dxfId="472" priority="472" operator="containsText" text="C">
      <formula>NOT(ISERROR(SEARCH("C",AA206)))</formula>
    </cfRule>
    <cfRule type="containsText" dxfId="471" priority="473" operator="containsText" text="PU">
      <formula>NOT(ISERROR(SEARCH("PU",AA206)))</formula>
    </cfRule>
    <cfRule type="containsText" dxfId="470" priority="474" operator="containsText" text="LK">
      <formula>NOT(ISERROR(SEARCH("LK",AA206)))</formula>
    </cfRule>
    <cfRule type="containsText" dxfId="469" priority="475" operator="containsText" text="S">
      <formula>NOT(ISERROR(SEARCH("S",AA206)))</formula>
    </cfRule>
    <cfRule type="expression" dxfId="468" priority="476" stopIfTrue="1">
      <formula>AND(DATE($H$2,$H$3,AA$9)&gt;=#REF!,DATE($H$2,$H$3,AA$9)&lt;=WORKDAY(#REF!,#REF!)-1)</formula>
    </cfRule>
  </conditionalFormatting>
  <conditionalFormatting sqref="AA208">
    <cfRule type="expression" dxfId="467" priority="449">
      <formula>AA$6=1</formula>
    </cfRule>
    <cfRule type="expression" dxfId="466" priority="450" stopIfTrue="1">
      <formula>OR(AA$8=8,AA$8=1)</formula>
    </cfRule>
  </conditionalFormatting>
  <conditionalFormatting sqref="AA208">
    <cfRule type="containsText" dxfId="465" priority="451" operator="containsText" text="UL">
      <formula>NOT(ISERROR(SEARCH("UL",AA208)))</formula>
    </cfRule>
    <cfRule type="containsText" dxfId="464" priority="452" operator="containsText" text="S2">
      <formula>NOT(ISERROR(SEARCH("S2",AA208)))</formula>
    </cfRule>
    <cfRule type="containsText" dxfId="463" priority="453" operator="containsText" text="S1">
      <formula>NOT(ISERROR(SEARCH("S1",AA208)))</formula>
    </cfRule>
    <cfRule type="containsText" dxfId="462" priority="454" operator="containsText" text="OT">
      <formula>NOT(ISERROR(SEARCH("OT",AA208)))</formula>
    </cfRule>
    <cfRule type="containsText" dxfId="461" priority="455" operator="containsText" text="R">
      <formula>NOT(ISERROR(SEARCH("R",AA208)))</formula>
    </cfRule>
    <cfRule type="containsText" dxfId="460" priority="456" operator="containsText" text="LT">
      <formula>NOT(ISERROR(SEARCH("LT",AA208)))</formula>
    </cfRule>
    <cfRule type="containsText" dxfId="459" priority="457" operator="containsText" text="A">
      <formula>NOT(ISERROR(SEARCH("A",AA208)))</formula>
    </cfRule>
    <cfRule type="containsText" dxfId="458" priority="458" operator="containsText" text="C">
      <formula>NOT(ISERROR(SEARCH("C",AA208)))</formula>
    </cfRule>
    <cfRule type="containsText" dxfId="457" priority="459" operator="containsText" text="PU">
      <formula>NOT(ISERROR(SEARCH("PU",AA208)))</formula>
    </cfRule>
    <cfRule type="containsText" dxfId="456" priority="460" operator="containsText" text="LK">
      <formula>NOT(ISERROR(SEARCH("LK",AA208)))</formula>
    </cfRule>
    <cfRule type="containsText" dxfId="455" priority="461" operator="containsText" text="S">
      <formula>NOT(ISERROR(SEARCH("S",AA208)))</formula>
    </cfRule>
    <cfRule type="expression" dxfId="454" priority="462" stopIfTrue="1">
      <formula>AND(DATE($H$2,$H$3,AA$9)&gt;=#REF!,DATE($H$2,$H$3,AA$9)&lt;=WORKDAY(#REF!,#REF!)-1)</formula>
    </cfRule>
  </conditionalFormatting>
  <conditionalFormatting sqref="AA209">
    <cfRule type="expression" dxfId="453" priority="435">
      <formula>AA$6=1</formula>
    </cfRule>
    <cfRule type="expression" dxfId="452" priority="436" stopIfTrue="1">
      <formula>OR(AA$8=8,AA$8=1)</formula>
    </cfRule>
  </conditionalFormatting>
  <conditionalFormatting sqref="AA209">
    <cfRule type="containsText" dxfId="451" priority="437" operator="containsText" text="UL">
      <formula>NOT(ISERROR(SEARCH("UL",AA209)))</formula>
    </cfRule>
    <cfRule type="containsText" dxfId="450" priority="438" operator="containsText" text="S2">
      <formula>NOT(ISERROR(SEARCH("S2",AA209)))</formula>
    </cfRule>
    <cfRule type="containsText" dxfId="449" priority="439" operator="containsText" text="S1">
      <formula>NOT(ISERROR(SEARCH("S1",AA209)))</formula>
    </cfRule>
    <cfRule type="containsText" dxfId="448" priority="440" operator="containsText" text="OT">
      <formula>NOT(ISERROR(SEARCH("OT",AA209)))</formula>
    </cfRule>
    <cfRule type="containsText" dxfId="447" priority="441" operator="containsText" text="R">
      <formula>NOT(ISERROR(SEARCH("R",AA209)))</formula>
    </cfRule>
    <cfRule type="containsText" dxfId="446" priority="442" operator="containsText" text="LT">
      <formula>NOT(ISERROR(SEARCH("LT",AA209)))</formula>
    </cfRule>
    <cfRule type="containsText" dxfId="445" priority="443" operator="containsText" text="A">
      <formula>NOT(ISERROR(SEARCH("A",AA209)))</formula>
    </cfRule>
    <cfRule type="containsText" dxfId="444" priority="444" operator="containsText" text="C">
      <formula>NOT(ISERROR(SEARCH("C",AA209)))</formula>
    </cfRule>
    <cfRule type="containsText" dxfId="443" priority="445" operator="containsText" text="PU">
      <formula>NOT(ISERROR(SEARCH("PU",AA209)))</formula>
    </cfRule>
    <cfRule type="containsText" dxfId="442" priority="446" operator="containsText" text="LK">
      <formula>NOT(ISERROR(SEARCH("LK",AA209)))</formula>
    </cfRule>
    <cfRule type="containsText" dxfId="441" priority="447" operator="containsText" text="S">
      <formula>NOT(ISERROR(SEARCH("S",AA209)))</formula>
    </cfRule>
    <cfRule type="expression" dxfId="440" priority="448" stopIfTrue="1">
      <formula>AND(DATE($H$2,$H$3,AA$9)&gt;=#REF!,DATE($H$2,$H$3,AA$9)&lt;=WORKDAY(#REF!,#REF!)-1)</formula>
    </cfRule>
  </conditionalFormatting>
  <conditionalFormatting sqref="AA210">
    <cfRule type="expression" dxfId="439" priority="421">
      <formula>AA$6=1</formula>
    </cfRule>
    <cfRule type="expression" dxfId="438" priority="422" stopIfTrue="1">
      <formula>OR(AA$8=8,AA$8=1)</formula>
    </cfRule>
  </conditionalFormatting>
  <conditionalFormatting sqref="AA210">
    <cfRule type="containsText" dxfId="437" priority="423" operator="containsText" text="UL">
      <formula>NOT(ISERROR(SEARCH("UL",AA210)))</formula>
    </cfRule>
    <cfRule type="containsText" dxfId="436" priority="424" operator="containsText" text="S2">
      <formula>NOT(ISERROR(SEARCH("S2",AA210)))</formula>
    </cfRule>
    <cfRule type="containsText" dxfId="435" priority="425" operator="containsText" text="S1">
      <formula>NOT(ISERROR(SEARCH("S1",AA210)))</formula>
    </cfRule>
    <cfRule type="containsText" dxfId="434" priority="426" operator="containsText" text="OT">
      <formula>NOT(ISERROR(SEARCH("OT",AA210)))</formula>
    </cfRule>
    <cfRule type="containsText" dxfId="433" priority="427" operator="containsText" text="R">
      <formula>NOT(ISERROR(SEARCH("R",AA210)))</formula>
    </cfRule>
    <cfRule type="containsText" dxfId="432" priority="428" operator="containsText" text="LT">
      <formula>NOT(ISERROR(SEARCH("LT",AA210)))</formula>
    </cfRule>
    <cfRule type="containsText" dxfId="431" priority="429" operator="containsText" text="A">
      <formula>NOT(ISERROR(SEARCH("A",AA210)))</formula>
    </cfRule>
    <cfRule type="containsText" dxfId="430" priority="430" operator="containsText" text="C">
      <formula>NOT(ISERROR(SEARCH("C",AA210)))</formula>
    </cfRule>
    <cfRule type="containsText" dxfId="429" priority="431" operator="containsText" text="PU">
      <formula>NOT(ISERROR(SEARCH("PU",AA210)))</formula>
    </cfRule>
    <cfRule type="containsText" dxfId="428" priority="432" operator="containsText" text="LK">
      <formula>NOT(ISERROR(SEARCH("LK",AA210)))</formula>
    </cfRule>
    <cfRule type="containsText" dxfId="427" priority="433" operator="containsText" text="S">
      <formula>NOT(ISERROR(SEARCH("S",AA210)))</formula>
    </cfRule>
    <cfRule type="expression" dxfId="426" priority="434" stopIfTrue="1">
      <formula>AND(DATE($H$2,$H$3,AA$9)&gt;=#REF!,DATE($H$2,$H$3,AA$9)&lt;=WORKDAY(#REF!,#REF!)-1)</formula>
    </cfRule>
  </conditionalFormatting>
  <conditionalFormatting sqref="AA212:AA241">
    <cfRule type="expression" dxfId="425" priority="407">
      <formula>AA$6=1</formula>
    </cfRule>
    <cfRule type="expression" dxfId="424" priority="408" stopIfTrue="1">
      <formula>OR(AA$8=8,AA$8=1)</formula>
    </cfRule>
  </conditionalFormatting>
  <conditionalFormatting sqref="AA212:AA241">
    <cfRule type="containsText" dxfId="423" priority="409" operator="containsText" text="UL">
      <formula>NOT(ISERROR(SEARCH("UL",AA212)))</formula>
    </cfRule>
    <cfRule type="containsText" dxfId="422" priority="410" operator="containsText" text="S2">
      <formula>NOT(ISERROR(SEARCH("S2",AA212)))</formula>
    </cfRule>
    <cfRule type="containsText" dxfId="421" priority="411" operator="containsText" text="S1">
      <formula>NOT(ISERROR(SEARCH("S1",AA212)))</formula>
    </cfRule>
    <cfRule type="containsText" dxfId="420" priority="412" operator="containsText" text="OT">
      <formula>NOT(ISERROR(SEARCH("OT",AA212)))</formula>
    </cfRule>
    <cfRule type="containsText" dxfId="419" priority="413" operator="containsText" text="R">
      <formula>NOT(ISERROR(SEARCH("R",AA212)))</formula>
    </cfRule>
    <cfRule type="containsText" dxfId="418" priority="414" operator="containsText" text="LT">
      <formula>NOT(ISERROR(SEARCH("LT",AA212)))</formula>
    </cfRule>
    <cfRule type="containsText" dxfId="417" priority="415" operator="containsText" text="A">
      <formula>NOT(ISERROR(SEARCH("A",AA212)))</formula>
    </cfRule>
    <cfRule type="containsText" dxfId="416" priority="416" operator="containsText" text="C">
      <formula>NOT(ISERROR(SEARCH("C",AA212)))</formula>
    </cfRule>
    <cfRule type="containsText" dxfId="415" priority="417" operator="containsText" text="PU">
      <formula>NOT(ISERROR(SEARCH("PU",AA212)))</formula>
    </cfRule>
    <cfRule type="containsText" dxfId="414" priority="418" operator="containsText" text="LK">
      <formula>NOT(ISERROR(SEARCH("LK",AA212)))</formula>
    </cfRule>
    <cfRule type="containsText" dxfId="413" priority="419" operator="containsText" text="S">
      <formula>NOT(ISERROR(SEARCH("S",AA212)))</formula>
    </cfRule>
    <cfRule type="expression" dxfId="412" priority="420" stopIfTrue="1">
      <formula>AND(DATE($H$2,$H$3,AA$9)&gt;=#REF!,DATE($H$2,$H$3,AA$9)&lt;=WORKDAY(#REF!,#REF!)-1)</formula>
    </cfRule>
  </conditionalFormatting>
  <conditionalFormatting sqref="AA243">
    <cfRule type="expression" dxfId="411" priority="393">
      <formula>AA$6=1</formula>
    </cfRule>
    <cfRule type="expression" dxfId="410" priority="394" stopIfTrue="1">
      <formula>OR(AA$8=8,AA$8=1)</formula>
    </cfRule>
  </conditionalFormatting>
  <conditionalFormatting sqref="AA243">
    <cfRule type="containsText" dxfId="409" priority="395" operator="containsText" text="UL">
      <formula>NOT(ISERROR(SEARCH("UL",AA243)))</formula>
    </cfRule>
    <cfRule type="containsText" dxfId="408" priority="396" operator="containsText" text="S2">
      <formula>NOT(ISERROR(SEARCH("S2",AA243)))</formula>
    </cfRule>
    <cfRule type="containsText" dxfId="407" priority="397" operator="containsText" text="S1">
      <formula>NOT(ISERROR(SEARCH("S1",AA243)))</formula>
    </cfRule>
    <cfRule type="containsText" dxfId="406" priority="398" operator="containsText" text="OT">
      <formula>NOT(ISERROR(SEARCH("OT",AA243)))</formula>
    </cfRule>
    <cfRule type="containsText" dxfId="405" priority="399" operator="containsText" text="R">
      <formula>NOT(ISERROR(SEARCH("R",AA243)))</formula>
    </cfRule>
    <cfRule type="containsText" dxfId="404" priority="400" operator="containsText" text="LT">
      <formula>NOT(ISERROR(SEARCH("LT",AA243)))</formula>
    </cfRule>
    <cfRule type="containsText" dxfId="403" priority="401" operator="containsText" text="A">
      <formula>NOT(ISERROR(SEARCH("A",AA243)))</formula>
    </cfRule>
    <cfRule type="containsText" dxfId="402" priority="402" operator="containsText" text="C">
      <formula>NOT(ISERROR(SEARCH("C",AA243)))</formula>
    </cfRule>
    <cfRule type="containsText" dxfId="401" priority="403" operator="containsText" text="PU">
      <formula>NOT(ISERROR(SEARCH("PU",AA243)))</formula>
    </cfRule>
    <cfRule type="containsText" dxfId="400" priority="404" operator="containsText" text="LK">
      <formula>NOT(ISERROR(SEARCH("LK",AA243)))</formula>
    </cfRule>
    <cfRule type="containsText" dxfId="399" priority="405" operator="containsText" text="S">
      <formula>NOT(ISERROR(SEARCH("S",AA243)))</formula>
    </cfRule>
    <cfRule type="expression" dxfId="398" priority="406" stopIfTrue="1">
      <formula>AND(DATE($H$2,$H$3,AA$9)&gt;=#REF!,DATE($H$2,$H$3,AA$9)&lt;=WORKDAY(#REF!,#REF!)-1)</formula>
    </cfRule>
  </conditionalFormatting>
  <conditionalFormatting sqref="AA244">
    <cfRule type="expression" dxfId="397" priority="379">
      <formula>AA$6=1</formula>
    </cfRule>
    <cfRule type="expression" dxfId="396" priority="380" stopIfTrue="1">
      <formula>OR(AA$8=8,AA$8=1)</formula>
    </cfRule>
  </conditionalFormatting>
  <conditionalFormatting sqref="AA244">
    <cfRule type="containsText" dxfId="395" priority="381" operator="containsText" text="UL">
      <formula>NOT(ISERROR(SEARCH("UL",AA244)))</formula>
    </cfRule>
    <cfRule type="containsText" dxfId="394" priority="382" operator="containsText" text="S2">
      <formula>NOT(ISERROR(SEARCH("S2",AA244)))</formula>
    </cfRule>
    <cfRule type="containsText" dxfId="393" priority="383" operator="containsText" text="S1">
      <formula>NOT(ISERROR(SEARCH("S1",AA244)))</formula>
    </cfRule>
    <cfRule type="containsText" dxfId="392" priority="384" operator="containsText" text="OT">
      <formula>NOT(ISERROR(SEARCH("OT",AA244)))</formula>
    </cfRule>
    <cfRule type="containsText" dxfId="391" priority="385" operator="containsText" text="R">
      <formula>NOT(ISERROR(SEARCH("R",AA244)))</formula>
    </cfRule>
    <cfRule type="containsText" dxfId="390" priority="386" operator="containsText" text="LT">
      <formula>NOT(ISERROR(SEARCH("LT",AA244)))</formula>
    </cfRule>
    <cfRule type="containsText" dxfId="389" priority="387" operator="containsText" text="A">
      <formula>NOT(ISERROR(SEARCH("A",AA244)))</formula>
    </cfRule>
    <cfRule type="containsText" dxfId="388" priority="388" operator="containsText" text="C">
      <formula>NOT(ISERROR(SEARCH("C",AA244)))</formula>
    </cfRule>
    <cfRule type="containsText" dxfId="387" priority="389" operator="containsText" text="PU">
      <formula>NOT(ISERROR(SEARCH("PU",AA244)))</formula>
    </cfRule>
    <cfRule type="containsText" dxfId="386" priority="390" operator="containsText" text="LK">
      <formula>NOT(ISERROR(SEARCH("LK",AA244)))</formula>
    </cfRule>
    <cfRule type="containsText" dxfId="385" priority="391" operator="containsText" text="S">
      <formula>NOT(ISERROR(SEARCH("S",AA244)))</formula>
    </cfRule>
    <cfRule type="expression" dxfId="384" priority="392" stopIfTrue="1">
      <formula>AND(DATE($H$2,$H$3,AA$9)&gt;=#REF!,DATE($H$2,$H$3,AA$9)&lt;=WORKDAY(#REF!,#REF!)-1)</formula>
    </cfRule>
  </conditionalFormatting>
  <conditionalFormatting sqref="AA245">
    <cfRule type="expression" dxfId="383" priority="365">
      <formula>AA$6=1</formula>
    </cfRule>
    <cfRule type="expression" dxfId="382" priority="366" stopIfTrue="1">
      <formula>OR(AA$8=8,AA$8=1)</formula>
    </cfRule>
  </conditionalFormatting>
  <conditionalFormatting sqref="AA245">
    <cfRule type="containsText" dxfId="381" priority="367" operator="containsText" text="UL">
      <formula>NOT(ISERROR(SEARCH("UL",AA245)))</formula>
    </cfRule>
    <cfRule type="containsText" dxfId="380" priority="368" operator="containsText" text="S2">
      <formula>NOT(ISERROR(SEARCH("S2",AA245)))</formula>
    </cfRule>
    <cfRule type="containsText" dxfId="379" priority="369" operator="containsText" text="S1">
      <formula>NOT(ISERROR(SEARCH("S1",AA245)))</formula>
    </cfRule>
    <cfRule type="containsText" dxfId="378" priority="370" operator="containsText" text="OT">
      <formula>NOT(ISERROR(SEARCH("OT",AA245)))</formula>
    </cfRule>
    <cfRule type="containsText" dxfId="377" priority="371" operator="containsText" text="R">
      <formula>NOT(ISERROR(SEARCH("R",AA245)))</formula>
    </cfRule>
    <cfRule type="containsText" dxfId="376" priority="372" operator="containsText" text="LT">
      <formula>NOT(ISERROR(SEARCH("LT",AA245)))</formula>
    </cfRule>
    <cfRule type="containsText" dxfId="375" priority="373" operator="containsText" text="A">
      <formula>NOT(ISERROR(SEARCH("A",AA245)))</formula>
    </cfRule>
    <cfRule type="containsText" dxfId="374" priority="374" operator="containsText" text="C">
      <formula>NOT(ISERROR(SEARCH("C",AA245)))</formula>
    </cfRule>
    <cfRule type="containsText" dxfId="373" priority="375" operator="containsText" text="PU">
      <formula>NOT(ISERROR(SEARCH("PU",AA245)))</formula>
    </cfRule>
    <cfRule type="containsText" dxfId="372" priority="376" operator="containsText" text="LK">
      <formula>NOT(ISERROR(SEARCH("LK",AA245)))</formula>
    </cfRule>
    <cfRule type="containsText" dxfId="371" priority="377" operator="containsText" text="S">
      <formula>NOT(ISERROR(SEARCH("S",AA245)))</formula>
    </cfRule>
    <cfRule type="expression" dxfId="370" priority="378" stopIfTrue="1">
      <formula>AND(DATE($H$2,$H$3,AA$9)&gt;=#REF!,DATE($H$2,$H$3,AA$9)&lt;=WORKDAY(#REF!,#REF!)-1)</formula>
    </cfRule>
  </conditionalFormatting>
  <conditionalFormatting sqref="AA246">
    <cfRule type="expression" dxfId="369" priority="351">
      <formula>AA$6=1</formula>
    </cfRule>
    <cfRule type="expression" dxfId="368" priority="352" stopIfTrue="1">
      <formula>OR(AA$8=8,AA$8=1)</formula>
    </cfRule>
  </conditionalFormatting>
  <conditionalFormatting sqref="AA246">
    <cfRule type="containsText" dxfId="367" priority="353" operator="containsText" text="UL">
      <formula>NOT(ISERROR(SEARCH("UL",AA246)))</formula>
    </cfRule>
    <cfRule type="containsText" dxfId="366" priority="354" operator="containsText" text="S2">
      <formula>NOT(ISERROR(SEARCH("S2",AA246)))</formula>
    </cfRule>
    <cfRule type="containsText" dxfId="365" priority="355" operator="containsText" text="S1">
      <formula>NOT(ISERROR(SEARCH("S1",AA246)))</formula>
    </cfRule>
    <cfRule type="containsText" dxfId="364" priority="356" operator="containsText" text="OT">
      <formula>NOT(ISERROR(SEARCH("OT",AA246)))</formula>
    </cfRule>
    <cfRule type="containsText" dxfId="363" priority="357" operator="containsText" text="R">
      <formula>NOT(ISERROR(SEARCH("R",AA246)))</formula>
    </cfRule>
    <cfRule type="containsText" dxfId="362" priority="358" operator="containsText" text="LT">
      <formula>NOT(ISERROR(SEARCH("LT",AA246)))</formula>
    </cfRule>
    <cfRule type="containsText" dxfId="361" priority="359" operator="containsText" text="A">
      <formula>NOT(ISERROR(SEARCH("A",AA246)))</formula>
    </cfRule>
    <cfRule type="containsText" dxfId="360" priority="360" operator="containsText" text="C">
      <formula>NOT(ISERROR(SEARCH("C",AA246)))</formula>
    </cfRule>
    <cfRule type="containsText" dxfId="359" priority="361" operator="containsText" text="PU">
      <formula>NOT(ISERROR(SEARCH("PU",AA246)))</formula>
    </cfRule>
    <cfRule type="containsText" dxfId="358" priority="362" operator="containsText" text="LK">
      <formula>NOT(ISERROR(SEARCH("LK",AA246)))</formula>
    </cfRule>
    <cfRule type="containsText" dxfId="357" priority="363" operator="containsText" text="S">
      <formula>NOT(ISERROR(SEARCH("S",AA246)))</formula>
    </cfRule>
    <cfRule type="expression" dxfId="356" priority="364" stopIfTrue="1">
      <formula>AND(DATE($H$2,$H$3,AA$9)&gt;=#REF!,DATE($H$2,$H$3,AA$9)&lt;=WORKDAY(#REF!,#REF!)-1)</formula>
    </cfRule>
  </conditionalFormatting>
  <conditionalFormatting sqref="AD53">
    <cfRule type="expression" dxfId="355" priority="337">
      <formula>AD$6=1</formula>
    </cfRule>
    <cfRule type="expression" dxfId="354" priority="338" stopIfTrue="1">
      <formula>OR(AD$8=8,AD$8=1)</formula>
    </cfRule>
  </conditionalFormatting>
  <conditionalFormatting sqref="AD53">
    <cfRule type="containsText" dxfId="353" priority="339" operator="containsText" text="UL">
      <formula>NOT(ISERROR(SEARCH("UL",AD53)))</formula>
    </cfRule>
    <cfRule type="containsText" dxfId="352" priority="340" operator="containsText" text="S2">
      <formula>NOT(ISERROR(SEARCH("S2",AD53)))</formula>
    </cfRule>
    <cfRule type="containsText" dxfId="351" priority="341" operator="containsText" text="S1">
      <formula>NOT(ISERROR(SEARCH("S1",AD53)))</formula>
    </cfRule>
    <cfRule type="containsText" dxfId="350" priority="342" operator="containsText" text="OT">
      <formula>NOT(ISERROR(SEARCH("OT",AD53)))</formula>
    </cfRule>
    <cfRule type="containsText" dxfId="349" priority="343" operator="containsText" text="R">
      <formula>NOT(ISERROR(SEARCH("R",AD53)))</formula>
    </cfRule>
    <cfRule type="containsText" dxfId="348" priority="344" operator="containsText" text="LT">
      <formula>NOT(ISERROR(SEARCH("LT",AD53)))</formula>
    </cfRule>
    <cfRule type="containsText" dxfId="347" priority="345" operator="containsText" text="A">
      <formula>NOT(ISERROR(SEARCH("A",AD53)))</formula>
    </cfRule>
    <cfRule type="containsText" dxfId="346" priority="346" operator="containsText" text="C">
      <formula>NOT(ISERROR(SEARCH("C",AD53)))</formula>
    </cfRule>
    <cfRule type="containsText" dxfId="345" priority="347" operator="containsText" text="PU">
      <formula>NOT(ISERROR(SEARCH("PU",AD53)))</formula>
    </cfRule>
    <cfRule type="containsText" dxfId="344" priority="348" operator="containsText" text="LK">
      <formula>NOT(ISERROR(SEARCH("LK",AD53)))</formula>
    </cfRule>
    <cfRule type="containsText" dxfId="343" priority="349" operator="containsText" text="S">
      <formula>NOT(ISERROR(SEARCH("S",AD53)))</formula>
    </cfRule>
    <cfRule type="expression" dxfId="342" priority="350" stopIfTrue="1">
      <formula>AND(DATE($H$2,$H$3,AD$9)&gt;=#REF!,DATE($H$2,$H$3,AD$9)&lt;=WORKDAY(#REF!,#REF!)-1)</formula>
    </cfRule>
  </conditionalFormatting>
  <conditionalFormatting sqref="AD54">
    <cfRule type="expression" dxfId="341" priority="323">
      <formula>AD$6=1</formula>
    </cfRule>
    <cfRule type="expression" dxfId="340" priority="324" stopIfTrue="1">
      <formula>OR(AD$8=8,AD$8=1)</formula>
    </cfRule>
  </conditionalFormatting>
  <conditionalFormatting sqref="AD54">
    <cfRule type="containsText" dxfId="339" priority="325" operator="containsText" text="UL">
      <formula>NOT(ISERROR(SEARCH("UL",AD54)))</formula>
    </cfRule>
    <cfRule type="containsText" dxfId="338" priority="326" operator="containsText" text="S2">
      <formula>NOT(ISERROR(SEARCH("S2",AD54)))</formula>
    </cfRule>
    <cfRule type="containsText" dxfId="337" priority="327" operator="containsText" text="S1">
      <formula>NOT(ISERROR(SEARCH("S1",AD54)))</formula>
    </cfRule>
    <cfRule type="containsText" dxfId="336" priority="328" operator="containsText" text="OT">
      <formula>NOT(ISERROR(SEARCH("OT",AD54)))</formula>
    </cfRule>
    <cfRule type="containsText" dxfId="335" priority="329" operator="containsText" text="R">
      <formula>NOT(ISERROR(SEARCH("R",AD54)))</formula>
    </cfRule>
    <cfRule type="containsText" dxfId="334" priority="330" operator="containsText" text="LT">
      <formula>NOT(ISERROR(SEARCH("LT",AD54)))</formula>
    </cfRule>
    <cfRule type="containsText" dxfId="333" priority="331" operator="containsText" text="A">
      <formula>NOT(ISERROR(SEARCH("A",AD54)))</formula>
    </cfRule>
    <cfRule type="containsText" dxfId="332" priority="332" operator="containsText" text="C">
      <formula>NOT(ISERROR(SEARCH("C",AD54)))</formula>
    </cfRule>
    <cfRule type="containsText" dxfId="331" priority="333" operator="containsText" text="PU">
      <formula>NOT(ISERROR(SEARCH("PU",AD54)))</formula>
    </cfRule>
    <cfRule type="containsText" dxfId="330" priority="334" operator="containsText" text="LK">
      <formula>NOT(ISERROR(SEARCH("LK",AD54)))</formula>
    </cfRule>
    <cfRule type="containsText" dxfId="329" priority="335" operator="containsText" text="S">
      <formula>NOT(ISERROR(SEARCH("S",AD54)))</formula>
    </cfRule>
    <cfRule type="expression" dxfId="328" priority="336" stopIfTrue="1">
      <formula>AND(DATE($H$2,$H$3,AD$9)&gt;=#REF!,DATE($H$2,$H$3,AD$9)&lt;=WORKDAY(#REF!,#REF!)-1)</formula>
    </cfRule>
  </conditionalFormatting>
  <conditionalFormatting sqref="AD56">
    <cfRule type="expression" dxfId="327" priority="309">
      <formula>AD$6=1</formula>
    </cfRule>
    <cfRule type="expression" dxfId="326" priority="310" stopIfTrue="1">
      <formula>OR(AD$8=8,AD$8=1)</formula>
    </cfRule>
  </conditionalFormatting>
  <conditionalFormatting sqref="AD56">
    <cfRule type="containsText" dxfId="325" priority="311" operator="containsText" text="UL">
      <formula>NOT(ISERROR(SEARCH("UL",AD56)))</formula>
    </cfRule>
    <cfRule type="containsText" dxfId="324" priority="312" operator="containsText" text="S2">
      <formula>NOT(ISERROR(SEARCH("S2",AD56)))</formula>
    </cfRule>
    <cfRule type="containsText" dxfId="323" priority="313" operator="containsText" text="S1">
      <formula>NOT(ISERROR(SEARCH("S1",AD56)))</formula>
    </cfRule>
    <cfRule type="containsText" dxfId="322" priority="314" operator="containsText" text="OT">
      <formula>NOT(ISERROR(SEARCH("OT",AD56)))</formula>
    </cfRule>
    <cfRule type="containsText" dxfId="321" priority="315" operator="containsText" text="R">
      <formula>NOT(ISERROR(SEARCH("R",AD56)))</formula>
    </cfRule>
    <cfRule type="containsText" dxfId="320" priority="316" operator="containsText" text="LT">
      <formula>NOT(ISERROR(SEARCH("LT",AD56)))</formula>
    </cfRule>
    <cfRule type="containsText" dxfId="319" priority="317" operator="containsText" text="A">
      <formula>NOT(ISERROR(SEARCH("A",AD56)))</formula>
    </cfRule>
    <cfRule type="containsText" dxfId="318" priority="318" operator="containsText" text="C">
      <formula>NOT(ISERROR(SEARCH("C",AD56)))</formula>
    </cfRule>
    <cfRule type="containsText" dxfId="317" priority="319" operator="containsText" text="PU">
      <formula>NOT(ISERROR(SEARCH("PU",AD56)))</formula>
    </cfRule>
    <cfRule type="containsText" dxfId="316" priority="320" operator="containsText" text="LK">
      <formula>NOT(ISERROR(SEARCH("LK",AD56)))</formula>
    </cfRule>
    <cfRule type="containsText" dxfId="315" priority="321" operator="containsText" text="S">
      <formula>NOT(ISERROR(SEARCH("S",AD56)))</formula>
    </cfRule>
    <cfRule type="expression" dxfId="314" priority="322" stopIfTrue="1">
      <formula>AND(DATE($H$2,$H$3,AD$9)&gt;=#REF!,DATE($H$2,$H$3,AD$9)&lt;=WORKDAY(#REF!,#REF!)-1)</formula>
    </cfRule>
  </conditionalFormatting>
  <conditionalFormatting sqref="AD58">
    <cfRule type="expression" dxfId="313" priority="295">
      <formula>AD$6=1</formula>
    </cfRule>
    <cfRule type="expression" dxfId="312" priority="296" stopIfTrue="1">
      <formula>OR(AD$8=8,AD$8=1)</formula>
    </cfRule>
  </conditionalFormatting>
  <conditionalFormatting sqref="AD58">
    <cfRule type="containsText" dxfId="311" priority="297" operator="containsText" text="UL">
      <formula>NOT(ISERROR(SEARCH("UL",AD58)))</formula>
    </cfRule>
    <cfRule type="containsText" dxfId="310" priority="298" operator="containsText" text="S2">
      <formula>NOT(ISERROR(SEARCH("S2",AD58)))</formula>
    </cfRule>
    <cfRule type="containsText" dxfId="309" priority="299" operator="containsText" text="S1">
      <formula>NOT(ISERROR(SEARCH("S1",AD58)))</formula>
    </cfRule>
    <cfRule type="containsText" dxfId="308" priority="300" operator="containsText" text="OT">
      <formula>NOT(ISERROR(SEARCH("OT",AD58)))</formula>
    </cfRule>
    <cfRule type="containsText" dxfId="307" priority="301" operator="containsText" text="R">
      <formula>NOT(ISERROR(SEARCH("R",AD58)))</formula>
    </cfRule>
    <cfRule type="containsText" dxfId="306" priority="302" operator="containsText" text="LT">
      <formula>NOT(ISERROR(SEARCH("LT",AD58)))</formula>
    </cfRule>
    <cfRule type="containsText" dxfId="305" priority="303" operator="containsText" text="A">
      <formula>NOT(ISERROR(SEARCH("A",AD58)))</formula>
    </cfRule>
    <cfRule type="containsText" dxfId="304" priority="304" operator="containsText" text="C">
      <formula>NOT(ISERROR(SEARCH("C",AD58)))</formula>
    </cfRule>
    <cfRule type="containsText" dxfId="303" priority="305" operator="containsText" text="PU">
      <formula>NOT(ISERROR(SEARCH("PU",AD58)))</formula>
    </cfRule>
    <cfRule type="containsText" dxfId="302" priority="306" operator="containsText" text="LK">
      <formula>NOT(ISERROR(SEARCH("LK",AD58)))</formula>
    </cfRule>
    <cfRule type="containsText" dxfId="301" priority="307" operator="containsText" text="S">
      <formula>NOT(ISERROR(SEARCH("S",AD58)))</formula>
    </cfRule>
    <cfRule type="expression" dxfId="300" priority="308" stopIfTrue="1">
      <formula>AND(DATE($H$2,$H$3,AD$9)&gt;=#REF!,DATE($H$2,$H$3,AD$9)&lt;=WORKDAY(#REF!,#REF!)-1)</formula>
    </cfRule>
  </conditionalFormatting>
  <conditionalFormatting sqref="AD59">
    <cfRule type="expression" dxfId="299" priority="281">
      <formula>AD$6=1</formula>
    </cfRule>
    <cfRule type="expression" dxfId="298" priority="282" stopIfTrue="1">
      <formula>OR(AD$8=8,AD$8=1)</formula>
    </cfRule>
  </conditionalFormatting>
  <conditionalFormatting sqref="AD59">
    <cfRule type="containsText" dxfId="297" priority="283" operator="containsText" text="UL">
      <formula>NOT(ISERROR(SEARCH("UL",AD59)))</formula>
    </cfRule>
    <cfRule type="containsText" dxfId="296" priority="284" operator="containsText" text="S2">
      <formula>NOT(ISERROR(SEARCH("S2",AD59)))</formula>
    </cfRule>
    <cfRule type="containsText" dxfId="295" priority="285" operator="containsText" text="S1">
      <formula>NOT(ISERROR(SEARCH("S1",AD59)))</formula>
    </cfRule>
    <cfRule type="containsText" dxfId="294" priority="286" operator="containsText" text="OT">
      <formula>NOT(ISERROR(SEARCH("OT",AD59)))</formula>
    </cfRule>
    <cfRule type="containsText" dxfId="293" priority="287" operator="containsText" text="R">
      <formula>NOT(ISERROR(SEARCH("R",AD59)))</formula>
    </cfRule>
    <cfRule type="containsText" dxfId="292" priority="288" operator="containsText" text="LT">
      <formula>NOT(ISERROR(SEARCH("LT",AD59)))</formula>
    </cfRule>
    <cfRule type="containsText" dxfId="291" priority="289" operator="containsText" text="A">
      <formula>NOT(ISERROR(SEARCH("A",AD59)))</formula>
    </cfRule>
    <cfRule type="containsText" dxfId="290" priority="290" operator="containsText" text="C">
      <formula>NOT(ISERROR(SEARCH("C",AD59)))</formula>
    </cfRule>
    <cfRule type="containsText" dxfId="289" priority="291" operator="containsText" text="PU">
      <formula>NOT(ISERROR(SEARCH("PU",AD59)))</formula>
    </cfRule>
    <cfRule type="containsText" dxfId="288" priority="292" operator="containsText" text="LK">
      <formula>NOT(ISERROR(SEARCH("LK",AD59)))</formula>
    </cfRule>
    <cfRule type="containsText" dxfId="287" priority="293" operator="containsText" text="S">
      <formula>NOT(ISERROR(SEARCH("S",AD59)))</formula>
    </cfRule>
    <cfRule type="expression" dxfId="286" priority="294" stopIfTrue="1">
      <formula>AND(DATE($H$2,$H$3,AD$9)&gt;=#REF!,DATE($H$2,$H$3,AD$9)&lt;=WORKDAY(#REF!,#REF!)-1)</formula>
    </cfRule>
  </conditionalFormatting>
  <conditionalFormatting sqref="AD60">
    <cfRule type="expression" dxfId="285" priority="267">
      <formula>AD$6=1</formula>
    </cfRule>
    <cfRule type="expression" dxfId="284" priority="268" stopIfTrue="1">
      <formula>OR(AD$8=8,AD$8=1)</formula>
    </cfRule>
  </conditionalFormatting>
  <conditionalFormatting sqref="AD60">
    <cfRule type="containsText" dxfId="283" priority="269" operator="containsText" text="UL">
      <formula>NOT(ISERROR(SEARCH("UL",AD60)))</formula>
    </cfRule>
    <cfRule type="containsText" dxfId="282" priority="270" operator="containsText" text="S2">
      <formula>NOT(ISERROR(SEARCH("S2",AD60)))</formula>
    </cfRule>
    <cfRule type="containsText" dxfId="281" priority="271" operator="containsText" text="S1">
      <formula>NOT(ISERROR(SEARCH("S1",AD60)))</formula>
    </cfRule>
    <cfRule type="containsText" dxfId="280" priority="272" operator="containsText" text="OT">
      <formula>NOT(ISERROR(SEARCH("OT",AD60)))</formula>
    </cfRule>
    <cfRule type="containsText" dxfId="279" priority="273" operator="containsText" text="R">
      <formula>NOT(ISERROR(SEARCH("R",AD60)))</formula>
    </cfRule>
    <cfRule type="containsText" dxfId="278" priority="274" operator="containsText" text="LT">
      <formula>NOT(ISERROR(SEARCH("LT",AD60)))</formula>
    </cfRule>
    <cfRule type="containsText" dxfId="277" priority="275" operator="containsText" text="A">
      <formula>NOT(ISERROR(SEARCH("A",AD60)))</formula>
    </cfRule>
    <cfRule type="containsText" dxfId="276" priority="276" operator="containsText" text="C">
      <formula>NOT(ISERROR(SEARCH("C",AD60)))</formula>
    </cfRule>
    <cfRule type="containsText" dxfId="275" priority="277" operator="containsText" text="PU">
      <formula>NOT(ISERROR(SEARCH("PU",AD60)))</formula>
    </cfRule>
    <cfRule type="containsText" dxfId="274" priority="278" operator="containsText" text="LK">
      <formula>NOT(ISERROR(SEARCH("LK",AD60)))</formula>
    </cfRule>
    <cfRule type="containsText" dxfId="273" priority="279" operator="containsText" text="S">
      <formula>NOT(ISERROR(SEARCH("S",AD60)))</formula>
    </cfRule>
    <cfRule type="expression" dxfId="272" priority="280" stopIfTrue="1">
      <formula>AND(DATE($H$2,$H$3,AD$9)&gt;=#REF!,DATE($H$2,$H$3,AD$9)&lt;=WORKDAY(#REF!,#REF!)-1)</formula>
    </cfRule>
  </conditionalFormatting>
  <conditionalFormatting sqref="AD61">
    <cfRule type="expression" dxfId="271" priority="253">
      <formula>AD$6=1</formula>
    </cfRule>
    <cfRule type="expression" dxfId="270" priority="254" stopIfTrue="1">
      <formula>OR(AD$8=8,AD$8=1)</formula>
    </cfRule>
  </conditionalFormatting>
  <conditionalFormatting sqref="AD61">
    <cfRule type="containsText" dxfId="269" priority="255" operator="containsText" text="UL">
      <formula>NOT(ISERROR(SEARCH("UL",AD61)))</formula>
    </cfRule>
    <cfRule type="containsText" dxfId="268" priority="256" operator="containsText" text="S2">
      <formula>NOT(ISERROR(SEARCH("S2",AD61)))</formula>
    </cfRule>
    <cfRule type="containsText" dxfId="267" priority="257" operator="containsText" text="S1">
      <formula>NOT(ISERROR(SEARCH("S1",AD61)))</formula>
    </cfRule>
    <cfRule type="containsText" dxfId="266" priority="258" operator="containsText" text="OT">
      <formula>NOT(ISERROR(SEARCH("OT",AD61)))</formula>
    </cfRule>
    <cfRule type="containsText" dxfId="265" priority="259" operator="containsText" text="R">
      <formula>NOT(ISERROR(SEARCH("R",AD61)))</formula>
    </cfRule>
    <cfRule type="containsText" dxfId="264" priority="260" operator="containsText" text="LT">
      <formula>NOT(ISERROR(SEARCH("LT",AD61)))</formula>
    </cfRule>
    <cfRule type="containsText" dxfId="263" priority="261" operator="containsText" text="A">
      <formula>NOT(ISERROR(SEARCH("A",AD61)))</formula>
    </cfRule>
    <cfRule type="containsText" dxfId="262" priority="262" operator="containsText" text="C">
      <formula>NOT(ISERROR(SEARCH("C",AD61)))</formula>
    </cfRule>
    <cfRule type="containsText" dxfId="261" priority="263" operator="containsText" text="PU">
      <formula>NOT(ISERROR(SEARCH("PU",AD61)))</formula>
    </cfRule>
    <cfRule type="containsText" dxfId="260" priority="264" operator="containsText" text="LK">
      <formula>NOT(ISERROR(SEARCH("LK",AD61)))</formula>
    </cfRule>
    <cfRule type="containsText" dxfId="259" priority="265" operator="containsText" text="S">
      <formula>NOT(ISERROR(SEARCH("S",AD61)))</formula>
    </cfRule>
    <cfRule type="expression" dxfId="258" priority="266" stopIfTrue="1">
      <formula>AND(DATE($H$2,$H$3,AD$9)&gt;=#REF!,DATE($H$2,$H$3,AD$9)&lt;=WORKDAY(#REF!,#REF!)-1)</formula>
    </cfRule>
  </conditionalFormatting>
  <conditionalFormatting sqref="AD62">
    <cfRule type="expression" dxfId="257" priority="239">
      <formula>AD$6=1</formula>
    </cfRule>
    <cfRule type="expression" dxfId="256" priority="240" stopIfTrue="1">
      <formula>OR(AD$8=8,AD$8=1)</formula>
    </cfRule>
  </conditionalFormatting>
  <conditionalFormatting sqref="AD62">
    <cfRule type="containsText" dxfId="255" priority="241" operator="containsText" text="UL">
      <formula>NOT(ISERROR(SEARCH("UL",AD62)))</formula>
    </cfRule>
    <cfRule type="containsText" dxfId="254" priority="242" operator="containsText" text="S2">
      <formula>NOT(ISERROR(SEARCH("S2",AD62)))</formula>
    </cfRule>
    <cfRule type="containsText" dxfId="253" priority="243" operator="containsText" text="S1">
      <formula>NOT(ISERROR(SEARCH("S1",AD62)))</formula>
    </cfRule>
    <cfRule type="containsText" dxfId="252" priority="244" operator="containsText" text="OT">
      <formula>NOT(ISERROR(SEARCH("OT",AD62)))</formula>
    </cfRule>
    <cfRule type="containsText" dxfId="251" priority="245" operator="containsText" text="R">
      <formula>NOT(ISERROR(SEARCH("R",AD62)))</formula>
    </cfRule>
    <cfRule type="containsText" dxfId="250" priority="246" operator="containsText" text="LT">
      <formula>NOT(ISERROR(SEARCH("LT",AD62)))</formula>
    </cfRule>
    <cfRule type="containsText" dxfId="249" priority="247" operator="containsText" text="A">
      <formula>NOT(ISERROR(SEARCH("A",AD62)))</formula>
    </cfRule>
    <cfRule type="containsText" dxfId="248" priority="248" operator="containsText" text="C">
      <formula>NOT(ISERROR(SEARCH("C",AD62)))</formula>
    </cfRule>
    <cfRule type="containsText" dxfId="247" priority="249" operator="containsText" text="PU">
      <formula>NOT(ISERROR(SEARCH("PU",AD62)))</formula>
    </cfRule>
    <cfRule type="containsText" dxfId="246" priority="250" operator="containsText" text="LK">
      <formula>NOT(ISERROR(SEARCH("LK",AD62)))</formula>
    </cfRule>
    <cfRule type="containsText" dxfId="245" priority="251" operator="containsText" text="S">
      <formula>NOT(ISERROR(SEARCH("S",AD62)))</formula>
    </cfRule>
    <cfRule type="expression" dxfId="244" priority="252" stopIfTrue="1">
      <formula>AND(DATE($H$2,$H$3,AD$9)&gt;=#REF!,DATE($H$2,$H$3,AD$9)&lt;=WORKDAY(#REF!,#REF!)-1)</formula>
    </cfRule>
  </conditionalFormatting>
  <conditionalFormatting sqref="AD64">
    <cfRule type="expression" dxfId="243" priority="225">
      <formula>AD$6=1</formula>
    </cfRule>
    <cfRule type="expression" dxfId="242" priority="226" stopIfTrue="1">
      <formula>OR(AD$8=8,AD$8=1)</formula>
    </cfRule>
  </conditionalFormatting>
  <conditionalFormatting sqref="AD64">
    <cfRule type="containsText" dxfId="241" priority="227" operator="containsText" text="UL">
      <formula>NOT(ISERROR(SEARCH("UL",AD64)))</formula>
    </cfRule>
    <cfRule type="containsText" dxfId="240" priority="228" operator="containsText" text="S2">
      <formula>NOT(ISERROR(SEARCH("S2",AD64)))</formula>
    </cfRule>
    <cfRule type="containsText" dxfId="239" priority="229" operator="containsText" text="S1">
      <formula>NOT(ISERROR(SEARCH("S1",AD64)))</formula>
    </cfRule>
    <cfRule type="containsText" dxfId="238" priority="230" operator="containsText" text="OT">
      <formula>NOT(ISERROR(SEARCH("OT",AD64)))</formula>
    </cfRule>
    <cfRule type="containsText" dxfId="237" priority="231" operator="containsText" text="R">
      <formula>NOT(ISERROR(SEARCH("R",AD64)))</formula>
    </cfRule>
    <cfRule type="containsText" dxfId="236" priority="232" operator="containsText" text="LT">
      <formula>NOT(ISERROR(SEARCH("LT",AD64)))</formula>
    </cfRule>
    <cfRule type="containsText" dxfId="235" priority="233" operator="containsText" text="A">
      <formula>NOT(ISERROR(SEARCH("A",AD64)))</formula>
    </cfRule>
    <cfRule type="containsText" dxfId="234" priority="234" operator="containsText" text="C">
      <formula>NOT(ISERROR(SEARCH("C",AD64)))</formula>
    </cfRule>
    <cfRule type="containsText" dxfId="233" priority="235" operator="containsText" text="PU">
      <formula>NOT(ISERROR(SEARCH("PU",AD64)))</formula>
    </cfRule>
    <cfRule type="containsText" dxfId="232" priority="236" operator="containsText" text="LK">
      <formula>NOT(ISERROR(SEARCH("LK",AD64)))</formula>
    </cfRule>
    <cfRule type="containsText" dxfId="231" priority="237" operator="containsText" text="S">
      <formula>NOT(ISERROR(SEARCH("S",AD64)))</formula>
    </cfRule>
    <cfRule type="expression" dxfId="230" priority="238" stopIfTrue="1">
      <formula>AND(DATE($H$2,$H$3,AD$9)&gt;=#REF!,DATE($H$2,$H$3,AD$9)&lt;=WORKDAY(#REF!,#REF!)-1)</formula>
    </cfRule>
  </conditionalFormatting>
  <conditionalFormatting sqref="AD65">
    <cfRule type="expression" dxfId="229" priority="211">
      <formula>AD$6=1</formula>
    </cfRule>
    <cfRule type="expression" dxfId="228" priority="212" stopIfTrue="1">
      <formula>OR(AD$8=8,AD$8=1)</formula>
    </cfRule>
  </conditionalFormatting>
  <conditionalFormatting sqref="AD65">
    <cfRule type="containsText" dxfId="227" priority="213" operator="containsText" text="UL">
      <formula>NOT(ISERROR(SEARCH("UL",AD65)))</formula>
    </cfRule>
    <cfRule type="containsText" dxfId="226" priority="214" operator="containsText" text="S2">
      <formula>NOT(ISERROR(SEARCH("S2",AD65)))</formula>
    </cfRule>
    <cfRule type="containsText" dxfId="225" priority="215" operator="containsText" text="S1">
      <formula>NOT(ISERROR(SEARCH("S1",AD65)))</formula>
    </cfRule>
    <cfRule type="containsText" dxfId="224" priority="216" operator="containsText" text="OT">
      <formula>NOT(ISERROR(SEARCH("OT",AD65)))</formula>
    </cfRule>
    <cfRule type="containsText" dxfId="223" priority="217" operator="containsText" text="R">
      <formula>NOT(ISERROR(SEARCH("R",AD65)))</formula>
    </cfRule>
    <cfRule type="containsText" dxfId="222" priority="218" operator="containsText" text="LT">
      <formula>NOT(ISERROR(SEARCH("LT",AD65)))</formula>
    </cfRule>
    <cfRule type="containsText" dxfId="221" priority="219" operator="containsText" text="A">
      <formula>NOT(ISERROR(SEARCH("A",AD65)))</formula>
    </cfRule>
    <cfRule type="containsText" dxfId="220" priority="220" operator="containsText" text="C">
      <formula>NOT(ISERROR(SEARCH("C",AD65)))</formula>
    </cfRule>
    <cfRule type="containsText" dxfId="219" priority="221" operator="containsText" text="PU">
      <formula>NOT(ISERROR(SEARCH("PU",AD65)))</formula>
    </cfRule>
    <cfRule type="containsText" dxfId="218" priority="222" operator="containsText" text="LK">
      <formula>NOT(ISERROR(SEARCH("LK",AD65)))</formula>
    </cfRule>
    <cfRule type="containsText" dxfId="217" priority="223" operator="containsText" text="S">
      <formula>NOT(ISERROR(SEARCH("S",AD65)))</formula>
    </cfRule>
    <cfRule type="expression" dxfId="216" priority="224" stopIfTrue="1">
      <formula>AND(DATE($H$2,$H$3,AD$9)&gt;=#REF!,DATE($H$2,$H$3,AD$9)&lt;=WORKDAY(#REF!,#REF!)-1)</formula>
    </cfRule>
  </conditionalFormatting>
  <conditionalFormatting sqref="AD66">
    <cfRule type="expression" dxfId="215" priority="197">
      <formula>AD$6=1</formula>
    </cfRule>
    <cfRule type="expression" dxfId="214" priority="198" stopIfTrue="1">
      <formula>OR(AD$8=8,AD$8=1)</formula>
    </cfRule>
  </conditionalFormatting>
  <conditionalFormatting sqref="AD66">
    <cfRule type="containsText" dxfId="213" priority="199" operator="containsText" text="UL">
      <formula>NOT(ISERROR(SEARCH("UL",AD66)))</formula>
    </cfRule>
    <cfRule type="containsText" dxfId="212" priority="200" operator="containsText" text="S2">
      <formula>NOT(ISERROR(SEARCH("S2",AD66)))</formula>
    </cfRule>
    <cfRule type="containsText" dxfId="211" priority="201" operator="containsText" text="S1">
      <formula>NOT(ISERROR(SEARCH("S1",AD66)))</formula>
    </cfRule>
    <cfRule type="containsText" dxfId="210" priority="202" operator="containsText" text="OT">
      <formula>NOT(ISERROR(SEARCH("OT",AD66)))</formula>
    </cfRule>
    <cfRule type="containsText" dxfId="209" priority="203" operator="containsText" text="R">
      <formula>NOT(ISERROR(SEARCH("R",AD66)))</formula>
    </cfRule>
    <cfRule type="containsText" dxfId="208" priority="204" operator="containsText" text="LT">
      <formula>NOT(ISERROR(SEARCH("LT",AD66)))</formula>
    </cfRule>
    <cfRule type="containsText" dxfId="207" priority="205" operator="containsText" text="A">
      <formula>NOT(ISERROR(SEARCH("A",AD66)))</formula>
    </cfRule>
    <cfRule type="containsText" dxfId="206" priority="206" operator="containsText" text="C">
      <formula>NOT(ISERROR(SEARCH("C",AD66)))</formula>
    </cfRule>
    <cfRule type="containsText" dxfId="205" priority="207" operator="containsText" text="PU">
      <formula>NOT(ISERROR(SEARCH("PU",AD66)))</formula>
    </cfRule>
    <cfRule type="containsText" dxfId="204" priority="208" operator="containsText" text="LK">
      <formula>NOT(ISERROR(SEARCH("LK",AD66)))</formula>
    </cfRule>
    <cfRule type="containsText" dxfId="203" priority="209" operator="containsText" text="S">
      <formula>NOT(ISERROR(SEARCH("S",AD66)))</formula>
    </cfRule>
    <cfRule type="expression" dxfId="202" priority="210" stopIfTrue="1">
      <formula>AND(DATE($H$2,$H$3,AD$9)&gt;=#REF!,DATE($H$2,$H$3,AD$9)&lt;=WORKDAY(#REF!,#REF!)-1)</formula>
    </cfRule>
  </conditionalFormatting>
  <conditionalFormatting sqref="AD69:AD111">
    <cfRule type="expression" dxfId="201" priority="183">
      <formula>AD$6=1</formula>
    </cfRule>
    <cfRule type="expression" dxfId="200" priority="184" stopIfTrue="1">
      <formula>OR(AD$8=8,AD$8=1)</formula>
    </cfRule>
  </conditionalFormatting>
  <conditionalFormatting sqref="AD69:AD111">
    <cfRule type="containsText" dxfId="199" priority="185" operator="containsText" text="UL">
      <formula>NOT(ISERROR(SEARCH("UL",AD69)))</formula>
    </cfRule>
    <cfRule type="containsText" dxfId="198" priority="186" operator="containsText" text="S2">
      <formula>NOT(ISERROR(SEARCH("S2",AD69)))</formula>
    </cfRule>
    <cfRule type="containsText" dxfId="197" priority="187" operator="containsText" text="S1">
      <formula>NOT(ISERROR(SEARCH("S1",AD69)))</formula>
    </cfRule>
    <cfRule type="containsText" dxfId="196" priority="188" operator="containsText" text="OT">
      <formula>NOT(ISERROR(SEARCH("OT",AD69)))</formula>
    </cfRule>
    <cfRule type="containsText" dxfId="195" priority="189" operator="containsText" text="R">
      <formula>NOT(ISERROR(SEARCH("R",AD69)))</formula>
    </cfRule>
    <cfRule type="containsText" dxfId="194" priority="190" operator="containsText" text="LT">
      <formula>NOT(ISERROR(SEARCH("LT",AD69)))</formula>
    </cfRule>
    <cfRule type="containsText" dxfId="193" priority="191" operator="containsText" text="A">
      <formula>NOT(ISERROR(SEARCH("A",AD69)))</formula>
    </cfRule>
    <cfRule type="containsText" dxfId="192" priority="192" operator="containsText" text="C">
      <formula>NOT(ISERROR(SEARCH("C",AD69)))</formula>
    </cfRule>
    <cfRule type="containsText" dxfId="191" priority="193" operator="containsText" text="PU">
      <formula>NOT(ISERROR(SEARCH("PU",AD69)))</formula>
    </cfRule>
    <cfRule type="containsText" dxfId="190" priority="194" operator="containsText" text="LK">
      <formula>NOT(ISERROR(SEARCH("LK",AD69)))</formula>
    </cfRule>
    <cfRule type="containsText" dxfId="189" priority="195" operator="containsText" text="S">
      <formula>NOT(ISERROR(SEARCH("S",AD69)))</formula>
    </cfRule>
    <cfRule type="expression" dxfId="188" priority="196" stopIfTrue="1">
      <formula>AND(DATE($H$2,$H$3,AD$9)&gt;=#REF!,DATE($H$2,$H$3,AD$9)&lt;=WORKDAY(#REF!,#REF!)-1)</formula>
    </cfRule>
  </conditionalFormatting>
  <conditionalFormatting sqref="AD113:AD132">
    <cfRule type="expression" dxfId="187" priority="169">
      <formula>AD$6=1</formula>
    </cfRule>
    <cfRule type="expression" dxfId="186" priority="170" stopIfTrue="1">
      <formula>OR(AD$8=8,AD$8=1)</formula>
    </cfRule>
  </conditionalFormatting>
  <conditionalFormatting sqref="AD113:AD132">
    <cfRule type="containsText" dxfId="185" priority="171" operator="containsText" text="UL">
      <formula>NOT(ISERROR(SEARCH("UL",AD113)))</formula>
    </cfRule>
    <cfRule type="containsText" dxfId="184" priority="172" operator="containsText" text="S2">
      <formula>NOT(ISERROR(SEARCH("S2",AD113)))</formula>
    </cfRule>
    <cfRule type="containsText" dxfId="183" priority="173" operator="containsText" text="S1">
      <formula>NOT(ISERROR(SEARCH("S1",AD113)))</formula>
    </cfRule>
    <cfRule type="containsText" dxfId="182" priority="174" operator="containsText" text="OT">
      <formula>NOT(ISERROR(SEARCH("OT",AD113)))</formula>
    </cfRule>
    <cfRule type="containsText" dxfId="181" priority="175" operator="containsText" text="R">
      <formula>NOT(ISERROR(SEARCH("R",AD113)))</formula>
    </cfRule>
    <cfRule type="containsText" dxfId="180" priority="176" operator="containsText" text="LT">
      <formula>NOT(ISERROR(SEARCH("LT",AD113)))</formula>
    </cfRule>
    <cfRule type="containsText" dxfId="179" priority="177" operator="containsText" text="A">
      <formula>NOT(ISERROR(SEARCH("A",AD113)))</formula>
    </cfRule>
    <cfRule type="containsText" dxfId="178" priority="178" operator="containsText" text="C">
      <formula>NOT(ISERROR(SEARCH("C",AD113)))</formula>
    </cfRule>
    <cfRule type="containsText" dxfId="177" priority="179" operator="containsText" text="PU">
      <formula>NOT(ISERROR(SEARCH("PU",AD113)))</formula>
    </cfRule>
    <cfRule type="containsText" dxfId="176" priority="180" operator="containsText" text="LK">
      <formula>NOT(ISERROR(SEARCH("LK",AD113)))</formula>
    </cfRule>
    <cfRule type="containsText" dxfId="175" priority="181" operator="containsText" text="S">
      <formula>NOT(ISERROR(SEARCH("S",AD113)))</formula>
    </cfRule>
    <cfRule type="expression" dxfId="174" priority="182" stopIfTrue="1">
      <formula>AND(DATE($H$2,$H$3,AD$9)&gt;=#REF!,DATE($H$2,$H$3,AD$9)&lt;=WORKDAY(#REF!,#REF!)-1)</formula>
    </cfRule>
  </conditionalFormatting>
  <conditionalFormatting sqref="AD134">
    <cfRule type="expression" dxfId="173" priority="155">
      <formula>AD$6=1</formula>
    </cfRule>
    <cfRule type="expression" dxfId="172" priority="156" stopIfTrue="1">
      <formula>OR(AD$8=8,AD$8=1)</formula>
    </cfRule>
  </conditionalFormatting>
  <conditionalFormatting sqref="AD134">
    <cfRule type="containsText" dxfId="171" priority="157" operator="containsText" text="UL">
      <formula>NOT(ISERROR(SEARCH("UL",AD134)))</formula>
    </cfRule>
    <cfRule type="containsText" dxfId="170" priority="158" operator="containsText" text="S2">
      <formula>NOT(ISERROR(SEARCH("S2",AD134)))</formula>
    </cfRule>
    <cfRule type="containsText" dxfId="169" priority="159" operator="containsText" text="S1">
      <formula>NOT(ISERROR(SEARCH("S1",AD134)))</formula>
    </cfRule>
    <cfRule type="containsText" dxfId="168" priority="160" operator="containsText" text="OT">
      <formula>NOT(ISERROR(SEARCH("OT",AD134)))</formula>
    </cfRule>
    <cfRule type="containsText" dxfId="167" priority="161" operator="containsText" text="R">
      <formula>NOT(ISERROR(SEARCH("R",AD134)))</formula>
    </cfRule>
    <cfRule type="containsText" dxfId="166" priority="162" operator="containsText" text="LT">
      <formula>NOT(ISERROR(SEARCH("LT",AD134)))</formula>
    </cfRule>
    <cfRule type="containsText" dxfId="165" priority="163" operator="containsText" text="A">
      <formula>NOT(ISERROR(SEARCH("A",AD134)))</formula>
    </cfRule>
    <cfRule type="containsText" dxfId="164" priority="164" operator="containsText" text="C">
      <formula>NOT(ISERROR(SEARCH("C",AD134)))</formula>
    </cfRule>
    <cfRule type="containsText" dxfId="163" priority="165" operator="containsText" text="PU">
      <formula>NOT(ISERROR(SEARCH("PU",AD134)))</formula>
    </cfRule>
    <cfRule type="containsText" dxfId="162" priority="166" operator="containsText" text="LK">
      <formula>NOT(ISERROR(SEARCH("LK",AD134)))</formula>
    </cfRule>
    <cfRule type="containsText" dxfId="161" priority="167" operator="containsText" text="S">
      <formula>NOT(ISERROR(SEARCH("S",AD134)))</formula>
    </cfRule>
    <cfRule type="expression" dxfId="160" priority="168" stopIfTrue="1">
      <formula>AND(DATE($H$2,$H$3,AD$9)&gt;=#REF!,DATE($H$2,$H$3,AD$9)&lt;=WORKDAY(#REF!,#REF!)-1)</formula>
    </cfRule>
  </conditionalFormatting>
  <conditionalFormatting sqref="AD135">
    <cfRule type="expression" dxfId="159" priority="141">
      <formula>AD$6=1</formula>
    </cfRule>
    <cfRule type="expression" dxfId="158" priority="142" stopIfTrue="1">
      <formula>OR(AD$8=8,AD$8=1)</formula>
    </cfRule>
  </conditionalFormatting>
  <conditionalFormatting sqref="AD135">
    <cfRule type="containsText" dxfId="157" priority="143" operator="containsText" text="UL">
      <formula>NOT(ISERROR(SEARCH("UL",AD135)))</formula>
    </cfRule>
    <cfRule type="containsText" dxfId="156" priority="144" operator="containsText" text="S2">
      <formula>NOT(ISERROR(SEARCH("S2",AD135)))</formula>
    </cfRule>
    <cfRule type="containsText" dxfId="155" priority="145" operator="containsText" text="S1">
      <formula>NOT(ISERROR(SEARCH("S1",AD135)))</formula>
    </cfRule>
    <cfRule type="containsText" dxfId="154" priority="146" operator="containsText" text="OT">
      <formula>NOT(ISERROR(SEARCH("OT",AD135)))</formula>
    </cfRule>
    <cfRule type="containsText" dxfId="153" priority="147" operator="containsText" text="R">
      <formula>NOT(ISERROR(SEARCH("R",AD135)))</formula>
    </cfRule>
    <cfRule type="containsText" dxfId="152" priority="148" operator="containsText" text="LT">
      <formula>NOT(ISERROR(SEARCH("LT",AD135)))</formula>
    </cfRule>
    <cfRule type="containsText" dxfId="151" priority="149" operator="containsText" text="A">
      <formula>NOT(ISERROR(SEARCH("A",AD135)))</formula>
    </cfRule>
    <cfRule type="containsText" dxfId="150" priority="150" operator="containsText" text="C">
      <formula>NOT(ISERROR(SEARCH("C",AD135)))</formula>
    </cfRule>
    <cfRule type="containsText" dxfId="149" priority="151" operator="containsText" text="PU">
      <formula>NOT(ISERROR(SEARCH("PU",AD135)))</formula>
    </cfRule>
    <cfRule type="containsText" dxfId="148" priority="152" operator="containsText" text="LK">
      <formula>NOT(ISERROR(SEARCH("LK",AD135)))</formula>
    </cfRule>
    <cfRule type="containsText" dxfId="147" priority="153" operator="containsText" text="S">
      <formula>NOT(ISERROR(SEARCH("S",AD135)))</formula>
    </cfRule>
    <cfRule type="expression" dxfId="146" priority="154" stopIfTrue="1">
      <formula>AND(DATE($H$2,$H$3,AD$9)&gt;=#REF!,DATE($H$2,$H$3,AD$9)&lt;=WORKDAY(#REF!,#REF!)-1)</formula>
    </cfRule>
  </conditionalFormatting>
  <conditionalFormatting sqref="AD138:AD204">
    <cfRule type="expression" dxfId="145" priority="127">
      <formula>AD$6=1</formula>
    </cfRule>
    <cfRule type="expression" dxfId="144" priority="128" stopIfTrue="1">
      <formula>OR(AD$8=8,AD$8=1)</formula>
    </cfRule>
  </conditionalFormatting>
  <conditionalFormatting sqref="AD138:AD204">
    <cfRule type="containsText" dxfId="143" priority="129" operator="containsText" text="UL">
      <formula>NOT(ISERROR(SEARCH("UL",AD138)))</formula>
    </cfRule>
    <cfRule type="containsText" dxfId="142" priority="130" operator="containsText" text="S2">
      <formula>NOT(ISERROR(SEARCH("S2",AD138)))</formula>
    </cfRule>
    <cfRule type="containsText" dxfId="141" priority="131" operator="containsText" text="S1">
      <formula>NOT(ISERROR(SEARCH("S1",AD138)))</formula>
    </cfRule>
    <cfRule type="containsText" dxfId="140" priority="132" operator="containsText" text="OT">
      <formula>NOT(ISERROR(SEARCH("OT",AD138)))</formula>
    </cfRule>
    <cfRule type="containsText" dxfId="139" priority="133" operator="containsText" text="R">
      <formula>NOT(ISERROR(SEARCH("R",AD138)))</formula>
    </cfRule>
    <cfRule type="containsText" dxfId="138" priority="134" operator="containsText" text="LT">
      <formula>NOT(ISERROR(SEARCH("LT",AD138)))</formula>
    </cfRule>
    <cfRule type="containsText" dxfId="137" priority="135" operator="containsText" text="A">
      <formula>NOT(ISERROR(SEARCH("A",AD138)))</formula>
    </cfRule>
    <cfRule type="containsText" dxfId="136" priority="136" operator="containsText" text="C">
      <formula>NOT(ISERROR(SEARCH("C",AD138)))</formula>
    </cfRule>
    <cfRule type="containsText" dxfId="135" priority="137" operator="containsText" text="PU">
      <formula>NOT(ISERROR(SEARCH("PU",AD138)))</formula>
    </cfRule>
    <cfRule type="containsText" dxfId="134" priority="138" operator="containsText" text="LK">
      <formula>NOT(ISERROR(SEARCH("LK",AD138)))</formula>
    </cfRule>
    <cfRule type="containsText" dxfId="133" priority="139" operator="containsText" text="S">
      <formula>NOT(ISERROR(SEARCH("S",AD138)))</formula>
    </cfRule>
    <cfRule type="expression" dxfId="132" priority="140" stopIfTrue="1">
      <formula>AND(DATE($H$2,$H$3,AD$9)&gt;=#REF!,DATE($H$2,$H$3,AD$9)&lt;=WORKDAY(#REF!,#REF!)-1)</formula>
    </cfRule>
  </conditionalFormatting>
  <conditionalFormatting sqref="AD206">
    <cfRule type="expression" dxfId="131" priority="113">
      <formula>AD$6=1</formula>
    </cfRule>
    <cfRule type="expression" dxfId="130" priority="114" stopIfTrue="1">
      <formula>OR(AD$8=8,AD$8=1)</formula>
    </cfRule>
  </conditionalFormatting>
  <conditionalFormatting sqref="AD206">
    <cfRule type="containsText" dxfId="129" priority="115" operator="containsText" text="UL">
      <formula>NOT(ISERROR(SEARCH("UL",AD206)))</formula>
    </cfRule>
    <cfRule type="containsText" dxfId="128" priority="116" operator="containsText" text="S2">
      <formula>NOT(ISERROR(SEARCH("S2",AD206)))</formula>
    </cfRule>
    <cfRule type="containsText" dxfId="127" priority="117" operator="containsText" text="S1">
      <formula>NOT(ISERROR(SEARCH("S1",AD206)))</formula>
    </cfRule>
    <cfRule type="containsText" dxfId="126" priority="118" operator="containsText" text="OT">
      <formula>NOT(ISERROR(SEARCH("OT",AD206)))</formula>
    </cfRule>
    <cfRule type="containsText" dxfId="125" priority="119" operator="containsText" text="R">
      <formula>NOT(ISERROR(SEARCH("R",AD206)))</formula>
    </cfRule>
    <cfRule type="containsText" dxfId="124" priority="120" operator="containsText" text="LT">
      <formula>NOT(ISERROR(SEARCH("LT",AD206)))</formula>
    </cfRule>
    <cfRule type="containsText" dxfId="123" priority="121" operator="containsText" text="A">
      <formula>NOT(ISERROR(SEARCH("A",AD206)))</formula>
    </cfRule>
    <cfRule type="containsText" dxfId="122" priority="122" operator="containsText" text="C">
      <formula>NOT(ISERROR(SEARCH("C",AD206)))</formula>
    </cfRule>
    <cfRule type="containsText" dxfId="121" priority="123" operator="containsText" text="PU">
      <formula>NOT(ISERROR(SEARCH("PU",AD206)))</formula>
    </cfRule>
    <cfRule type="containsText" dxfId="120" priority="124" operator="containsText" text="LK">
      <formula>NOT(ISERROR(SEARCH("LK",AD206)))</formula>
    </cfRule>
    <cfRule type="containsText" dxfId="119" priority="125" operator="containsText" text="S">
      <formula>NOT(ISERROR(SEARCH("S",AD206)))</formula>
    </cfRule>
    <cfRule type="expression" dxfId="118" priority="126" stopIfTrue="1">
      <formula>AND(DATE($H$2,$H$3,AD$9)&gt;=#REF!,DATE($H$2,$H$3,AD$9)&lt;=WORKDAY(#REF!,#REF!)-1)</formula>
    </cfRule>
  </conditionalFormatting>
  <conditionalFormatting sqref="AD208">
    <cfRule type="expression" dxfId="117" priority="99">
      <formula>AD$6=1</formula>
    </cfRule>
    <cfRule type="expression" dxfId="116" priority="100" stopIfTrue="1">
      <formula>OR(AD$8=8,AD$8=1)</formula>
    </cfRule>
  </conditionalFormatting>
  <conditionalFormatting sqref="AD208">
    <cfRule type="containsText" dxfId="115" priority="101" operator="containsText" text="UL">
      <formula>NOT(ISERROR(SEARCH("UL",AD208)))</formula>
    </cfRule>
    <cfRule type="containsText" dxfId="114" priority="102" operator="containsText" text="S2">
      <formula>NOT(ISERROR(SEARCH("S2",AD208)))</formula>
    </cfRule>
    <cfRule type="containsText" dxfId="113" priority="103" operator="containsText" text="S1">
      <formula>NOT(ISERROR(SEARCH("S1",AD208)))</formula>
    </cfRule>
    <cfRule type="containsText" dxfId="112" priority="104" operator="containsText" text="OT">
      <formula>NOT(ISERROR(SEARCH("OT",AD208)))</formula>
    </cfRule>
    <cfRule type="containsText" dxfId="111" priority="105" operator="containsText" text="R">
      <formula>NOT(ISERROR(SEARCH("R",AD208)))</formula>
    </cfRule>
    <cfRule type="containsText" dxfId="110" priority="106" operator="containsText" text="LT">
      <formula>NOT(ISERROR(SEARCH("LT",AD208)))</formula>
    </cfRule>
    <cfRule type="containsText" dxfId="109" priority="107" operator="containsText" text="A">
      <formula>NOT(ISERROR(SEARCH("A",AD208)))</formula>
    </cfRule>
    <cfRule type="containsText" dxfId="108" priority="108" operator="containsText" text="C">
      <formula>NOT(ISERROR(SEARCH("C",AD208)))</formula>
    </cfRule>
    <cfRule type="containsText" dxfId="107" priority="109" operator="containsText" text="PU">
      <formula>NOT(ISERROR(SEARCH("PU",AD208)))</formula>
    </cfRule>
    <cfRule type="containsText" dxfId="106" priority="110" operator="containsText" text="LK">
      <formula>NOT(ISERROR(SEARCH("LK",AD208)))</formula>
    </cfRule>
    <cfRule type="containsText" dxfId="105" priority="111" operator="containsText" text="S">
      <formula>NOT(ISERROR(SEARCH("S",AD208)))</formula>
    </cfRule>
    <cfRule type="expression" dxfId="104" priority="112" stopIfTrue="1">
      <formula>AND(DATE($H$2,$H$3,AD$9)&gt;=#REF!,DATE($H$2,$H$3,AD$9)&lt;=WORKDAY(#REF!,#REF!)-1)</formula>
    </cfRule>
  </conditionalFormatting>
  <conditionalFormatting sqref="AD209">
    <cfRule type="expression" dxfId="103" priority="85">
      <formula>AD$6=1</formula>
    </cfRule>
    <cfRule type="expression" dxfId="102" priority="86" stopIfTrue="1">
      <formula>OR(AD$8=8,AD$8=1)</formula>
    </cfRule>
  </conditionalFormatting>
  <conditionalFormatting sqref="AD209">
    <cfRule type="containsText" dxfId="101" priority="87" operator="containsText" text="UL">
      <formula>NOT(ISERROR(SEARCH("UL",AD209)))</formula>
    </cfRule>
    <cfRule type="containsText" dxfId="100" priority="88" operator="containsText" text="S2">
      <formula>NOT(ISERROR(SEARCH("S2",AD209)))</formula>
    </cfRule>
    <cfRule type="containsText" dxfId="99" priority="89" operator="containsText" text="S1">
      <formula>NOT(ISERROR(SEARCH("S1",AD209)))</formula>
    </cfRule>
    <cfRule type="containsText" dxfId="98" priority="90" operator="containsText" text="OT">
      <formula>NOT(ISERROR(SEARCH("OT",AD209)))</formula>
    </cfRule>
    <cfRule type="containsText" dxfId="97" priority="91" operator="containsText" text="R">
      <formula>NOT(ISERROR(SEARCH("R",AD209)))</formula>
    </cfRule>
    <cfRule type="containsText" dxfId="96" priority="92" operator="containsText" text="LT">
      <formula>NOT(ISERROR(SEARCH("LT",AD209)))</formula>
    </cfRule>
    <cfRule type="containsText" dxfId="95" priority="93" operator="containsText" text="A">
      <formula>NOT(ISERROR(SEARCH("A",AD209)))</formula>
    </cfRule>
    <cfRule type="containsText" dxfId="94" priority="94" operator="containsText" text="C">
      <formula>NOT(ISERROR(SEARCH("C",AD209)))</formula>
    </cfRule>
    <cfRule type="containsText" dxfId="93" priority="95" operator="containsText" text="PU">
      <formula>NOT(ISERROR(SEARCH("PU",AD209)))</formula>
    </cfRule>
    <cfRule type="containsText" dxfId="92" priority="96" operator="containsText" text="LK">
      <formula>NOT(ISERROR(SEARCH("LK",AD209)))</formula>
    </cfRule>
    <cfRule type="containsText" dxfId="91" priority="97" operator="containsText" text="S">
      <formula>NOT(ISERROR(SEARCH("S",AD209)))</formula>
    </cfRule>
    <cfRule type="expression" dxfId="90" priority="98" stopIfTrue="1">
      <formula>AND(DATE($H$2,$H$3,AD$9)&gt;=#REF!,DATE($H$2,$H$3,AD$9)&lt;=WORKDAY(#REF!,#REF!)-1)</formula>
    </cfRule>
  </conditionalFormatting>
  <conditionalFormatting sqref="AD210">
    <cfRule type="expression" dxfId="89" priority="71">
      <formula>AD$6=1</formula>
    </cfRule>
    <cfRule type="expression" dxfId="88" priority="72" stopIfTrue="1">
      <formula>OR(AD$8=8,AD$8=1)</formula>
    </cfRule>
  </conditionalFormatting>
  <conditionalFormatting sqref="AD210">
    <cfRule type="containsText" dxfId="87" priority="73" operator="containsText" text="UL">
      <formula>NOT(ISERROR(SEARCH("UL",AD210)))</formula>
    </cfRule>
    <cfRule type="containsText" dxfId="86" priority="74" operator="containsText" text="S2">
      <formula>NOT(ISERROR(SEARCH("S2",AD210)))</formula>
    </cfRule>
    <cfRule type="containsText" dxfId="85" priority="75" operator="containsText" text="S1">
      <formula>NOT(ISERROR(SEARCH("S1",AD210)))</formula>
    </cfRule>
    <cfRule type="containsText" dxfId="84" priority="76" operator="containsText" text="OT">
      <formula>NOT(ISERROR(SEARCH("OT",AD210)))</formula>
    </cfRule>
    <cfRule type="containsText" dxfId="83" priority="77" operator="containsText" text="R">
      <formula>NOT(ISERROR(SEARCH("R",AD210)))</formula>
    </cfRule>
    <cfRule type="containsText" dxfId="82" priority="78" operator="containsText" text="LT">
      <formula>NOT(ISERROR(SEARCH("LT",AD210)))</formula>
    </cfRule>
    <cfRule type="containsText" dxfId="81" priority="79" operator="containsText" text="A">
      <formula>NOT(ISERROR(SEARCH("A",AD210)))</formula>
    </cfRule>
    <cfRule type="containsText" dxfId="80" priority="80" operator="containsText" text="C">
      <formula>NOT(ISERROR(SEARCH("C",AD210)))</formula>
    </cfRule>
    <cfRule type="containsText" dxfId="79" priority="81" operator="containsText" text="PU">
      <formula>NOT(ISERROR(SEARCH("PU",AD210)))</formula>
    </cfRule>
    <cfRule type="containsText" dxfId="78" priority="82" operator="containsText" text="LK">
      <formula>NOT(ISERROR(SEARCH("LK",AD210)))</formula>
    </cfRule>
    <cfRule type="containsText" dxfId="77" priority="83" operator="containsText" text="S">
      <formula>NOT(ISERROR(SEARCH("S",AD210)))</formula>
    </cfRule>
    <cfRule type="expression" dxfId="76" priority="84" stopIfTrue="1">
      <formula>AND(DATE($H$2,$H$3,AD$9)&gt;=#REF!,DATE($H$2,$H$3,AD$9)&lt;=WORKDAY(#REF!,#REF!)-1)</formula>
    </cfRule>
  </conditionalFormatting>
  <conditionalFormatting sqref="AD212:AD241">
    <cfRule type="expression" dxfId="75" priority="57">
      <formula>AD$6=1</formula>
    </cfRule>
    <cfRule type="expression" dxfId="74" priority="58" stopIfTrue="1">
      <formula>OR(AD$8=8,AD$8=1)</formula>
    </cfRule>
  </conditionalFormatting>
  <conditionalFormatting sqref="AD212:AD241">
    <cfRule type="containsText" dxfId="73" priority="59" operator="containsText" text="UL">
      <formula>NOT(ISERROR(SEARCH("UL",AD212)))</formula>
    </cfRule>
    <cfRule type="containsText" dxfId="72" priority="60" operator="containsText" text="S2">
      <formula>NOT(ISERROR(SEARCH("S2",AD212)))</formula>
    </cfRule>
    <cfRule type="containsText" dxfId="71" priority="61" operator="containsText" text="S1">
      <formula>NOT(ISERROR(SEARCH("S1",AD212)))</formula>
    </cfRule>
    <cfRule type="containsText" dxfId="70" priority="62" operator="containsText" text="OT">
      <formula>NOT(ISERROR(SEARCH("OT",AD212)))</formula>
    </cfRule>
    <cfRule type="containsText" dxfId="69" priority="63" operator="containsText" text="R">
      <formula>NOT(ISERROR(SEARCH("R",AD212)))</formula>
    </cfRule>
    <cfRule type="containsText" dxfId="68" priority="64" operator="containsText" text="LT">
      <formula>NOT(ISERROR(SEARCH("LT",AD212)))</formula>
    </cfRule>
    <cfRule type="containsText" dxfId="67" priority="65" operator="containsText" text="A">
      <formula>NOT(ISERROR(SEARCH("A",AD212)))</formula>
    </cfRule>
    <cfRule type="containsText" dxfId="66" priority="66" operator="containsText" text="C">
      <formula>NOT(ISERROR(SEARCH("C",AD212)))</formula>
    </cfRule>
    <cfRule type="containsText" dxfId="65" priority="67" operator="containsText" text="PU">
      <formula>NOT(ISERROR(SEARCH("PU",AD212)))</formula>
    </cfRule>
    <cfRule type="containsText" dxfId="64" priority="68" operator="containsText" text="LK">
      <formula>NOT(ISERROR(SEARCH("LK",AD212)))</formula>
    </cfRule>
    <cfRule type="containsText" dxfId="63" priority="69" operator="containsText" text="S">
      <formula>NOT(ISERROR(SEARCH("S",AD212)))</formula>
    </cfRule>
    <cfRule type="expression" dxfId="62" priority="70" stopIfTrue="1">
      <formula>AND(DATE($H$2,$H$3,AD$9)&gt;=#REF!,DATE($H$2,$H$3,AD$9)&lt;=WORKDAY(#REF!,#REF!)-1)</formula>
    </cfRule>
  </conditionalFormatting>
  <conditionalFormatting sqref="AD243">
    <cfRule type="expression" dxfId="61" priority="43">
      <formula>AD$6=1</formula>
    </cfRule>
    <cfRule type="expression" dxfId="60" priority="44" stopIfTrue="1">
      <formula>OR(AD$8=8,AD$8=1)</formula>
    </cfRule>
  </conditionalFormatting>
  <conditionalFormatting sqref="AD243">
    <cfRule type="containsText" dxfId="59" priority="45" operator="containsText" text="UL">
      <formula>NOT(ISERROR(SEARCH("UL",AD243)))</formula>
    </cfRule>
    <cfRule type="containsText" dxfId="58" priority="46" operator="containsText" text="S2">
      <formula>NOT(ISERROR(SEARCH("S2",AD243)))</formula>
    </cfRule>
    <cfRule type="containsText" dxfId="57" priority="47" operator="containsText" text="S1">
      <formula>NOT(ISERROR(SEARCH("S1",AD243)))</formula>
    </cfRule>
    <cfRule type="containsText" dxfId="56" priority="48" operator="containsText" text="OT">
      <formula>NOT(ISERROR(SEARCH("OT",AD243)))</formula>
    </cfRule>
    <cfRule type="containsText" dxfId="55" priority="49" operator="containsText" text="R">
      <formula>NOT(ISERROR(SEARCH("R",AD243)))</formula>
    </cfRule>
    <cfRule type="containsText" dxfId="54" priority="50" operator="containsText" text="LT">
      <formula>NOT(ISERROR(SEARCH("LT",AD243)))</formula>
    </cfRule>
    <cfRule type="containsText" dxfId="53" priority="51" operator="containsText" text="A">
      <formula>NOT(ISERROR(SEARCH("A",AD243)))</formula>
    </cfRule>
    <cfRule type="containsText" dxfId="52" priority="52" operator="containsText" text="C">
      <formula>NOT(ISERROR(SEARCH("C",AD243)))</formula>
    </cfRule>
    <cfRule type="containsText" dxfId="51" priority="53" operator="containsText" text="PU">
      <formula>NOT(ISERROR(SEARCH("PU",AD243)))</formula>
    </cfRule>
    <cfRule type="containsText" dxfId="50" priority="54" operator="containsText" text="LK">
      <formula>NOT(ISERROR(SEARCH("LK",AD243)))</formula>
    </cfRule>
    <cfRule type="containsText" dxfId="49" priority="55" operator="containsText" text="S">
      <formula>NOT(ISERROR(SEARCH("S",AD243)))</formula>
    </cfRule>
    <cfRule type="expression" dxfId="48" priority="56" stopIfTrue="1">
      <formula>AND(DATE($H$2,$H$3,AD$9)&gt;=#REF!,DATE($H$2,$H$3,AD$9)&lt;=WORKDAY(#REF!,#REF!)-1)</formula>
    </cfRule>
  </conditionalFormatting>
  <conditionalFormatting sqref="AD244">
    <cfRule type="expression" dxfId="47" priority="29">
      <formula>AD$6=1</formula>
    </cfRule>
    <cfRule type="expression" dxfId="46" priority="30" stopIfTrue="1">
      <formula>OR(AD$8=8,AD$8=1)</formula>
    </cfRule>
  </conditionalFormatting>
  <conditionalFormatting sqref="AD244">
    <cfRule type="containsText" dxfId="45" priority="31" operator="containsText" text="UL">
      <formula>NOT(ISERROR(SEARCH("UL",AD244)))</formula>
    </cfRule>
    <cfRule type="containsText" dxfId="44" priority="32" operator="containsText" text="S2">
      <formula>NOT(ISERROR(SEARCH("S2",AD244)))</formula>
    </cfRule>
    <cfRule type="containsText" dxfId="43" priority="33" operator="containsText" text="S1">
      <formula>NOT(ISERROR(SEARCH("S1",AD244)))</formula>
    </cfRule>
    <cfRule type="containsText" dxfId="42" priority="34" operator="containsText" text="OT">
      <formula>NOT(ISERROR(SEARCH("OT",AD244)))</formula>
    </cfRule>
    <cfRule type="containsText" dxfId="41" priority="35" operator="containsText" text="R">
      <formula>NOT(ISERROR(SEARCH("R",AD244)))</formula>
    </cfRule>
    <cfRule type="containsText" dxfId="40" priority="36" operator="containsText" text="LT">
      <formula>NOT(ISERROR(SEARCH("LT",AD244)))</formula>
    </cfRule>
    <cfRule type="containsText" dxfId="39" priority="37" operator="containsText" text="A">
      <formula>NOT(ISERROR(SEARCH("A",AD244)))</formula>
    </cfRule>
    <cfRule type="containsText" dxfId="38" priority="38" operator="containsText" text="C">
      <formula>NOT(ISERROR(SEARCH("C",AD244)))</formula>
    </cfRule>
    <cfRule type="containsText" dxfId="37" priority="39" operator="containsText" text="PU">
      <formula>NOT(ISERROR(SEARCH("PU",AD244)))</formula>
    </cfRule>
    <cfRule type="containsText" dxfId="36" priority="40" operator="containsText" text="LK">
      <formula>NOT(ISERROR(SEARCH("LK",AD244)))</formula>
    </cfRule>
    <cfRule type="containsText" dxfId="35" priority="41" operator="containsText" text="S">
      <formula>NOT(ISERROR(SEARCH("S",AD244)))</formula>
    </cfRule>
    <cfRule type="expression" dxfId="34" priority="42" stopIfTrue="1">
      <formula>AND(DATE($H$2,$H$3,AD$9)&gt;=#REF!,DATE($H$2,$H$3,AD$9)&lt;=WORKDAY(#REF!,#REF!)-1)</formula>
    </cfRule>
  </conditionalFormatting>
  <conditionalFormatting sqref="AD245">
    <cfRule type="expression" dxfId="33" priority="15">
      <formula>AD$6=1</formula>
    </cfRule>
    <cfRule type="expression" dxfId="32" priority="16" stopIfTrue="1">
      <formula>OR(AD$8=8,AD$8=1)</formula>
    </cfRule>
  </conditionalFormatting>
  <conditionalFormatting sqref="AD245">
    <cfRule type="containsText" dxfId="31" priority="17" operator="containsText" text="UL">
      <formula>NOT(ISERROR(SEARCH("UL",AD245)))</formula>
    </cfRule>
    <cfRule type="containsText" dxfId="30" priority="18" operator="containsText" text="S2">
      <formula>NOT(ISERROR(SEARCH("S2",AD245)))</formula>
    </cfRule>
    <cfRule type="containsText" dxfId="29" priority="19" operator="containsText" text="S1">
      <formula>NOT(ISERROR(SEARCH("S1",AD245)))</formula>
    </cfRule>
    <cfRule type="containsText" dxfId="28" priority="20" operator="containsText" text="OT">
      <formula>NOT(ISERROR(SEARCH("OT",AD245)))</formula>
    </cfRule>
    <cfRule type="containsText" dxfId="27" priority="21" operator="containsText" text="R">
      <formula>NOT(ISERROR(SEARCH("R",AD245)))</formula>
    </cfRule>
    <cfRule type="containsText" dxfId="26" priority="22" operator="containsText" text="LT">
      <formula>NOT(ISERROR(SEARCH("LT",AD245)))</formula>
    </cfRule>
    <cfRule type="containsText" dxfId="25" priority="23" operator="containsText" text="A">
      <formula>NOT(ISERROR(SEARCH("A",AD245)))</formula>
    </cfRule>
    <cfRule type="containsText" dxfId="24" priority="24" operator="containsText" text="C">
      <formula>NOT(ISERROR(SEARCH("C",AD245)))</formula>
    </cfRule>
    <cfRule type="containsText" dxfId="23" priority="25" operator="containsText" text="PU">
      <formula>NOT(ISERROR(SEARCH("PU",AD245)))</formula>
    </cfRule>
    <cfRule type="containsText" dxfId="22" priority="26" operator="containsText" text="LK">
      <formula>NOT(ISERROR(SEARCH("LK",AD245)))</formula>
    </cfRule>
    <cfRule type="containsText" dxfId="21" priority="27" operator="containsText" text="S">
      <formula>NOT(ISERROR(SEARCH("S",AD245)))</formula>
    </cfRule>
    <cfRule type="expression" dxfId="20" priority="28" stopIfTrue="1">
      <formula>AND(DATE($H$2,$H$3,AD$9)&gt;=#REF!,DATE($H$2,$H$3,AD$9)&lt;=WORKDAY(#REF!,#REF!)-1)</formula>
    </cfRule>
  </conditionalFormatting>
  <conditionalFormatting sqref="AD246">
    <cfRule type="expression" dxfId="19" priority="1">
      <formula>AD$6=1</formula>
    </cfRule>
    <cfRule type="expression" dxfId="18" priority="2" stopIfTrue="1">
      <formula>OR(AD$8=8,AD$8=1)</formula>
    </cfRule>
  </conditionalFormatting>
  <conditionalFormatting sqref="AD246">
    <cfRule type="containsText" dxfId="17" priority="3" operator="containsText" text="UL">
      <formula>NOT(ISERROR(SEARCH("UL",AD246)))</formula>
    </cfRule>
    <cfRule type="containsText" dxfId="16" priority="4" operator="containsText" text="S2">
      <formula>NOT(ISERROR(SEARCH("S2",AD246)))</formula>
    </cfRule>
    <cfRule type="containsText" dxfId="15" priority="5" operator="containsText" text="S1">
      <formula>NOT(ISERROR(SEARCH("S1",AD246)))</formula>
    </cfRule>
    <cfRule type="containsText" dxfId="14" priority="6" operator="containsText" text="OT">
      <formula>NOT(ISERROR(SEARCH("OT",AD246)))</formula>
    </cfRule>
    <cfRule type="containsText" dxfId="13" priority="7" operator="containsText" text="R">
      <formula>NOT(ISERROR(SEARCH("R",AD246)))</formula>
    </cfRule>
    <cfRule type="containsText" dxfId="12" priority="8" operator="containsText" text="LT">
      <formula>NOT(ISERROR(SEARCH("LT",AD246)))</formula>
    </cfRule>
    <cfRule type="containsText" dxfId="11" priority="9" operator="containsText" text="A">
      <formula>NOT(ISERROR(SEARCH("A",AD246)))</formula>
    </cfRule>
    <cfRule type="containsText" dxfId="10" priority="10" operator="containsText" text="C">
      <formula>NOT(ISERROR(SEARCH("C",AD246)))</formula>
    </cfRule>
    <cfRule type="containsText" dxfId="9" priority="11" operator="containsText" text="PU">
      <formula>NOT(ISERROR(SEARCH("PU",AD246)))</formula>
    </cfRule>
    <cfRule type="containsText" dxfId="8" priority="12" operator="containsText" text="LK">
      <formula>NOT(ISERROR(SEARCH("LK",AD246)))</formula>
    </cfRule>
    <cfRule type="containsText" dxfId="7" priority="13" operator="containsText" text="S">
      <formula>NOT(ISERROR(SEARCH("S",AD246)))</formula>
    </cfRule>
    <cfRule type="expression" dxfId="6" priority="14" stopIfTrue="1">
      <formula>AND(DATE($H$2,$H$3,AD$9)&gt;=#REF!,DATE($H$2,$H$3,AD$9)&lt;=WORKDAY(#REF!,#REF!)-1)</formula>
    </cfRule>
  </conditionalFormatting>
  <dataValidations count="2">
    <dataValidation type="list" allowBlank="1" showInputMessage="1" showErrorMessage="1" sqref="B4:C4" xr:uid="{00000000-0002-0000-0000-000001000000}">
      <formula1>departemen</formula1>
    </dataValidation>
    <dataValidation type="list" allowBlank="1" showInputMessage="1" showErrorMessage="1" sqref="D201" xr:uid="{A680E913-8CD2-4CDA-805A-D1ECD86CF14A}">
      <formula1>Aktivitas</formula1>
    </dataValidation>
  </dataValidations>
  <printOptions horizontalCentered="1"/>
  <pageMargins left="0.19685039370078741" right="0.19685039370078741" top="0.19685039370078741" bottom="0.19685039370078741" header="0.51181102362204722" footer="0.51181102362204722"/>
  <pageSetup scale="7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9</xdr:col>
                    <xdr:colOff>38100</xdr:colOff>
                    <xdr:row>0</xdr:row>
                    <xdr:rowOff>127000</xdr:rowOff>
                  </from>
                  <to>
                    <xdr:col>11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9</xdr:col>
                    <xdr:colOff>38100</xdr:colOff>
                    <xdr:row>2</xdr:row>
                    <xdr:rowOff>0</xdr:rowOff>
                  </from>
                  <to>
                    <xdr:col>12</xdr:col>
                    <xdr:colOff>127000</xdr:colOff>
                    <xdr:row>3</xdr:row>
                    <xdr:rowOff>69850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Sheet1!$E$21:$E$40</xm:f>
          </x14:formula1>
          <xm:sqref>AK9:AZ9 E10:AI246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24" sqref="B24"/>
    </sheetView>
  </sheetViews>
  <sheetFormatPr defaultRowHeight="12.5" x14ac:dyDescent="0.25"/>
  <cols>
    <col min="1" max="1" width="11" bestFit="1" customWidth="1"/>
    <col min="2" max="2" width="49.816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3">
        <v>41640</v>
      </c>
      <c r="B2" t="s">
        <v>5</v>
      </c>
    </row>
    <row r="3" spans="1:2" x14ac:dyDescent="0.25">
      <c r="A3" s="3">
        <v>41653</v>
      </c>
      <c r="B3" t="s">
        <v>6</v>
      </c>
    </row>
    <row r="4" spans="1:2" x14ac:dyDescent="0.25">
      <c r="A4" s="3">
        <v>41670</v>
      </c>
      <c r="B4" t="s">
        <v>7</v>
      </c>
    </row>
    <row r="5" spans="1:2" x14ac:dyDescent="0.25">
      <c r="A5" s="3">
        <v>41729</v>
      </c>
      <c r="B5" t="s">
        <v>8</v>
      </c>
    </row>
    <row r="6" spans="1:2" x14ac:dyDescent="0.25">
      <c r="A6" s="3">
        <v>41747</v>
      </c>
      <c r="B6" t="s">
        <v>9</v>
      </c>
    </row>
    <row r="7" spans="1:2" x14ac:dyDescent="0.25">
      <c r="A7" s="3">
        <v>41760</v>
      </c>
      <c r="B7" t="s">
        <v>10</v>
      </c>
    </row>
    <row r="8" spans="1:2" x14ac:dyDescent="0.25">
      <c r="A8" s="3">
        <v>41774</v>
      </c>
      <c r="B8" t="s">
        <v>11</v>
      </c>
    </row>
    <row r="9" spans="1:2" x14ac:dyDescent="0.25">
      <c r="A9" s="3">
        <v>41786</v>
      </c>
      <c r="B9" t="s">
        <v>12</v>
      </c>
    </row>
    <row r="10" spans="1:2" x14ac:dyDescent="0.25">
      <c r="A10" s="3">
        <v>41788</v>
      </c>
      <c r="B10" t="s">
        <v>13</v>
      </c>
    </row>
    <row r="11" spans="1:2" x14ac:dyDescent="0.25">
      <c r="A11" s="3">
        <v>41848</v>
      </c>
      <c r="B11" t="s">
        <v>14</v>
      </c>
    </row>
    <row r="12" spans="1:2" x14ac:dyDescent="0.25">
      <c r="A12" s="3">
        <v>41849</v>
      </c>
      <c r="B12" t="s">
        <v>14</v>
      </c>
    </row>
    <row r="13" spans="1:2" x14ac:dyDescent="0.25">
      <c r="A13" s="3">
        <v>41868</v>
      </c>
      <c r="B13" t="s">
        <v>15</v>
      </c>
    </row>
    <row r="14" spans="1:2" x14ac:dyDescent="0.25">
      <c r="A14" s="3">
        <v>41917</v>
      </c>
      <c r="B14" t="s">
        <v>16</v>
      </c>
    </row>
    <row r="15" spans="1:2" x14ac:dyDescent="0.25">
      <c r="A15" s="3">
        <v>41937</v>
      </c>
      <c r="B15" t="s">
        <v>17</v>
      </c>
    </row>
    <row r="16" spans="1:2" x14ac:dyDescent="0.25">
      <c r="A16" s="3">
        <v>41998</v>
      </c>
      <c r="B16" t="s">
        <v>18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49"/>
  <sheetViews>
    <sheetView showGridLines="0" zoomScale="82" zoomScaleNormal="82" workbookViewId="0">
      <selection activeCell="I17" sqref="I17"/>
    </sheetView>
  </sheetViews>
  <sheetFormatPr defaultRowHeight="12.5" x14ac:dyDescent="0.25"/>
  <cols>
    <col min="2" max="2" width="17" bestFit="1" customWidth="1"/>
    <col min="8" max="8" width="2.1796875" style="9" bestFit="1" customWidth="1"/>
    <col min="9" max="9" width="35.81640625" bestFit="1" customWidth="1"/>
    <col min="11" max="11" width="2.1796875" bestFit="1" customWidth="1"/>
    <col min="12" max="12" width="32.81640625" bestFit="1" customWidth="1"/>
    <col min="13" max="13" width="4.08984375" bestFit="1" customWidth="1"/>
    <col min="14" max="14" width="1.90625" bestFit="1" customWidth="1"/>
    <col min="15" max="15" width="20" bestFit="1" customWidth="1"/>
  </cols>
  <sheetData>
    <row r="2" spans="2:17" ht="14.5" x14ac:dyDescent="0.35">
      <c r="B2" s="4" t="s">
        <v>21</v>
      </c>
    </row>
    <row r="3" spans="2:17" ht="15.5" x14ac:dyDescent="0.35">
      <c r="B3" s="6" t="s">
        <v>27</v>
      </c>
      <c r="G3" s="186" t="s">
        <v>32</v>
      </c>
      <c r="H3" s="201" t="s">
        <v>36</v>
      </c>
      <c r="I3" s="193" t="s">
        <v>286</v>
      </c>
      <c r="J3" s="194" t="s">
        <v>265</v>
      </c>
      <c r="K3" s="201" t="s">
        <v>36</v>
      </c>
      <c r="L3" s="193" t="s">
        <v>263</v>
      </c>
      <c r="M3" s="189" t="s">
        <v>296</v>
      </c>
      <c r="N3" s="201" t="s">
        <v>36</v>
      </c>
      <c r="O3" s="193" t="s">
        <v>300</v>
      </c>
      <c r="P3" s="8"/>
      <c r="Q3" s="8"/>
    </row>
    <row r="4" spans="2:17" ht="15.5" x14ac:dyDescent="0.35">
      <c r="B4" s="6" t="s">
        <v>28</v>
      </c>
      <c r="G4" s="187" t="s">
        <v>288</v>
      </c>
      <c r="H4" s="201" t="s">
        <v>36</v>
      </c>
      <c r="I4" s="193" t="s">
        <v>287</v>
      </c>
      <c r="J4" s="195" t="s">
        <v>19</v>
      </c>
      <c r="K4" s="201" t="s">
        <v>36</v>
      </c>
      <c r="L4" s="193" t="s">
        <v>39</v>
      </c>
      <c r="M4" s="189" t="s">
        <v>297</v>
      </c>
      <c r="N4" s="201" t="s">
        <v>36</v>
      </c>
      <c r="O4" s="193" t="s">
        <v>810</v>
      </c>
      <c r="P4" s="8"/>
      <c r="Q4" s="8"/>
    </row>
    <row r="5" spans="2:17" ht="15.5" x14ac:dyDescent="0.35">
      <c r="B5" s="5" t="s">
        <v>22</v>
      </c>
      <c r="G5" s="188" t="s">
        <v>34</v>
      </c>
      <c r="H5" s="201" t="s">
        <v>36</v>
      </c>
      <c r="I5" s="193" t="s">
        <v>38</v>
      </c>
      <c r="J5" s="196" t="s">
        <v>37</v>
      </c>
      <c r="K5" s="201" t="s">
        <v>36</v>
      </c>
      <c r="L5" s="193" t="s">
        <v>41</v>
      </c>
      <c r="M5" s="189" t="s">
        <v>298</v>
      </c>
      <c r="N5" s="201" t="s">
        <v>36</v>
      </c>
      <c r="O5" s="193" t="s">
        <v>811</v>
      </c>
      <c r="P5" s="8"/>
      <c r="Q5" s="8"/>
    </row>
    <row r="6" spans="2:17" ht="15.5" x14ac:dyDescent="0.35">
      <c r="B6" s="5" t="s">
        <v>23</v>
      </c>
      <c r="G6" s="189" t="s">
        <v>33</v>
      </c>
      <c r="H6" s="201" t="s">
        <v>36</v>
      </c>
      <c r="I6" s="193" t="s">
        <v>40</v>
      </c>
      <c r="J6" s="197" t="s">
        <v>264</v>
      </c>
      <c r="K6" s="201" t="s">
        <v>36</v>
      </c>
      <c r="L6" s="198" t="s">
        <v>266</v>
      </c>
      <c r="M6" s="189" t="s">
        <v>299</v>
      </c>
      <c r="N6" s="201" t="s">
        <v>36</v>
      </c>
      <c r="O6" s="198" t="s">
        <v>301</v>
      </c>
      <c r="P6" s="36" t="s">
        <v>284</v>
      </c>
    </row>
    <row r="7" spans="2:17" ht="15.5" x14ac:dyDescent="0.35">
      <c r="B7" s="5" t="s">
        <v>29</v>
      </c>
      <c r="G7" s="190" t="s">
        <v>268</v>
      </c>
      <c r="H7" s="201" t="s">
        <v>36</v>
      </c>
      <c r="I7" s="198" t="s">
        <v>270</v>
      </c>
      <c r="J7" s="199" t="s">
        <v>219</v>
      </c>
      <c r="K7" s="201" t="s">
        <v>36</v>
      </c>
      <c r="L7" s="198" t="s">
        <v>267</v>
      </c>
      <c r="M7" s="189" t="s">
        <v>809</v>
      </c>
      <c r="N7" s="202" t="s">
        <v>36</v>
      </c>
      <c r="O7" s="198" t="s">
        <v>812</v>
      </c>
    </row>
    <row r="8" spans="2:17" ht="15.5" x14ac:dyDescent="0.35">
      <c r="B8" s="7" t="s">
        <v>24</v>
      </c>
      <c r="G8" s="191" t="s">
        <v>269</v>
      </c>
      <c r="H8" s="201" t="s">
        <v>36</v>
      </c>
      <c r="I8" s="198" t="s">
        <v>271</v>
      </c>
      <c r="J8" s="189" t="s">
        <v>294</v>
      </c>
      <c r="K8" s="200" t="s">
        <v>36</v>
      </c>
      <c r="L8" s="198" t="s">
        <v>813</v>
      </c>
      <c r="M8" s="194" t="s">
        <v>807</v>
      </c>
      <c r="N8" s="201" t="s">
        <v>36</v>
      </c>
      <c r="O8" s="198" t="s">
        <v>808</v>
      </c>
    </row>
    <row r="9" spans="2:17" ht="15.5" x14ac:dyDescent="0.35">
      <c r="B9" s="6" t="s">
        <v>25</v>
      </c>
      <c r="G9" s="192" t="s">
        <v>230</v>
      </c>
      <c r="H9" s="201" t="s">
        <v>36</v>
      </c>
      <c r="I9" s="198" t="s">
        <v>231</v>
      </c>
      <c r="J9" s="189" t="s">
        <v>295</v>
      </c>
      <c r="K9" s="201" t="s">
        <v>36</v>
      </c>
      <c r="L9" s="193" t="s">
        <v>814</v>
      </c>
      <c r="M9" s="185"/>
      <c r="N9" s="185"/>
      <c r="O9" s="185"/>
    </row>
    <row r="10" spans="2:17" x14ac:dyDescent="0.25">
      <c r="B10" s="7" t="s">
        <v>26</v>
      </c>
    </row>
    <row r="11" spans="2:17" x14ac:dyDescent="0.25">
      <c r="B11" s="7" t="s">
        <v>30</v>
      </c>
    </row>
    <row r="20" spans="2:14" ht="15" thickBot="1" x14ac:dyDescent="0.4">
      <c r="L20" s="4" t="s">
        <v>21</v>
      </c>
      <c r="M20" s="4"/>
      <c r="N20" s="4"/>
    </row>
    <row r="21" spans="2:14" ht="13.5" thickTop="1" thickBot="1" x14ac:dyDescent="0.3">
      <c r="B21" s="10">
        <v>7</v>
      </c>
      <c r="C21">
        <v>1</v>
      </c>
      <c r="E21" s="36" t="s">
        <v>32</v>
      </c>
      <c r="L21" s="5" t="s">
        <v>53</v>
      </c>
      <c r="M21" s="5"/>
      <c r="N21" s="5"/>
    </row>
    <row r="22" spans="2:14" ht="13.5" thickTop="1" thickBot="1" x14ac:dyDescent="0.3">
      <c r="B22" s="11">
        <v>1</v>
      </c>
      <c r="C22">
        <v>0</v>
      </c>
      <c r="E22" t="s">
        <v>288</v>
      </c>
      <c r="L22" s="5" t="s">
        <v>52</v>
      </c>
      <c r="M22" s="5"/>
      <c r="N22" s="5"/>
    </row>
    <row r="23" spans="2:14" ht="13.5" thickTop="1" thickBot="1" x14ac:dyDescent="0.3">
      <c r="B23" s="11">
        <v>2</v>
      </c>
      <c r="C23">
        <v>1</v>
      </c>
      <c r="E23" s="36" t="s">
        <v>34</v>
      </c>
      <c r="L23" s="5" t="s">
        <v>44</v>
      </c>
      <c r="M23" s="5"/>
      <c r="N23" s="5"/>
    </row>
    <row r="24" spans="2:14" ht="13.5" thickTop="1" thickBot="1" x14ac:dyDescent="0.3">
      <c r="B24" s="11">
        <v>3</v>
      </c>
      <c r="C24">
        <v>1</v>
      </c>
      <c r="E24" s="36" t="s">
        <v>33</v>
      </c>
      <c r="L24" s="5" t="s">
        <v>59</v>
      </c>
      <c r="M24" s="5"/>
      <c r="N24" s="5"/>
    </row>
    <row r="25" spans="2:14" ht="13.5" thickTop="1" thickBot="1" x14ac:dyDescent="0.3">
      <c r="B25" s="11">
        <v>4</v>
      </c>
      <c r="C25">
        <v>1</v>
      </c>
      <c r="E25" s="36" t="s">
        <v>268</v>
      </c>
      <c r="L25" s="6" t="s">
        <v>51</v>
      </c>
      <c r="M25" s="6"/>
      <c r="N25" s="6"/>
    </row>
    <row r="26" spans="2:14" ht="13.5" thickTop="1" thickBot="1" x14ac:dyDescent="0.3">
      <c r="B26" s="11">
        <v>5</v>
      </c>
      <c r="C26">
        <v>1</v>
      </c>
      <c r="E26" s="36" t="s">
        <v>269</v>
      </c>
      <c r="L26" s="5" t="s">
        <v>47</v>
      </c>
      <c r="M26" s="5"/>
      <c r="N26" s="5"/>
    </row>
    <row r="27" spans="2:14" ht="13" thickTop="1" x14ac:dyDescent="0.25">
      <c r="B27" s="11">
        <v>6</v>
      </c>
      <c r="C27">
        <v>1</v>
      </c>
      <c r="E27" t="s">
        <v>230</v>
      </c>
      <c r="L27" s="5" t="s">
        <v>48</v>
      </c>
      <c r="M27" s="5"/>
      <c r="N27" s="5"/>
    </row>
    <row r="28" spans="2:14" x14ac:dyDescent="0.25">
      <c r="E28" s="36" t="s">
        <v>265</v>
      </c>
      <c r="G28" s="9"/>
      <c r="H28"/>
      <c r="L28" s="5" t="s">
        <v>22</v>
      </c>
      <c r="M28" s="5"/>
      <c r="N28" s="5"/>
    </row>
    <row r="29" spans="2:14" x14ac:dyDescent="0.25">
      <c r="E29" s="36" t="s">
        <v>19</v>
      </c>
      <c r="G29" s="9"/>
      <c r="H29"/>
      <c r="L29" s="5" t="s">
        <v>49</v>
      </c>
      <c r="M29" s="5"/>
      <c r="N29" s="5"/>
    </row>
    <row r="30" spans="2:14" x14ac:dyDescent="0.25">
      <c r="E30" s="36" t="s">
        <v>37</v>
      </c>
      <c r="G30" s="9"/>
      <c r="H30"/>
      <c r="L30" s="5" t="s">
        <v>23</v>
      </c>
      <c r="M30" s="5"/>
      <c r="N30" s="5"/>
    </row>
    <row r="31" spans="2:14" x14ac:dyDescent="0.25">
      <c r="E31" s="36" t="s">
        <v>264</v>
      </c>
      <c r="G31" s="9"/>
      <c r="H31"/>
      <c r="L31" s="6" t="s">
        <v>29</v>
      </c>
      <c r="M31" s="6"/>
      <c r="N31" s="6"/>
    </row>
    <row r="32" spans="2:14" x14ac:dyDescent="0.25">
      <c r="E32" s="36" t="s">
        <v>219</v>
      </c>
      <c r="G32" s="9"/>
      <c r="H32"/>
      <c r="L32" s="5" t="s">
        <v>43</v>
      </c>
      <c r="M32" s="5"/>
      <c r="N32" s="5"/>
    </row>
    <row r="33" spans="2:14" x14ac:dyDescent="0.25">
      <c r="E33" s="36" t="s">
        <v>294</v>
      </c>
      <c r="G33" s="9"/>
      <c r="H33"/>
      <c r="L33" s="5" t="s">
        <v>54</v>
      </c>
      <c r="M33" s="5"/>
      <c r="N33" s="5"/>
    </row>
    <row r="34" spans="2:14" x14ac:dyDescent="0.25">
      <c r="E34" s="36" t="s">
        <v>295</v>
      </c>
      <c r="G34" s="9"/>
      <c r="H34"/>
      <c r="L34" s="5" t="s">
        <v>55</v>
      </c>
      <c r="M34" s="5"/>
      <c r="N34" s="5"/>
    </row>
    <row r="35" spans="2:14" x14ac:dyDescent="0.25">
      <c r="E35" s="36" t="s">
        <v>296</v>
      </c>
      <c r="G35" s="9"/>
      <c r="H35"/>
      <c r="L35" s="5" t="s">
        <v>56</v>
      </c>
      <c r="M35" s="5"/>
      <c r="N35" s="5"/>
    </row>
    <row r="36" spans="2:14" x14ac:dyDescent="0.25">
      <c r="E36" s="36" t="s">
        <v>297</v>
      </c>
      <c r="G36" s="9"/>
      <c r="H36"/>
      <c r="L36" s="5" t="s">
        <v>57</v>
      </c>
      <c r="M36" s="5"/>
      <c r="N36" s="5"/>
    </row>
    <row r="37" spans="2:14" x14ac:dyDescent="0.25">
      <c r="B37" s="36" t="s">
        <v>273</v>
      </c>
      <c r="E37" s="36" t="s">
        <v>298</v>
      </c>
      <c r="G37" s="9" t="s">
        <v>272</v>
      </c>
      <c r="H37"/>
      <c r="L37" s="5" t="s">
        <v>63</v>
      </c>
      <c r="M37" s="5"/>
      <c r="N37" s="5"/>
    </row>
    <row r="38" spans="2:14" x14ac:dyDescent="0.25">
      <c r="B38" s="36" t="s">
        <v>25</v>
      </c>
      <c r="E38" s="36" t="s">
        <v>299</v>
      </c>
      <c r="G38" s="9"/>
      <c r="H38"/>
      <c r="L38" s="5" t="s">
        <v>58</v>
      </c>
      <c r="M38" s="5"/>
      <c r="N38" s="5"/>
    </row>
    <row r="39" spans="2:14" x14ac:dyDescent="0.25">
      <c r="B39" s="36" t="s">
        <v>274</v>
      </c>
      <c r="E39" s="36" t="s">
        <v>809</v>
      </c>
      <c r="G39" s="9"/>
      <c r="H39"/>
      <c r="L39" s="5" t="s">
        <v>62</v>
      </c>
      <c r="M39" s="5"/>
      <c r="N39" s="5"/>
    </row>
    <row r="40" spans="2:14" x14ac:dyDescent="0.25">
      <c r="B40" s="36" t="s">
        <v>275</v>
      </c>
      <c r="E40" s="36" t="s">
        <v>807</v>
      </c>
      <c r="G40" s="9"/>
      <c r="H40"/>
      <c r="L40" s="5" t="s">
        <v>60</v>
      </c>
      <c r="M40" s="5"/>
      <c r="N40" s="5"/>
    </row>
    <row r="41" spans="2:14" x14ac:dyDescent="0.25">
      <c r="B41" s="36" t="s">
        <v>276</v>
      </c>
      <c r="G41" s="9"/>
      <c r="H41"/>
      <c r="L41" s="5" t="s">
        <v>61</v>
      </c>
      <c r="M41" s="5"/>
      <c r="N41" s="5"/>
    </row>
    <row r="42" spans="2:14" x14ac:dyDescent="0.25">
      <c r="B42" s="36" t="s">
        <v>277</v>
      </c>
      <c r="G42" s="9"/>
      <c r="H42"/>
      <c r="L42" s="5" t="s">
        <v>50</v>
      </c>
      <c r="M42" s="5"/>
      <c r="N42" s="5"/>
    </row>
    <row r="43" spans="2:14" x14ac:dyDescent="0.25">
      <c r="B43" s="36" t="s">
        <v>278</v>
      </c>
      <c r="G43" s="9"/>
      <c r="H43"/>
      <c r="L43" s="5" t="s">
        <v>46</v>
      </c>
      <c r="M43" s="5"/>
      <c r="N43" s="5"/>
    </row>
    <row r="44" spans="2:14" x14ac:dyDescent="0.25">
      <c r="B44" s="36" t="s">
        <v>279</v>
      </c>
      <c r="G44" s="9"/>
      <c r="H44"/>
      <c r="L44" s="5" t="s">
        <v>45</v>
      </c>
      <c r="M44" s="5"/>
      <c r="N44" s="5"/>
    </row>
    <row r="45" spans="2:14" x14ac:dyDescent="0.25">
      <c r="B45" s="36" t="s">
        <v>280</v>
      </c>
      <c r="G45" s="9"/>
      <c r="H45"/>
    </row>
    <row r="46" spans="2:14" x14ac:dyDescent="0.25">
      <c r="B46" s="36" t="s">
        <v>281</v>
      </c>
      <c r="G46" s="9"/>
      <c r="H46"/>
    </row>
    <row r="47" spans="2:14" x14ac:dyDescent="0.25">
      <c r="G47" s="9"/>
      <c r="H47"/>
    </row>
    <row r="48" spans="2:14" x14ac:dyDescent="0.25">
      <c r="G48" s="9"/>
      <c r="H48"/>
    </row>
    <row r="49" spans="7:8" x14ac:dyDescent="0.25">
      <c r="G49" s="9"/>
      <c r="H49"/>
    </row>
  </sheetData>
  <sortState ref="E23:E30">
    <sortCondition ref="E21"/>
  </sortState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00"/>
  <sheetViews>
    <sheetView showGridLines="0" workbookViewId="0">
      <selection activeCell="J13" sqref="J13"/>
    </sheetView>
  </sheetViews>
  <sheetFormatPr defaultRowHeight="12.5" x14ac:dyDescent="0.25"/>
  <cols>
    <col min="1" max="1" width="4" bestFit="1" customWidth="1"/>
    <col min="2" max="2" width="13.453125" bestFit="1" customWidth="1"/>
    <col min="3" max="3" width="11.1796875" bestFit="1" customWidth="1"/>
    <col min="4" max="4" width="34" bestFit="1" customWidth="1"/>
    <col min="5" max="5" width="10.1796875" style="15" bestFit="1" customWidth="1"/>
    <col min="6" max="6" width="12.1796875" bestFit="1" customWidth="1"/>
  </cols>
  <sheetData>
    <row r="2" spans="1:6" x14ac:dyDescent="0.25">
      <c r="A2" s="13" t="s">
        <v>64</v>
      </c>
      <c r="B2" s="13" t="s">
        <v>65</v>
      </c>
      <c r="C2" s="13" t="s">
        <v>66</v>
      </c>
      <c r="D2" s="13" t="s">
        <v>68</v>
      </c>
      <c r="E2" s="14" t="s">
        <v>67</v>
      </c>
      <c r="F2" s="13" t="s">
        <v>21</v>
      </c>
    </row>
    <row r="3" spans="1:6" x14ac:dyDescent="0.25">
      <c r="A3" s="13">
        <f>IF(D3="","",SUBTOTAL(3,D$3:D3))</f>
        <v>1</v>
      </c>
      <c r="B3" s="13" t="s">
        <v>69</v>
      </c>
      <c r="C3" s="13" t="s">
        <v>70</v>
      </c>
      <c r="D3" s="12" t="s">
        <v>71</v>
      </c>
      <c r="E3" s="14">
        <v>10411002</v>
      </c>
      <c r="F3" s="13" t="s">
        <v>72</v>
      </c>
    </row>
    <row r="4" spans="1:6" x14ac:dyDescent="0.25">
      <c r="A4" s="13">
        <f>IF(D4="","",SUBTOTAL(3,D$3:D4))</f>
        <v>2</v>
      </c>
      <c r="B4" s="13" t="s">
        <v>69</v>
      </c>
      <c r="C4" s="13" t="s">
        <v>70</v>
      </c>
      <c r="D4" s="12" t="s">
        <v>73</v>
      </c>
      <c r="E4" s="14">
        <v>10411003</v>
      </c>
      <c r="F4" s="13" t="s">
        <v>74</v>
      </c>
    </row>
    <row r="5" spans="1:6" x14ac:dyDescent="0.25">
      <c r="A5" s="13">
        <f>IF(D5="","",SUBTOTAL(3,D$3:D5))</f>
        <v>3</v>
      </c>
      <c r="B5" s="13" t="s">
        <v>69</v>
      </c>
      <c r="C5" s="13" t="s">
        <v>70</v>
      </c>
      <c r="D5" s="12" t="s">
        <v>75</v>
      </c>
      <c r="E5" s="14">
        <v>10501004</v>
      </c>
      <c r="F5" s="13" t="s">
        <v>76</v>
      </c>
    </row>
    <row r="6" spans="1:6" x14ac:dyDescent="0.25">
      <c r="A6" s="13">
        <f>IF(D6="","",SUBTOTAL(3,D$3:D6))</f>
        <v>4</v>
      </c>
      <c r="B6" s="13" t="s">
        <v>69</v>
      </c>
      <c r="C6" s="13" t="s">
        <v>70</v>
      </c>
      <c r="D6" s="12" t="s">
        <v>77</v>
      </c>
      <c r="E6" s="14">
        <v>10605008</v>
      </c>
      <c r="F6" s="13" t="s">
        <v>78</v>
      </c>
    </row>
    <row r="7" spans="1:6" x14ac:dyDescent="0.25">
      <c r="A7" s="13">
        <f>IF(D7="","",SUBTOTAL(3,D$3:D7))</f>
        <v>5</v>
      </c>
      <c r="B7" s="13" t="s">
        <v>69</v>
      </c>
      <c r="C7" s="13" t="s">
        <v>70</v>
      </c>
      <c r="D7" s="12" t="s">
        <v>79</v>
      </c>
      <c r="E7" s="14">
        <v>10705009</v>
      </c>
      <c r="F7" s="13" t="s">
        <v>78</v>
      </c>
    </row>
    <row r="8" spans="1:6" x14ac:dyDescent="0.25">
      <c r="A8" s="13">
        <f>IF(D8="","",SUBTOTAL(3,D$3:D8))</f>
        <v>6</v>
      </c>
      <c r="B8" s="13" t="s">
        <v>69</v>
      </c>
      <c r="C8" s="13" t="s">
        <v>70</v>
      </c>
      <c r="D8" s="12" t="s">
        <v>80</v>
      </c>
      <c r="E8" s="14">
        <v>10801010</v>
      </c>
      <c r="F8" s="13" t="s">
        <v>78</v>
      </c>
    </row>
    <row r="9" spans="1:6" x14ac:dyDescent="0.25">
      <c r="A9" s="13">
        <f>IF(D9="","",SUBTOTAL(3,D$3:D9))</f>
        <v>7</v>
      </c>
      <c r="B9" s="13" t="s">
        <v>69</v>
      </c>
      <c r="C9" s="13" t="s">
        <v>70</v>
      </c>
      <c r="D9" s="12" t="s">
        <v>81</v>
      </c>
      <c r="E9" s="14">
        <v>10808011</v>
      </c>
      <c r="F9" s="13" t="s">
        <v>78</v>
      </c>
    </row>
    <row r="10" spans="1:6" x14ac:dyDescent="0.25">
      <c r="A10" s="13">
        <f>IF(D10="","",SUBTOTAL(3,D$3:D10))</f>
        <v>8</v>
      </c>
      <c r="B10" s="13" t="s">
        <v>69</v>
      </c>
      <c r="C10" s="13" t="s">
        <v>70</v>
      </c>
      <c r="D10" s="12" t="s">
        <v>82</v>
      </c>
      <c r="E10" s="14">
        <v>10807012</v>
      </c>
      <c r="F10" s="13" t="s">
        <v>78</v>
      </c>
    </row>
    <row r="11" spans="1:6" x14ac:dyDescent="0.25">
      <c r="A11" s="13">
        <f>IF(D11="","",SUBTOTAL(3,D$3:D11))</f>
        <v>9</v>
      </c>
      <c r="B11" s="13" t="s">
        <v>69</v>
      </c>
      <c r="C11" s="13" t="s">
        <v>70</v>
      </c>
      <c r="D11" s="12" t="s">
        <v>83</v>
      </c>
      <c r="E11" s="14">
        <v>11005016</v>
      </c>
      <c r="F11" s="13" t="s">
        <v>84</v>
      </c>
    </row>
    <row r="12" spans="1:6" x14ac:dyDescent="0.25">
      <c r="A12" s="13">
        <f>IF(D12="","",SUBTOTAL(3,D$3:D12))</f>
        <v>10</v>
      </c>
      <c r="B12" s="13" t="s">
        <v>69</v>
      </c>
      <c r="C12" s="13" t="s">
        <v>70</v>
      </c>
      <c r="D12" s="12" t="s">
        <v>85</v>
      </c>
      <c r="E12" s="14">
        <v>11005017</v>
      </c>
      <c r="F12" s="13" t="s">
        <v>78</v>
      </c>
    </row>
    <row r="13" spans="1:6" x14ac:dyDescent="0.25">
      <c r="A13" s="13">
        <f>IF(D13="","",SUBTOTAL(3,D$3:D13))</f>
        <v>11</v>
      </c>
      <c r="B13" s="13" t="s">
        <v>69</v>
      </c>
      <c r="C13" s="13" t="s">
        <v>70</v>
      </c>
      <c r="D13" s="12" t="s">
        <v>88</v>
      </c>
      <c r="E13" s="14">
        <v>11012022</v>
      </c>
      <c r="F13" s="13" t="s">
        <v>78</v>
      </c>
    </row>
    <row r="14" spans="1:6" x14ac:dyDescent="0.25">
      <c r="A14" s="13">
        <f>IF(D14="","",SUBTOTAL(3,D$3:D14))</f>
        <v>12</v>
      </c>
      <c r="B14" s="13" t="s">
        <v>69</v>
      </c>
      <c r="C14" s="13" t="s">
        <v>70</v>
      </c>
      <c r="D14" s="12" t="s">
        <v>200</v>
      </c>
      <c r="E14" s="14">
        <v>11012023</v>
      </c>
      <c r="F14" s="13" t="s">
        <v>78</v>
      </c>
    </row>
    <row r="15" spans="1:6" x14ac:dyDescent="0.25">
      <c r="A15" s="13">
        <f>IF(D15="","",SUBTOTAL(3,D$3:D15))</f>
        <v>13</v>
      </c>
      <c r="B15" s="13" t="s">
        <v>69</v>
      </c>
      <c r="C15" s="13" t="s">
        <v>70</v>
      </c>
      <c r="D15" s="12" t="s">
        <v>89</v>
      </c>
      <c r="E15" s="14">
        <v>11012024</v>
      </c>
      <c r="F15" s="13" t="s">
        <v>90</v>
      </c>
    </row>
    <row r="16" spans="1:6" x14ac:dyDescent="0.25">
      <c r="A16" s="13">
        <f>IF(D16="","",SUBTOTAL(3,D$3:D16))</f>
        <v>14</v>
      </c>
      <c r="B16" s="13" t="s">
        <v>69</v>
      </c>
      <c r="C16" s="13" t="s">
        <v>70</v>
      </c>
      <c r="D16" s="12" t="s">
        <v>91</v>
      </c>
      <c r="E16" s="14">
        <v>11101025</v>
      </c>
      <c r="F16" s="13" t="s">
        <v>92</v>
      </c>
    </row>
    <row r="17" spans="1:6" x14ac:dyDescent="0.25">
      <c r="A17" s="13">
        <f>IF(D17="","",SUBTOTAL(3,D$3:D17))</f>
        <v>15</v>
      </c>
      <c r="B17" s="13" t="s">
        <v>69</v>
      </c>
      <c r="C17" s="13" t="s">
        <v>70</v>
      </c>
      <c r="D17" s="12" t="s">
        <v>93</v>
      </c>
      <c r="E17" s="14">
        <v>11106028</v>
      </c>
      <c r="F17" s="13" t="s">
        <v>84</v>
      </c>
    </row>
    <row r="18" spans="1:6" x14ac:dyDescent="0.25">
      <c r="A18" s="13">
        <f>IF(D18="","",SUBTOTAL(3,D$3:D18))</f>
        <v>16</v>
      </c>
      <c r="B18" s="13" t="s">
        <v>69</v>
      </c>
      <c r="C18" s="13" t="s">
        <v>70</v>
      </c>
      <c r="D18" s="12" t="s">
        <v>94</v>
      </c>
      <c r="E18" s="14">
        <v>11107029</v>
      </c>
      <c r="F18" s="13" t="s">
        <v>95</v>
      </c>
    </row>
    <row r="19" spans="1:6" x14ac:dyDescent="0.25">
      <c r="A19" s="13">
        <f>IF(D19="","",SUBTOTAL(3,D$3:D19))</f>
        <v>17</v>
      </c>
      <c r="B19" s="13" t="s">
        <v>69</v>
      </c>
      <c r="C19" s="13" t="s">
        <v>70</v>
      </c>
      <c r="D19" s="12" t="s">
        <v>96</v>
      </c>
      <c r="E19" s="14">
        <v>11109030</v>
      </c>
      <c r="F19" s="13" t="s">
        <v>97</v>
      </c>
    </row>
    <row r="20" spans="1:6" x14ac:dyDescent="0.25">
      <c r="A20" s="13">
        <f>IF(D20="","",SUBTOTAL(3,D$3:D20))</f>
        <v>18</v>
      </c>
      <c r="B20" s="13" t="s">
        <v>69</v>
      </c>
      <c r="C20" s="13" t="s">
        <v>70</v>
      </c>
      <c r="D20" s="12" t="s">
        <v>98</v>
      </c>
      <c r="E20" s="14">
        <v>11110031</v>
      </c>
      <c r="F20" s="13" t="s">
        <v>78</v>
      </c>
    </row>
    <row r="21" spans="1:6" x14ac:dyDescent="0.25">
      <c r="A21" s="13">
        <f>IF(D21="","",SUBTOTAL(3,D$3:D21))</f>
        <v>19</v>
      </c>
      <c r="B21" s="13" t="s">
        <v>69</v>
      </c>
      <c r="C21" s="13" t="s">
        <v>70</v>
      </c>
      <c r="D21" s="12" t="s">
        <v>99</v>
      </c>
      <c r="E21" s="14">
        <v>11203033</v>
      </c>
      <c r="F21" s="13" t="s">
        <v>78</v>
      </c>
    </row>
    <row r="22" spans="1:6" x14ac:dyDescent="0.25">
      <c r="A22" s="13">
        <f>IF(D22="","",SUBTOTAL(3,D$3:D22))</f>
        <v>20</v>
      </c>
      <c r="B22" s="13" t="s">
        <v>69</v>
      </c>
      <c r="C22" s="13" t="s">
        <v>70</v>
      </c>
      <c r="D22" s="12" t="s">
        <v>102</v>
      </c>
      <c r="E22" s="14">
        <v>11205035</v>
      </c>
      <c r="F22" s="13" t="s">
        <v>78</v>
      </c>
    </row>
    <row r="23" spans="1:6" x14ac:dyDescent="0.25">
      <c r="A23" s="13">
        <f>IF(D23="","",SUBTOTAL(3,D$3:D23))</f>
        <v>21</v>
      </c>
      <c r="B23" s="13" t="s">
        <v>69</v>
      </c>
      <c r="C23" s="13" t="s">
        <v>70</v>
      </c>
      <c r="D23" s="12" t="s">
        <v>103</v>
      </c>
      <c r="E23" s="14">
        <v>11206037</v>
      </c>
      <c r="F23" s="13" t="s">
        <v>78</v>
      </c>
    </row>
    <row r="24" spans="1:6" x14ac:dyDescent="0.25">
      <c r="A24" s="13">
        <f>IF(D24="","",SUBTOTAL(3,D$3:D24))</f>
        <v>22</v>
      </c>
      <c r="B24" s="13" t="s">
        <v>69</v>
      </c>
      <c r="C24" s="13" t="s">
        <v>70</v>
      </c>
      <c r="D24" s="12" t="s">
        <v>104</v>
      </c>
      <c r="E24" s="14">
        <v>11208038</v>
      </c>
      <c r="F24" s="13" t="s">
        <v>78</v>
      </c>
    </row>
    <row r="25" spans="1:6" x14ac:dyDescent="0.25">
      <c r="A25" s="13">
        <f>IF(D25="","",SUBTOTAL(3,D$3:D25))</f>
        <v>23</v>
      </c>
      <c r="B25" s="13" t="s">
        <v>69</v>
      </c>
      <c r="C25" s="13" t="s">
        <v>70</v>
      </c>
      <c r="D25" s="12" t="s">
        <v>105</v>
      </c>
      <c r="E25" s="14">
        <v>11208039</v>
      </c>
      <c r="F25" s="13" t="s">
        <v>106</v>
      </c>
    </row>
    <row r="26" spans="1:6" x14ac:dyDescent="0.25">
      <c r="A26" s="13">
        <f>IF(D26="","",SUBTOTAL(3,D$3:D26))</f>
        <v>24</v>
      </c>
      <c r="B26" s="13" t="s">
        <v>69</v>
      </c>
      <c r="C26" s="13" t="s">
        <v>70</v>
      </c>
      <c r="D26" s="12" t="s">
        <v>109</v>
      </c>
      <c r="E26" s="14">
        <v>11208042</v>
      </c>
      <c r="F26" s="13" t="s">
        <v>78</v>
      </c>
    </row>
    <row r="27" spans="1:6" x14ac:dyDescent="0.25">
      <c r="A27" s="13">
        <f>IF(D27="","",SUBTOTAL(3,D$3:D27))</f>
        <v>25</v>
      </c>
      <c r="B27" s="13" t="s">
        <v>69</v>
      </c>
      <c r="C27" s="13" t="s">
        <v>70</v>
      </c>
      <c r="D27" s="12" t="s">
        <v>111</v>
      </c>
      <c r="E27" s="14">
        <v>11209044</v>
      </c>
      <c r="F27" s="13" t="s">
        <v>78</v>
      </c>
    </row>
    <row r="28" spans="1:6" x14ac:dyDescent="0.25">
      <c r="A28" s="13">
        <f>IF(D28="","",SUBTOTAL(3,D$3:D28))</f>
        <v>26</v>
      </c>
      <c r="B28" s="13" t="s">
        <v>69</v>
      </c>
      <c r="C28" s="13" t="s">
        <v>70</v>
      </c>
      <c r="D28" s="12" t="s">
        <v>112</v>
      </c>
      <c r="E28" s="14">
        <v>11208045</v>
      </c>
      <c r="F28" s="13" t="s">
        <v>78</v>
      </c>
    </row>
    <row r="29" spans="1:6" x14ac:dyDescent="0.25">
      <c r="A29" s="13">
        <f>IF(D29="","",SUBTOTAL(3,D$3:D29))</f>
        <v>27</v>
      </c>
      <c r="B29" s="13" t="s">
        <v>69</v>
      </c>
      <c r="C29" s="13" t="s">
        <v>70</v>
      </c>
      <c r="D29" s="12" t="s">
        <v>114</v>
      </c>
      <c r="E29" s="14">
        <v>11210048</v>
      </c>
      <c r="F29" s="13" t="s">
        <v>115</v>
      </c>
    </row>
    <row r="30" spans="1:6" x14ac:dyDescent="0.25">
      <c r="A30" s="13">
        <f>IF(D30="","",SUBTOTAL(3,D$3:D30))</f>
        <v>28</v>
      </c>
      <c r="B30" s="13" t="s">
        <v>69</v>
      </c>
      <c r="C30" s="13" t="s">
        <v>70</v>
      </c>
      <c r="D30" s="12" t="s">
        <v>116</v>
      </c>
      <c r="E30" s="14">
        <v>11211049</v>
      </c>
      <c r="F30" s="13" t="s">
        <v>50</v>
      </c>
    </row>
    <row r="31" spans="1:6" x14ac:dyDescent="0.25">
      <c r="A31" s="13">
        <f>IF(D31="","",SUBTOTAL(3,D$3:D31))</f>
        <v>29</v>
      </c>
      <c r="B31" s="13" t="s">
        <v>69</v>
      </c>
      <c r="C31" s="13" t="s">
        <v>70</v>
      </c>
      <c r="D31" s="12" t="s">
        <v>118</v>
      </c>
      <c r="E31" s="14">
        <v>11212051</v>
      </c>
      <c r="F31" s="13" t="s">
        <v>84</v>
      </c>
    </row>
    <row r="32" spans="1:6" x14ac:dyDescent="0.25">
      <c r="A32" s="13">
        <f>IF(D32="","",SUBTOTAL(3,D$3:D32))</f>
        <v>30</v>
      </c>
      <c r="B32" s="13" t="s">
        <v>69</v>
      </c>
      <c r="C32" s="13" t="s">
        <v>70</v>
      </c>
      <c r="D32" s="12" t="s">
        <v>119</v>
      </c>
      <c r="E32" s="14">
        <v>11302053</v>
      </c>
      <c r="F32" s="13" t="s">
        <v>84</v>
      </c>
    </row>
    <row r="33" spans="1:6" x14ac:dyDescent="0.25">
      <c r="A33" s="13">
        <f>IF(D33="","",SUBTOTAL(3,D$3:D33))</f>
        <v>31</v>
      </c>
      <c r="B33" s="13" t="s">
        <v>69</v>
      </c>
      <c r="C33" s="13" t="s">
        <v>70</v>
      </c>
      <c r="D33" s="12" t="s">
        <v>120</v>
      </c>
      <c r="E33" s="14">
        <v>11302054</v>
      </c>
      <c r="F33" s="13" t="s">
        <v>78</v>
      </c>
    </row>
    <row r="34" spans="1:6" x14ac:dyDescent="0.25">
      <c r="A34" s="13">
        <f>IF(D34="","",SUBTOTAL(3,D$3:D34))</f>
        <v>32</v>
      </c>
      <c r="B34" s="13" t="s">
        <v>69</v>
      </c>
      <c r="C34" s="13" t="s">
        <v>70</v>
      </c>
      <c r="D34" s="12" t="s">
        <v>121</v>
      </c>
      <c r="E34" s="14">
        <v>11303055</v>
      </c>
      <c r="F34" s="13" t="s">
        <v>95</v>
      </c>
    </row>
    <row r="35" spans="1:6" x14ac:dyDescent="0.25">
      <c r="A35" s="13">
        <f>IF(D35="","",SUBTOTAL(3,D$3:D35))</f>
        <v>33</v>
      </c>
      <c r="B35" s="13" t="s">
        <v>69</v>
      </c>
      <c r="C35" s="13" t="s">
        <v>70</v>
      </c>
      <c r="D35" s="12" t="s">
        <v>122</v>
      </c>
      <c r="E35" s="14">
        <v>11306058</v>
      </c>
      <c r="F35" s="13" t="s">
        <v>78</v>
      </c>
    </row>
    <row r="36" spans="1:6" x14ac:dyDescent="0.25">
      <c r="A36" s="13">
        <f>IF(D36="","",SUBTOTAL(3,D$3:D36))</f>
        <v>34</v>
      </c>
      <c r="B36" s="13" t="s">
        <v>69</v>
      </c>
      <c r="C36" s="13" t="s">
        <v>70</v>
      </c>
      <c r="D36" s="12" t="s">
        <v>123</v>
      </c>
      <c r="E36" s="14">
        <v>11307059</v>
      </c>
      <c r="F36" s="13" t="s">
        <v>78</v>
      </c>
    </row>
    <row r="37" spans="1:6" x14ac:dyDescent="0.25">
      <c r="A37" s="13">
        <f>IF(D37="","",SUBTOTAL(3,D$3:D37))</f>
        <v>35</v>
      </c>
      <c r="B37" s="13" t="s">
        <v>69</v>
      </c>
      <c r="C37" s="13" t="s">
        <v>70</v>
      </c>
      <c r="D37" s="12" t="s">
        <v>201</v>
      </c>
      <c r="E37" s="14">
        <v>11307060</v>
      </c>
      <c r="F37" s="13" t="s">
        <v>78</v>
      </c>
    </row>
    <row r="38" spans="1:6" x14ac:dyDescent="0.25">
      <c r="A38" s="13">
        <f>IF(D38="","",SUBTOTAL(3,D$3:D38))</f>
        <v>36</v>
      </c>
      <c r="B38" s="13" t="s">
        <v>69</v>
      </c>
      <c r="C38" s="13" t="s">
        <v>70</v>
      </c>
      <c r="D38" s="12" t="s">
        <v>202</v>
      </c>
      <c r="E38" s="14">
        <v>11307062</v>
      </c>
      <c r="F38" s="13" t="s">
        <v>78</v>
      </c>
    </row>
    <row r="39" spans="1:6" x14ac:dyDescent="0.25">
      <c r="A39" s="13">
        <f>IF(D39="","",SUBTOTAL(3,D$3:D39))</f>
        <v>37</v>
      </c>
      <c r="B39" s="13" t="s">
        <v>69</v>
      </c>
      <c r="C39" s="13" t="s">
        <v>70</v>
      </c>
      <c r="D39" s="12" t="s">
        <v>125</v>
      </c>
      <c r="E39" s="14">
        <v>11308063</v>
      </c>
      <c r="F39" s="13" t="s">
        <v>78</v>
      </c>
    </row>
    <row r="40" spans="1:6" x14ac:dyDescent="0.25">
      <c r="A40" s="13">
        <f>IF(D40="","",SUBTOTAL(3,D$3:D40))</f>
        <v>38</v>
      </c>
      <c r="B40" s="13" t="s">
        <v>69</v>
      </c>
      <c r="C40" s="13" t="s">
        <v>70</v>
      </c>
      <c r="D40" s="12" t="s">
        <v>127</v>
      </c>
      <c r="E40" s="14">
        <v>11308065</v>
      </c>
      <c r="F40" s="13" t="s">
        <v>128</v>
      </c>
    </row>
    <row r="41" spans="1:6" x14ac:dyDescent="0.25">
      <c r="A41" s="13">
        <f>IF(D41="","",SUBTOTAL(3,D$3:D41))</f>
        <v>39</v>
      </c>
      <c r="B41" s="13" t="s">
        <v>69</v>
      </c>
      <c r="C41" s="13" t="s">
        <v>70</v>
      </c>
      <c r="D41" s="12" t="s">
        <v>130</v>
      </c>
      <c r="E41" s="14">
        <v>11308067</v>
      </c>
      <c r="F41" s="13" t="s">
        <v>78</v>
      </c>
    </row>
    <row r="42" spans="1:6" x14ac:dyDescent="0.25">
      <c r="A42" s="13">
        <f>IF(D42="","",SUBTOTAL(3,D$3:D42))</f>
        <v>40</v>
      </c>
      <c r="B42" s="13" t="s">
        <v>69</v>
      </c>
      <c r="C42" s="13" t="s">
        <v>70</v>
      </c>
      <c r="D42" s="12" t="s">
        <v>134</v>
      </c>
      <c r="E42" s="14">
        <v>11309071</v>
      </c>
      <c r="F42" s="13" t="s">
        <v>78</v>
      </c>
    </row>
    <row r="43" spans="1:6" x14ac:dyDescent="0.25">
      <c r="A43" s="13">
        <f>IF(D43="","",SUBTOTAL(3,D$3:D43))</f>
        <v>41</v>
      </c>
      <c r="B43" s="13" t="s">
        <v>69</v>
      </c>
      <c r="C43" s="13" t="s">
        <v>70</v>
      </c>
      <c r="D43" s="12" t="s">
        <v>135</v>
      </c>
      <c r="E43" s="14">
        <v>11309072</v>
      </c>
      <c r="F43" s="13" t="s">
        <v>78</v>
      </c>
    </row>
    <row r="44" spans="1:6" x14ac:dyDescent="0.25">
      <c r="A44" s="13">
        <f>IF(D44="","",SUBTOTAL(3,D$3:D44))</f>
        <v>42</v>
      </c>
      <c r="B44" s="13" t="s">
        <v>69</v>
      </c>
      <c r="C44" s="13" t="s">
        <v>70</v>
      </c>
      <c r="D44" s="12" t="s">
        <v>136</v>
      </c>
      <c r="E44" s="14">
        <v>11310073</v>
      </c>
      <c r="F44" s="13" t="s">
        <v>78</v>
      </c>
    </row>
    <row r="45" spans="1:6" x14ac:dyDescent="0.25">
      <c r="A45" s="13">
        <f>IF(D45="","",SUBTOTAL(3,D$3:D45))</f>
        <v>43</v>
      </c>
      <c r="B45" s="13" t="s">
        <v>69</v>
      </c>
      <c r="C45" s="13" t="s">
        <v>70</v>
      </c>
      <c r="D45" s="12" t="s">
        <v>137</v>
      </c>
      <c r="E45" s="14">
        <v>11310074</v>
      </c>
      <c r="F45" s="13" t="s">
        <v>78</v>
      </c>
    </row>
    <row r="46" spans="1:6" x14ac:dyDescent="0.25">
      <c r="A46" s="13">
        <f>IF(D46="","",SUBTOTAL(3,D$3:D46))</f>
        <v>44</v>
      </c>
      <c r="B46" s="13" t="s">
        <v>69</v>
      </c>
      <c r="C46" s="13" t="s">
        <v>70</v>
      </c>
      <c r="D46" s="12" t="s">
        <v>140</v>
      </c>
      <c r="E46" s="14">
        <v>11312078</v>
      </c>
      <c r="F46" s="13" t="s">
        <v>74</v>
      </c>
    </row>
    <row r="47" spans="1:6" x14ac:dyDescent="0.25">
      <c r="A47" s="13">
        <f>IF(D47="","",SUBTOTAL(3,D$3:D47))</f>
        <v>45</v>
      </c>
      <c r="B47" s="13" t="s">
        <v>69</v>
      </c>
      <c r="C47" s="13" t="s">
        <v>70</v>
      </c>
      <c r="D47" s="12" t="s">
        <v>145</v>
      </c>
      <c r="E47" s="14">
        <v>11401084</v>
      </c>
      <c r="F47" s="13" t="s">
        <v>78</v>
      </c>
    </row>
    <row r="48" spans="1:6" x14ac:dyDescent="0.25">
      <c r="A48" s="13">
        <f>IF(D48="","",SUBTOTAL(3,D$3:D48))</f>
        <v>46</v>
      </c>
      <c r="B48" s="13" t="s">
        <v>69</v>
      </c>
      <c r="C48" s="13" t="s">
        <v>70</v>
      </c>
      <c r="D48" s="12" t="s">
        <v>147</v>
      </c>
      <c r="E48" s="14">
        <v>11401087</v>
      </c>
      <c r="F48" s="13" t="s">
        <v>78</v>
      </c>
    </row>
    <row r="49" spans="1:6" x14ac:dyDescent="0.25">
      <c r="A49" s="13">
        <f>IF(D49="","",SUBTOTAL(3,D$3:D49))</f>
        <v>47</v>
      </c>
      <c r="B49" s="13" t="s">
        <v>69</v>
      </c>
      <c r="C49" s="13" t="s">
        <v>70</v>
      </c>
      <c r="D49" s="12" t="s">
        <v>150</v>
      </c>
      <c r="E49" s="14">
        <v>11404093</v>
      </c>
      <c r="F49" s="13" t="s">
        <v>95</v>
      </c>
    </row>
    <row r="50" spans="1:6" x14ac:dyDescent="0.25">
      <c r="A50" s="13">
        <f>IF(D50="","",SUBTOTAL(3,D$3:D50))</f>
        <v>48</v>
      </c>
      <c r="B50" s="13" t="s">
        <v>69</v>
      </c>
      <c r="C50" s="13" t="s">
        <v>70</v>
      </c>
      <c r="D50" s="12" t="s">
        <v>153</v>
      </c>
      <c r="E50" s="14">
        <v>11404097</v>
      </c>
      <c r="F50" s="13" t="s">
        <v>50</v>
      </c>
    </row>
    <row r="51" spans="1:6" x14ac:dyDescent="0.25">
      <c r="A51" s="13">
        <f>IF(D51="","",SUBTOTAL(3,D$3:D51))</f>
        <v>49</v>
      </c>
      <c r="B51" s="13" t="s">
        <v>69</v>
      </c>
      <c r="C51" s="13" t="s">
        <v>70</v>
      </c>
      <c r="D51" s="12" t="s">
        <v>154</v>
      </c>
      <c r="E51" s="14">
        <v>11404098</v>
      </c>
      <c r="F51" s="13" t="s">
        <v>78</v>
      </c>
    </row>
    <row r="52" spans="1:6" x14ac:dyDescent="0.25">
      <c r="A52" s="13">
        <f>IF(D52="","",SUBTOTAL(3,D$3:D52))</f>
        <v>50</v>
      </c>
      <c r="B52" s="13" t="s">
        <v>69</v>
      </c>
      <c r="C52" s="13" t="s">
        <v>70</v>
      </c>
      <c r="D52" s="12" t="s">
        <v>155</v>
      </c>
      <c r="E52" s="14">
        <v>11408100</v>
      </c>
      <c r="F52" s="13" t="s">
        <v>78</v>
      </c>
    </row>
    <row r="53" spans="1:6" x14ac:dyDescent="0.25">
      <c r="A53" s="13">
        <f>IF(D53="","",SUBTOTAL(3,D$3:D53))</f>
        <v>51</v>
      </c>
      <c r="B53" s="13" t="s">
        <v>69</v>
      </c>
      <c r="C53" s="13" t="s">
        <v>70</v>
      </c>
      <c r="D53" s="12" t="s">
        <v>158</v>
      </c>
      <c r="E53" s="14">
        <v>11408102</v>
      </c>
      <c r="F53" s="13" t="s">
        <v>84</v>
      </c>
    </row>
    <row r="54" spans="1:6" x14ac:dyDescent="0.25">
      <c r="A54" s="13">
        <f>IF(D54="","",SUBTOTAL(3,D$3:D54))</f>
        <v>52</v>
      </c>
      <c r="B54" s="13" t="s">
        <v>69</v>
      </c>
      <c r="C54" s="13" t="s">
        <v>70</v>
      </c>
      <c r="D54" s="12" t="s">
        <v>161</v>
      </c>
      <c r="E54" s="14">
        <v>11409107</v>
      </c>
      <c r="F54" s="13" t="s">
        <v>50</v>
      </c>
    </row>
    <row r="55" spans="1:6" x14ac:dyDescent="0.25">
      <c r="A55" s="13">
        <f>IF(D55="","",SUBTOTAL(3,D$3:D55))</f>
        <v>53</v>
      </c>
      <c r="B55" s="13" t="s">
        <v>69</v>
      </c>
      <c r="C55" s="13" t="s">
        <v>70</v>
      </c>
      <c r="D55" s="12" t="s">
        <v>163</v>
      </c>
      <c r="E55" s="14">
        <v>11409109</v>
      </c>
      <c r="F55" s="13" t="s">
        <v>50</v>
      </c>
    </row>
    <row r="56" spans="1:6" x14ac:dyDescent="0.25">
      <c r="A56" s="13">
        <f>IF(D56="","",SUBTOTAL(3,D$3:D56))</f>
        <v>54</v>
      </c>
      <c r="B56" s="13" t="s">
        <v>69</v>
      </c>
      <c r="C56" s="13" t="s">
        <v>70</v>
      </c>
      <c r="D56" s="12" t="s">
        <v>164</v>
      </c>
      <c r="E56" s="14">
        <v>11409110</v>
      </c>
      <c r="F56" s="13" t="s">
        <v>78</v>
      </c>
    </row>
    <row r="57" spans="1:6" x14ac:dyDescent="0.25">
      <c r="A57" s="13">
        <f>IF(D57="","",SUBTOTAL(3,D$3:D57))</f>
        <v>55</v>
      </c>
      <c r="B57" s="13" t="s">
        <v>69</v>
      </c>
      <c r="C57" s="13" t="s">
        <v>70</v>
      </c>
      <c r="D57" s="12" t="s">
        <v>165</v>
      </c>
      <c r="E57" s="14">
        <v>11409111</v>
      </c>
      <c r="F57" s="13" t="s">
        <v>166</v>
      </c>
    </row>
    <row r="58" spans="1:6" x14ac:dyDescent="0.25">
      <c r="A58" s="13">
        <f>IF(D58="","",SUBTOTAL(3,D$3:D58))</f>
        <v>56</v>
      </c>
      <c r="B58" s="13" t="s">
        <v>69</v>
      </c>
      <c r="C58" s="13" t="s">
        <v>70</v>
      </c>
      <c r="D58" s="12" t="s">
        <v>167</v>
      </c>
      <c r="E58" s="14">
        <v>11410112</v>
      </c>
      <c r="F58" s="13" t="s">
        <v>78</v>
      </c>
    </row>
    <row r="59" spans="1:6" x14ac:dyDescent="0.25">
      <c r="A59" s="13">
        <f>IF(D59="","",SUBTOTAL(3,D$3:D59))</f>
        <v>57</v>
      </c>
      <c r="B59" s="13" t="s">
        <v>69</v>
      </c>
      <c r="C59" s="13" t="s">
        <v>70</v>
      </c>
      <c r="D59" s="12" t="s">
        <v>168</v>
      </c>
      <c r="E59" s="14">
        <v>11410113</v>
      </c>
      <c r="F59" s="13" t="s">
        <v>78</v>
      </c>
    </row>
    <row r="60" spans="1:6" x14ac:dyDescent="0.25">
      <c r="A60" s="13">
        <f>IF(D60="","",SUBTOTAL(3,D$3:D60))</f>
        <v>58</v>
      </c>
      <c r="B60" s="13" t="s">
        <v>69</v>
      </c>
      <c r="C60" s="13" t="s">
        <v>70</v>
      </c>
      <c r="D60" s="12" t="s">
        <v>169</v>
      </c>
      <c r="E60" s="14">
        <v>11410114</v>
      </c>
      <c r="F60" s="13" t="s">
        <v>78</v>
      </c>
    </row>
    <row r="61" spans="1:6" x14ac:dyDescent="0.25">
      <c r="A61" s="13">
        <f>IF(D61="","",SUBTOTAL(3,D$3:D61))</f>
        <v>59</v>
      </c>
      <c r="B61" s="13" t="s">
        <v>69</v>
      </c>
      <c r="C61" s="13" t="s">
        <v>70</v>
      </c>
      <c r="D61" s="12" t="s">
        <v>170</v>
      </c>
      <c r="E61" s="14">
        <v>11410116</v>
      </c>
      <c r="F61" s="13" t="s">
        <v>78</v>
      </c>
    </row>
    <row r="62" spans="1:6" x14ac:dyDescent="0.25">
      <c r="A62" s="13">
        <f>IF(D62="","",SUBTOTAL(3,D$3:D62))</f>
        <v>60</v>
      </c>
      <c r="B62" s="13" t="s">
        <v>69</v>
      </c>
      <c r="C62" s="13" t="s">
        <v>70</v>
      </c>
      <c r="D62" s="12" t="s">
        <v>171</v>
      </c>
      <c r="E62" s="14">
        <v>11410117</v>
      </c>
      <c r="F62" s="13" t="s">
        <v>101</v>
      </c>
    </row>
    <row r="63" spans="1:6" x14ac:dyDescent="0.25">
      <c r="A63" s="13">
        <f>IF(D63="","",SUBTOTAL(3,D$3:D63))</f>
        <v>61</v>
      </c>
      <c r="B63" s="13" t="s">
        <v>69</v>
      </c>
      <c r="C63" s="13" t="s">
        <v>70</v>
      </c>
      <c r="D63" s="12" t="s">
        <v>174</v>
      </c>
      <c r="E63" s="14">
        <v>11411120</v>
      </c>
      <c r="F63" s="13" t="s">
        <v>175</v>
      </c>
    </row>
    <row r="64" spans="1:6" x14ac:dyDescent="0.25">
      <c r="A64" s="13">
        <f>IF(D64="","",SUBTOTAL(3,D$3:D64))</f>
        <v>62</v>
      </c>
      <c r="B64" s="13" t="s">
        <v>69</v>
      </c>
      <c r="C64" s="13" t="s">
        <v>70</v>
      </c>
      <c r="D64" s="12" t="s">
        <v>184</v>
      </c>
      <c r="E64" s="14">
        <v>11412130</v>
      </c>
      <c r="F64" s="13" t="s">
        <v>78</v>
      </c>
    </row>
    <row r="65" spans="1:6" x14ac:dyDescent="0.25">
      <c r="A65" s="13">
        <f>IF(D65="","",SUBTOTAL(3,D$3:D65))</f>
        <v>63</v>
      </c>
      <c r="B65" s="13" t="s">
        <v>69</v>
      </c>
      <c r="C65" s="13" t="s">
        <v>70</v>
      </c>
      <c r="D65" s="12" t="s">
        <v>185</v>
      </c>
      <c r="E65" s="14">
        <v>11412131</v>
      </c>
      <c r="F65" s="13" t="s">
        <v>78</v>
      </c>
    </row>
    <row r="66" spans="1:6" x14ac:dyDescent="0.25">
      <c r="A66" s="13">
        <f>IF(D66="","",SUBTOTAL(3,D$3:D66))</f>
        <v>64</v>
      </c>
      <c r="B66" s="13" t="s">
        <v>69</v>
      </c>
      <c r="C66" s="13" t="s">
        <v>70</v>
      </c>
      <c r="D66" s="12" t="s">
        <v>191</v>
      </c>
      <c r="E66" s="14">
        <v>11501137</v>
      </c>
      <c r="F66" s="13" t="s">
        <v>78</v>
      </c>
    </row>
    <row r="67" spans="1:6" x14ac:dyDescent="0.25">
      <c r="A67" s="13"/>
      <c r="B67" s="13"/>
      <c r="C67" s="13"/>
      <c r="D67" s="12"/>
      <c r="E67" s="14"/>
      <c r="F67" s="13"/>
    </row>
    <row r="68" spans="1:6" x14ac:dyDescent="0.25">
      <c r="A68" s="13"/>
      <c r="B68" s="13"/>
      <c r="C68" s="13"/>
      <c r="D68" s="12"/>
      <c r="E68" s="14"/>
      <c r="F68" s="13"/>
    </row>
    <row r="69" spans="1:6" x14ac:dyDescent="0.25">
      <c r="A69" s="13"/>
      <c r="B69" s="13"/>
      <c r="C69" s="13"/>
      <c r="D69" s="12"/>
      <c r="E69" s="14"/>
      <c r="F69" s="13"/>
    </row>
    <row r="70" spans="1:6" x14ac:dyDescent="0.25">
      <c r="A70" s="13"/>
      <c r="B70" s="13"/>
      <c r="C70" s="13"/>
      <c r="D70" s="12"/>
      <c r="E70" s="14"/>
      <c r="F70" s="13"/>
    </row>
    <row r="71" spans="1:6" x14ac:dyDescent="0.25">
      <c r="A71" s="13"/>
      <c r="B71" s="13"/>
      <c r="C71" s="13"/>
      <c r="D71" s="12"/>
      <c r="E71" s="14"/>
      <c r="F71" s="13"/>
    </row>
    <row r="72" spans="1:6" x14ac:dyDescent="0.25">
      <c r="A72" s="13"/>
      <c r="B72" s="13"/>
      <c r="C72" s="13"/>
      <c r="D72" s="12"/>
      <c r="E72" s="14"/>
      <c r="F72" s="13"/>
    </row>
    <row r="73" spans="1:6" x14ac:dyDescent="0.25">
      <c r="A73" s="13"/>
      <c r="B73" s="13"/>
      <c r="C73" s="13"/>
      <c r="D73" s="12"/>
      <c r="E73" s="14"/>
      <c r="F73" s="13"/>
    </row>
    <row r="74" spans="1:6" x14ac:dyDescent="0.25">
      <c r="A74" s="13"/>
      <c r="B74" s="13"/>
      <c r="C74" s="13"/>
      <c r="D74" s="12"/>
      <c r="E74" s="14"/>
      <c r="F74" s="13"/>
    </row>
    <row r="75" spans="1:6" x14ac:dyDescent="0.25">
      <c r="A75" s="13"/>
      <c r="B75" s="13"/>
      <c r="C75" s="13"/>
      <c r="D75" s="12"/>
      <c r="E75" s="14"/>
      <c r="F75" s="13"/>
    </row>
    <row r="76" spans="1:6" x14ac:dyDescent="0.25">
      <c r="A76" s="13"/>
      <c r="B76" s="13"/>
      <c r="C76" s="13"/>
      <c r="D76" s="12"/>
      <c r="E76" s="14"/>
      <c r="F76" s="13"/>
    </row>
    <row r="77" spans="1:6" x14ac:dyDescent="0.25">
      <c r="A77" s="13"/>
      <c r="B77" s="13"/>
      <c r="C77" s="13"/>
      <c r="D77" s="12"/>
      <c r="E77" s="14"/>
      <c r="F77" s="13"/>
    </row>
    <row r="78" spans="1:6" x14ac:dyDescent="0.25">
      <c r="A78" s="13"/>
      <c r="B78" s="13"/>
      <c r="C78" s="13"/>
      <c r="D78" s="12"/>
      <c r="E78" s="14"/>
      <c r="F78" s="13"/>
    </row>
    <row r="79" spans="1:6" x14ac:dyDescent="0.25">
      <c r="A79" s="13"/>
      <c r="B79" s="13"/>
      <c r="C79" s="13"/>
      <c r="D79" s="12"/>
      <c r="E79" s="14"/>
      <c r="F79" s="13"/>
    </row>
    <row r="80" spans="1:6" x14ac:dyDescent="0.25">
      <c r="A80" s="13"/>
      <c r="B80" s="13"/>
      <c r="C80" s="13"/>
      <c r="D80" s="12"/>
      <c r="E80" s="14"/>
      <c r="F80" s="13"/>
    </row>
    <row r="81" spans="1:6" x14ac:dyDescent="0.25">
      <c r="A81" s="13"/>
      <c r="B81" s="13"/>
      <c r="C81" s="13"/>
      <c r="D81" s="12"/>
      <c r="E81" s="14"/>
      <c r="F81" s="13"/>
    </row>
    <row r="82" spans="1:6" x14ac:dyDescent="0.25">
      <c r="A82" s="13"/>
      <c r="B82" s="13"/>
      <c r="C82" s="13"/>
      <c r="D82" s="12"/>
      <c r="E82" s="14"/>
      <c r="F82" s="13"/>
    </row>
    <row r="83" spans="1:6" x14ac:dyDescent="0.25">
      <c r="A83" s="13"/>
      <c r="B83" s="13"/>
      <c r="C83" s="13"/>
      <c r="D83" s="12"/>
      <c r="E83" s="14"/>
      <c r="F83" s="13"/>
    </row>
    <row r="84" spans="1:6" x14ac:dyDescent="0.25">
      <c r="A84" s="13"/>
      <c r="B84" s="13"/>
      <c r="C84" s="13"/>
      <c r="D84" s="12"/>
      <c r="E84" s="14"/>
      <c r="F84" s="13"/>
    </row>
    <row r="85" spans="1:6" x14ac:dyDescent="0.25">
      <c r="A85" s="13"/>
      <c r="B85" s="13"/>
      <c r="C85" s="13"/>
      <c r="D85" s="12"/>
      <c r="E85" s="14"/>
      <c r="F85" s="13"/>
    </row>
    <row r="86" spans="1:6" x14ac:dyDescent="0.25">
      <c r="A86" s="13"/>
      <c r="B86" s="13"/>
      <c r="C86" s="13"/>
      <c r="D86" s="12"/>
      <c r="E86" s="14"/>
      <c r="F86" s="13"/>
    </row>
    <row r="87" spans="1:6" x14ac:dyDescent="0.25">
      <c r="A87" s="13"/>
      <c r="B87" s="13"/>
      <c r="C87" s="13"/>
      <c r="D87" s="12"/>
      <c r="E87" s="14"/>
      <c r="F87" s="13"/>
    </row>
    <row r="88" spans="1:6" x14ac:dyDescent="0.25">
      <c r="A88" s="13"/>
      <c r="B88" s="13"/>
      <c r="C88" s="13"/>
      <c r="D88" s="12"/>
      <c r="E88" s="14"/>
      <c r="F88" s="13"/>
    </row>
    <row r="89" spans="1:6" x14ac:dyDescent="0.25">
      <c r="A89" s="13"/>
      <c r="B89" s="13"/>
      <c r="C89" s="13"/>
      <c r="D89" s="12"/>
      <c r="E89" s="14"/>
      <c r="F89" s="13"/>
    </row>
    <row r="90" spans="1:6" x14ac:dyDescent="0.25">
      <c r="A90" s="13"/>
      <c r="B90" s="13"/>
      <c r="C90" s="13"/>
      <c r="D90" s="12"/>
      <c r="E90" s="14"/>
      <c r="F90" s="13"/>
    </row>
    <row r="91" spans="1:6" x14ac:dyDescent="0.25">
      <c r="A91" s="13"/>
      <c r="B91" s="13"/>
      <c r="C91" s="13"/>
      <c r="D91" s="12"/>
      <c r="E91" s="14"/>
      <c r="F91" s="13"/>
    </row>
    <row r="92" spans="1:6" x14ac:dyDescent="0.25">
      <c r="A92" s="13"/>
      <c r="B92" s="13"/>
      <c r="C92" s="13"/>
      <c r="D92" s="12"/>
      <c r="E92" s="14"/>
      <c r="F92" s="13"/>
    </row>
    <row r="93" spans="1:6" x14ac:dyDescent="0.25">
      <c r="A93" s="13"/>
      <c r="B93" s="13"/>
      <c r="C93" s="13"/>
      <c r="D93" s="12"/>
      <c r="E93" s="14"/>
      <c r="F93" s="13"/>
    </row>
    <row r="94" spans="1:6" x14ac:dyDescent="0.25">
      <c r="A94" s="13"/>
      <c r="B94" s="13"/>
      <c r="C94" s="13"/>
      <c r="D94" s="12"/>
      <c r="E94" s="14"/>
      <c r="F94" s="13"/>
    </row>
    <row r="95" spans="1:6" x14ac:dyDescent="0.25">
      <c r="A95" s="13"/>
      <c r="B95" s="13"/>
      <c r="C95" s="13"/>
      <c r="D95" s="12"/>
      <c r="E95" s="14"/>
      <c r="F95" s="13"/>
    </row>
    <row r="96" spans="1:6" x14ac:dyDescent="0.25">
      <c r="A96" s="13"/>
      <c r="B96" s="13"/>
      <c r="C96" s="13"/>
      <c r="D96" s="12"/>
      <c r="E96" s="14"/>
      <c r="F96" s="13"/>
    </row>
    <row r="97" spans="1:6" x14ac:dyDescent="0.25">
      <c r="A97" s="13"/>
      <c r="B97" s="13"/>
      <c r="C97" s="13"/>
      <c r="D97" s="12"/>
      <c r="E97" s="14"/>
      <c r="F97" s="13"/>
    </row>
    <row r="98" spans="1:6" x14ac:dyDescent="0.25">
      <c r="A98" s="13"/>
      <c r="B98" s="13"/>
      <c r="C98" s="13"/>
      <c r="D98" s="12"/>
      <c r="E98" s="14"/>
      <c r="F98" s="13"/>
    </row>
    <row r="99" spans="1:6" x14ac:dyDescent="0.25">
      <c r="A99" s="13"/>
      <c r="B99" s="13"/>
      <c r="C99" s="13"/>
      <c r="D99" s="12"/>
      <c r="E99" s="14"/>
      <c r="F99" s="13"/>
    </row>
    <row r="100" spans="1:6" x14ac:dyDescent="0.25">
      <c r="A100" s="13"/>
      <c r="B100" s="13"/>
      <c r="C100" s="13"/>
      <c r="D100" s="12"/>
      <c r="E100" s="14"/>
      <c r="F100" s="13"/>
    </row>
  </sheetData>
  <autoFilter ref="A2:F6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00"/>
  <sheetViews>
    <sheetView showGridLines="0" workbookViewId="0">
      <selection activeCell="D8" sqref="D8"/>
    </sheetView>
  </sheetViews>
  <sheetFormatPr defaultRowHeight="12.5" x14ac:dyDescent="0.25"/>
  <cols>
    <col min="1" max="1" width="4" bestFit="1" customWidth="1"/>
    <col min="2" max="2" width="13.453125" bestFit="1" customWidth="1"/>
    <col min="3" max="3" width="11.1796875" bestFit="1" customWidth="1"/>
    <col min="4" max="4" width="34" bestFit="1" customWidth="1"/>
    <col min="5" max="5" width="10.1796875" style="15" bestFit="1" customWidth="1"/>
    <col min="6" max="6" width="12.1796875" bestFit="1" customWidth="1"/>
  </cols>
  <sheetData>
    <row r="2" spans="1:6" x14ac:dyDescent="0.25">
      <c r="A2" s="13" t="s">
        <v>64</v>
      </c>
      <c r="B2" s="13" t="s">
        <v>65</v>
      </c>
      <c r="C2" s="13" t="s">
        <v>66</v>
      </c>
      <c r="D2" s="13" t="s">
        <v>68</v>
      </c>
      <c r="E2" s="14" t="s">
        <v>67</v>
      </c>
      <c r="F2" s="13" t="s">
        <v>21</v>
      </c>
    </row>
    <row r="3" spans="1:6" x14ac:dyDescent="0.25">
      <c r="A3" s="13">
        <f>IF(D3="","",SUBTOTAL(3,D$3:D3))</f>
        <v>1</v>
      </c>
      <c r="B3" s="13" t="s">
        <v>69</v>
      </c>
      <c r="C3" s="13" t="s">
        <v>25</v>
      </c>
      <c r="D3" s="12" t="s">
        <v>86</v>
      </c>
      <c r="E3" s="14">
        <v>11011020</v>
      </c>
      <c r="F3" s="13" t="s">
        <v>72</v>
      </c>
    </row>
    <row r="4" spans="1:6" x14ac:dyDescent="0.25">
      <c r="A4" s="13">
        <f>IF(D4="","",SUBTOTAL(3,D$3:D4))</f>
        <v>2</v>
      </c>
      <c r="B4" s="13" t="s">
        <v>69</v>
      </c>
      <c r="C4" s="13" t="s">
        <v>25</v>
      </c>
      <c r="D4" s="12" t="s">
        <v>87</v>
      </c>
      <c r="E4" s="14">
        <v>11011021</v>
      </c>
      <c r="F4" s="13" t="s">
        <v>72</v>
      </c>
    </row>
    <row r="5" spans="1:6" x14ac:dyDescent="0.25">
      <c r="A5" s="13">
        <f>IF(D5="","",SUBTOTAL(3,D$3:D5))</f>
        <v>3</v>
      </c>
      <c r="B5" s="13" t="s">
        <v>69</v>
      </c>
      <c r="C5" s="13" t="s">
        <v>25</v>
      </c>
      <c r="D5" s="12" t="s">
        <v>100</v>
      </c>
      <c r="E5" s="14">
        <v>11205034</v>
      </c>
      <c r="F5" s="13" t="s">
        <v>101</v>
      </c>
    </row>
    <row r="6" spans="1:6" x14ac:dyDescent="0.25">
      <c r="A6" s="13">
        <f>IF(D6="","",SUBTOTAL(3,D$3:D6))</f>
        <v>4</v>
      </c>
      <c r="B6" s="13" t="s">
        <v>69</v>
      </c>
      <c r="C6" s="13" t="s">
        <v>25</v>
      </c>
      <c r="D6" s="12" t="s">
        <v>107</v>
      </c>
      <c r="E6" s="14">
        <v>11208040</v>
      </c>
      <c r="F6" s="13" t="s">
        <v>108</v>
      </c>
    </row>
    <row r="7" spans="1:6" x14ac:dyDescent="0.25">
      <c r="A7" s="13">
        <f>IF(D7="","",SUBTOTAL(3,D$3:D7))</f>
        <v>5</v>
      </c>
      <c r="B7" s="13" t="s">
        <v>69</v>
      </c>
      <c r="C7" s="13" t="s">
        <v>25</v>
      </c>
      <c r="D7" s="12" t="s">
        <v>110</v>
      </c>
      <c r="E7" s="14">
        <v>11208043</v>
      </c>
      <c r="F7" s="13" t="s">
        <v>108</v>
      </c>
    </row>
    <row r="8" spans="1:6" x14ac:dyDescent="0.25">
      <c r="A8" s="13">
        <f>IF(D8="","",SUBTOTAL(3,D$3:D8))</f>
        <v>6</v>
      </c>
      <c r="B8" s="13" t="s">
        <v>69</v>
      </c>
      <c r="C8" s="13" t="s">
        <v>25</v>
      </c>
      <c r="D8" s="12" t="s">
        <v>113</v>
      </c>
      <c r="E8" s="14">
        <v>11210047</v>
      </c>
      <c r="F8" s="13" t="s">
        <v>101</v>
      </c>
    </row>
    <row r="9" spans="1:6" x14ac:dyDescent="0.25">
      <c r="A9" s="13">
        <f>IF(D9="","",SUBTOTAL(3,D$3:D9))</f>
        <v>7</v>
      </c>
      <c r="B9" s="13" t="s">
        <v>69</v>
      </c>
      <c r="C9" s="13" t="s">
        <v>25</v>
      </c>
      <c r="D9" s="12" t="s">
        <v>117</v>
      </c>
      <c r="E9" s="14">
        <v>11211050</v>
      </c>
      <c r="F9" s="13" t="s">
        <v>108</v>
      </c>
    </row>
    <row r="10" spans="1:6" x14ac:dyDescent="0.25">
      <c r="A10" s="13">
        <f>IF(D10="","",SUBTOTAL(3,D$3:D10))</f>
        <v>8</v>
      </c>
      <c r="B10" s="13" t="s">
        <v>69</v>
      </c>
      <c r="C10" s="13" t="s">
        <v>25</v>
      </c>
      <c r="D10" s="12" t="s">
        <v>124</v>
      </c>
      <c r="E10" s="14">
        <v>11307061</v>
      </c>
      <c r="F10" s="13" t="s">
        <v>108</v>
      </c>
    </row>
    <row r="11" spans="1:6" x14ac:dyDescent="0.25">
      <c r="A11" s="13">
        <f>IF(D11="","",SUBTOTAL(3,D$3:D11))</f>
        <v>9</v>
      </c>
      <c r="B11" s="13" t="s">
        <v>69</v>
      </c>
      <c r="C11" s="13" t="s">
        <v>25</v>
      </c>
      <c r="D11" s="12" t="s">
        <v>126</v>
      </c>
      <c r="E11" s="14">
        <v>11308064</v>
      </c>
      <c r="F11" s="13" t="s">
        <v>101</v>
      </c>
    </row>
    <row r="12" spans="1:6" x14ac:dyDescent="0.25">
      <c r="A12" s="13">
        <f>IF(D12="","",SUBTOTAL(3,D$3:D12))</f>
        <v>10</v>
      </c>
      <c r="B12" s="13" t="s">
        <v>69</v>
      </c>
      <c r="C12" s="13" t="s">
        <v>25</v>
      </c>
      <c r="D12" s="12" t="s">
        <v>129</v>
      </c>
      <c r="E12" s="14">
        <v>11308066</v>
      </c>
      <c r="F12" s="13" t="s">
        <v>101</v>
      </c>
    </row>
    <row r="13" spans="1:6" x14ac:dyDescent="0.25">
      <c r="A13" s="13">
        <f>IF(D13="","",SUBTOTAL(3,D$3:D13))</f>
        <v>11</v>
      </c>
      <c r="B13" s="13" t="s">
        <v>69</v>
      </c>
      <c r="C13" s="13" t="s">
        <v>25</v>
      </c>
      <c r="D13" s="12" t="s">
        <v>131</v>
      </c>
      <c r="E13" s="14">
        <v>11309068</v>
      </c>
      <c r="F13" s="13" t="s">
        <v>101</v>
      </c>
    </row>
    <row r="14" spans="1:6" x14ac:dyDescent="0.25">
      <c r="A14" s="13">
        <f>IF(D14="","",SUBTOTAL(3,D$3:D14))</f>
        <v>12</v>
      </c>
      <c r="B14" s="13" t="s">
        <v>69</v>
      </c>
      <c r="C14" s="13" t="s">
        <v>25</v>
      </c>
      <c r="D14" s="12" t="s">
        <v>132</v>
      </c>
      <c r="E14" s="14">
        <v>11309069</v>
      </c>
      <c r="F14" s="13" t="s">
        <v>101</v>
      </c>
    </row>
    <row r="15" spans="1:6" x14ac:dyDescent="0.25">
      <c r="A15" s="13">
        <f>IF(D15="","",SUBTOTAL(3,D$3:D15))</f>
        <v>13</v>
      </c>
      <c r="B15" s="13" t="s">
        <v>69</v>
      </c>
      <c r="C15" s="13" t="s">
        <v>25</v>
      </c>
      <c r="D15" s="12" t="s">
        <v>133</v>
      </c>
      <c r="E15" s="14">
        <v>11309070</v>
      </c>
      <c r="F15" s="13" t="s">
        <v>101</v>
      </c>
    </row>
    <row r="16" spans="1:6" x14ac:dyDescent="0.25">
      <c r="A16" s="13">
        <f>IF(D16="","",SUBTOTAL(3,D$3:D16))</f>
        <v>14</v>
      </c>
      <c r="B16" s="13" t="s">
        <v>69</v>
      </c>
      <c r="C16" s="13" t="s">
        <v>25</v>
      </c>
      <c r="D16" s="12" t="s">
        <v>138</v>
      </c>
      <c r="E16" s="14">
        <v>11311075</v>
      </c>
      <c r="F16" s="13" t="s">
        <v>101</v>
      </c>
    </row>
    <row r="17" spans="1:6" x14ac:dyDescent="0.25">
      <c r="A17" s="13">
        <f>IF(D17="","",SUBTOTAL(3,D$3:D17))</f>
        <v>15</v>
      </c>
      <c r="B17" s="13" t="s">
        <v>69</v>
      </c>
      <c r="C17" s="13" t="s">
        <v>25</v>
      </c>
      <c r="D17" s="12" t="s">
        <v>139</v>
      </c>
      <c r="E17" s="14">
        <v>11311076</v>
      </c>
      <c r="F17" s="13" t="s">
        <v>101</v>
      </c>
    </row>
    <row r="18" spans="1:6" x14ac:dyDescent="0.25">
      <c r="A18" s="13">
        <f>IF(D18="","",SUBTOTAL(3,D$3:D18))</f>
        <v>16</v>
      </c>
      <c r="B18" s="13" t="s">
        <v>69</v>
      </c>
      <c r="C18" s="13" t="s">
        <v>25</v>
      </c>
      <c r="D18" s="12" t="s">
        <v>141</v>
      </c>
      <c r="E18" s="14">
        <v>11312079</v>
      </c>
      <c r="F18" s="13" t="s">
        <v>45</v>
      </c>
    </row>
    <row r="19" spans="1:6" x14ac:dyDescent="0.25">
      <c r="A19" s="13">
        <f>IF(D19="","",SUBTOTAL(3,D$3:D19))</f>
        <v>17</v>
      </c>
      <c r="B19" s="13" t="s">
        <v>69</v>
      </c>
      <c r="C19" s="13" t="s">
        <v>25</v>
      </c>
      <c r="D19" s="12" t="s">
        <v>142</v>
      </c>
      <c r="E19" s="14">
        <v>11312081</v>
      </c>
      <c r="F19" s="13" t="s">
        <v>101</v>
      </c>
    </row>
    <row r="20" spans="1:6" x14ac:dyDescent="0.25">
      <c r="A20" s="13">
        <f>IF(D20="","",SUBTOTAL(3,D$3:D20))</f>
        <v>18</v>
      </c>
      <c r="B20" s="13" t="s">
        <v>69</v>
      </c>
      <c r="C20" s="13" t="s">
        <v>25</v>
      </c>
      <c r="D20" s="12" t="s">
        <v>143</v>
      </c>
      <c r="E20" s="14">
        <v>11401082</v>
      </c>
      <c r="F20" s="13" t="s">
        <v>101</v>
      </c>
    </row>
    <row r="21" spans="1:6" x14ac:dyDescent="0.25">
      <c r="A21" s="13">
        <f>IF(D21="","",SUBTOTAL(3,D$3:D21))</f>
        <v>19</v>
      </c>
      <c r="B21" s="13" t="s">
        <v>69</v>
      </c>
      <c r="C21" s="13" t="s">
        <v>25</v>
      </c>
      <c r="D21" s="16" t="s">
        <v>144</v>
      </c>
      <c r="E21" s="14">
        <v>11401083</v>
      </c>
      <c r="F21" s="13" t="s">
        <v>101</v>
      </c>
    </row>
    <row r="22" spans="1:6" x14ac:dyDescent="0.25">
      <c r="A22" s="13">
        <f>IF(D22="","",SUBTOTAL(3,D$3:D22))</f>
        <v>20</v>
      </c>
      <c r="B22" s="13" t="s">
        <v>69</v>
      </c>
      <c r="C22" s="13" t="s">
        <v>25</v>
      </c>
      <c r="D22" s="12" t="s">
        <v>146</v>
      </c>
      <c r="E22" s="14">
        <v>11401085</v>
      </c>
      <c r="F22" s="13" t="s">
        <v>101</v>
      </c>
    </row>
    <row r="23" spans="1:6" x14ac:dyDescent="0.25">
      <c r="A23" s="13">
        <f>IF(D23="","",SUBTOTAL(3,D$3:D23))</f>
        <v>21</v>
      </c>
      <c r="B23" s="13" t="s">
        <v>69</v>
      </c>
      <c r="C23" s="13" t="s">
        <v>25</v>
      </c>
      <c r="D23" s="12" t="s">
        <v>148</v>
      </c>
      <c r="E23" s="14">
        <v>11402088</v>
      </c>
      <c r="F23" s="13" t="s">
        <v>45</v>
      </c>
    </row>
    <row r="24" spans="1:6" x14ac:dyDescent="0.25">
      <c r="A24" s="13">
        <f>IF(D24="","",SUBTOTAL(3,D$3:D24))</f>
        <v>22</v>
      </c>
      <c r="B24" s="13" t="s">
        <v>69</v>
      </c>
      <c r="C24" s="13" t="s">
        <v>25</v>
      </c>
      <c r="D24" s="12" t="s">
        <v>149</v>
      </c>
      <c r="E24" s="14">
        <v>11402089</v>
      </c>
      <c r="F24" s="13" t="s">
        <v>45</v>
      </c>
    </row>
    <row r="25" spans="1:6" x14ac:dyDescent="0.25">
      <c r="A25" s="13">
        <f>IF(D25="","",SUBTOTAL(3,D$3:D25))</f>
        <v>23</v>
      </c>
      <c r="B25" s="13" t="s">
        <v>69</v>
      </c>
      <c r="C25" s="13" t="s">
        <v>25</v>
      </c>
      <c r="D25" s="12" t="s">
        <v>151</v>
      </c>
      <c r="E25" s="14">
        <v>11404095</v>
      </c>
      <c r="F25" s="13" t="s">
        <v>101</v>
      </c>
    </row>
    <row r="26" spans="1:6" x14ac:dyDescent="0.25">
      <c r="A26" s="13">
        <f>IF(D26="","",SUBTOTAL(3,D$3:D26))</f>
        <v>24</v>
      </c>
      <c r="B26" s="13" t="s">
        <v>69</v>
      </c>
      <c r="C26" s="13" t="s">
        <v>25</v>
      </c>
      <c r="D26" s="12" t="s">
        <v>152</v>
      </c>
      <c r="E26" s="14">
        <v>11404096</v>
      </c>
      <c r="F26" s="13" t="s">
        <v>101</v>
      </c>
    </row>
    <row r="27" spans="1:6" x14ac:dyDescent="0.25">
      <c r="A27" s="13">
        <f>IF(D27="","",SUBTOTAL(3,D$3:D27))</f>
        <v>25</v>
      </c>
      <c r="B27" s="13" t="s">
        <v>69</v>
      </c>
      <c r="C27" s="13" t="s">
        <v>156</v>
      </c>
      <c r="D27" s="12" t="s">
        <v>157</v>
      </c>
      <c r="E27" s="14">
        <v>11408101</v>
      </c>
      <c r="F27" s="13" t="s">
        <v>101</v>
      </c>
    </row>
    <row r="28" spans="1:6" x14ac:dyDescent="0.25">
      <c r="A28" s="13">
        <f>IF(D28="","",SUBTOTAL(3,D$3:D28))</f>
        <v>26</v>
      </c>
      <c r="B28" s="13" t="s">
        <v>69</v>
      </c>
      <c r="C28" s="13" t="s">
        <v>156</v>
      </c>
      <c r="D28" s="12" t="s">
        <v>159</v>
      </c>
      <c r="E28" s="14">
        <v>11409105</v>
      </c>
      <c r="F28" s="13" t="s">
        <v>101</v>
      </c>
    </row>
    <row r="29" spans="1:6" x14ac:dyDescent="0.25">
      <c r="A29" s="13">
        <f>IF(D29="","",SUBTOTAL(3,D$3:D29))</f>
        <v>27</v>
      </c>
      <c r="B29" s="13" t="s">
        <v>69</v>
      </c>
      <c r="C29" s="13" t="s">
        <v>25</v>
      </c>
      <c r="D29" s="12" t="s">
        <v>160</v>
      </c>
      <c r="E29" s="14">
        <v>11409106</v>
      </c>
      <c r="F29" s="13" t="s">
        <v>101</v>
      </c>
    </row>
    <row r="30" spans="1:6" x14ac:dyDescent="0.25">
      <c r="A30" s="13">
        <f>IF(D30="","",SUBTOTAL(3,D$3:D30))</f>
        <v>28</v>
      </c>
      <c r="B30" s="13" t="s">
        <v>69</v>
      </c>
      <c r="C30" s="13" t="s">
        <v>25</v>
      </c>
      <c r="D30" s="12" t="s">
        <v>162</v>
      </c>
      <c r="E30" s="14">
        <v>11409108</v>
      </c>
      <c r="F30" s="13" t="s">
        <v>101</v>
      </c>
    </row>
    <row r="31" spans="1:6" x14ac:dyDescent="0.25">
      <c r="A31" s="13">
        <f>IF(D31="","",SUBTOTAL(3,D$3:D31))</f>
        <v>29</v>
      </c>
      <c r="B31" s="13" t="s">
        <v>69</v>
      </c>
      <c r="C31" s="13" t="s">
        <v>25</v>
      </c>
      <c r="D31" s="12" t="s">
        <v>172</v>
      </c>
      <c r="E31" s="14">
        <v>11410118</v>
      </c>
      <c r="F31" s="13" t="s">
        <v>101</v>
      </c>
    </row>
    <row r="32" spans="1:6" x14ac:dyDescent="0.25">
      <c r="A32" s="13">
        <f>IF(D32="","",SUBTOTAL(3,D$3:D32))</f>
        <v>30</v>
      </c>
      <c r="B32" s="13" t="s">
        <v>69</v>
      </c>
      <c r="C32" s="13" t="s">
        <v>25</v>
      </c>
      <c r="D32" s="12" t="s">
        <v>173</v>
      </c>
      <c r="E32" s="14">
        <v>11410119</v>
      </c>
      <c r="F32" s="13" t="s">
        <v>101</v>
      </c>
    </row>
    <row r="33" spans="1:6" x14ac:dyDescent="0.25">
      <c r="A33" s="13">
        <f>IF(D33="","",SUBTOTAL(3,D$3:D33))</f>
        <v>31</v>
      </c>
      <c r="B33" s="13" t="s">
        <v>69</v>
      </c>
      <c r="C33" s="13" t="s">
        <v>25</v>
      </c>
      <c r="D33" s="12" t="s">
        <v>176</v>
      </c>
      <c r="E33" s="14">
        <v>11411121</v>
      </c>
      <c r="F33" s="13" t="s">
        <v>101</v>
      </c>
    </row>
    <row r="34" spans="1:6" x14ac:dyDescent="0.25">
      <c r="A34" s="13">
        <f>IF(D34="","",SUBTOTAL(3,D$3:D34))</f>
        <v>32</v>
      </c>
      <c r="B34" s="13" t="s">
        <v>69</v>
      </c>
      <c r="C34" s="13" t="s">
        <v>25</v>
      </c>
      <c r="D34" s="12" t="s">
        <v>177</v>
      </c>
      <c r="E34" s="14">
        <v>11411122</v>
      </c>
      <c r="F34" s="13" t="s">
        <v>101</v>
      </c>
    </row>
    <row r="35" spans="1:6" x14ac:dyDescent="0.25">
      <c r="A35" s="13">
        <f>IF(D35="","",SUBTOTAL(3,D$3:D35))</f>
        <v>33</v>
      </c>
      <c r="B35" s="13" t="s">
        <v>69</v>
      </c>
      <c r="C35" s="13" t="s">
        <v>25</v>
      </c>
      <c r="D35" s="12" t="s">
        <v>178</v>
      </c>
      <c r="E35" s="14">
        <v>11411123</v>
      </c>
      <c r="F35" s="13" t="s">
        <v>101</v>
      </c>
    </row>
    <row r="36" spans="1:6" x14ac:dyDescent="0.25">
      <c r="A36" s="13">
        <f>IF(D36="","",SUBTOTAL(3,D$3:D36))</f>
        <v>34</v>
      </c>
      <c r="B36" s="13" t="s">
        <v>69</v>
      </c>
      <c r="C36" s="13" t="s">
        <v>25</v>
      </c>
      <c r="D36" s="12" t="s">
        <v>179</v>
      </c>
      <c r="E36" s="14">
        <v>11411124</v>
      </c>
      <c r="F36" s="13" t="s">
        <v>101</v>
      </c>
    </row>
    <row r="37" spans="1:6" x14ac:dyDescent="0.25">
      <c r="A37" s="13">
        <f>IF(D37="","",SUBTOTAL(3,D$3:D37))</f>
        <v>35</v>
      </c>
      <c r="B37" s="13" t="s">
        <v>69</v>
      </c>
      <c r="C37" s="13" t="s">
        <v>25</v>
      </c>
      <c r="D37" s="12" t="s">
        <v>180</v>
      </c>
      <c r="E37" s="14">
        <v>11412125</v>
      </c>
      <c r="F37" s="13" t="s">
        <v>45</v>
      </c>
    </row>
    <row r="38" spans="1:6" x14ac:dyDescent="0.25">
      <c r="A38" s="13">
        <f>IF(D38="","",SUBTOTAL(3,D$3:D38))</f>
        <v>36</v>
      </c>
      <c r="B38" s="13" t="s">
        <v>69</v>
      </c>
      <c r="C38" s="13" t="s">
        <v>25</v>
      </c>
      <c r="D38" s="12" t="s">
        <v>181</v>
      </c>
      <c r="E38" s="14">
        <v>11412127</v>
      </c>
      <c r="F38" s="13" t="s">
        <v>101</v>
      </c>
    </row>
    <row r="39" spans="1:6" x14ac:dyDescent="0.25">
      <c r="A39" s="13">
        <f>IF(D39="","",SUBTOTAL(3,D$3:D39))</f>
        <v>37</v>
      </c>
      <c r="B39" s="13" t="s">
        <v>69</v>
      </c>
      <c r="C39" s="13" t="s">
        <v>25</v>
      </c>
      <c r="D39" s="12" t="s">
        <v>182</v>
      </c>
      <c r="E39" s="14">
        <v>11412128</v>
      </c>
      <c r="F39" s="13" t="s">
        <v>101</v>
      </c>
    </row>
    <row r="40" spans="1:6" x14ac:dyDescent="0.25">
      <c r="A40" s="13">
        <f>IF(D40="","",SUBTOTAL(3,D$3:D40))</f>
        <v>38</v>
      </c>
      <c r="B40" s="13" t="s">
        <v>69</v>
      </c>
      <c r="C40" s="13" t="s">
        <v>25</v>
      </c>
      <c r="D40" s="12" t="s">
        <v>183</v>
      </c>
      <c r="E40" s="14">
        <v>11412129</v>
      </c>
      <c r="F40" s="13" t="s">
        <v>101</v>
      </c>
    </row>
    <row r="41" spans="1:6" x14ac:dyDescent="0.25">
      <c r="A41" s="13">
        <f>IF(D41="","",SUBTOTAL(3,D$3:D41))</f>
        <v>39</v>
      </c>
      <c r="B41" s="13" t="s">
        <v>69</v>
      </c>
      <c r="C41" s="13" t="s">
        <v>25</v>
      </c>
      <c r="D41" s="12" t="s">
        <v>186</v>
      </c>
      <c r="E41" s="14">
        <v>11501132</v>
      </c>
      <c r="F41" s="13" t="s">
        <v>187</v>
      </c>
    </row>
    <row r="42" spans="1:6" x14ac:dyDescent="0.25">
      <c r="A42" s="13">
        <f>IF(D42="","",SUBTOTAL(3,D$3:D42))</f>
        <v>40</v>
      </c>
      <c r="B42" s="13" t="s">
        <v>69</v>
      </c>
      <c r="C42" s="13" t="s">
        <v>25</v>
      </c>
      <c r="D42" s="12" t="s">
        <v>188</v>
      </c>
      <c r="E42" s="14">
        <v>11501134</v>
      </c>
      <c r="F42" s="13" t="s">
        <v>101</v>
      </c>
    </row>
    <row r="43" spans="1:6" x14ac:dyDescent="0.25">
      <c r="A43" s="13">
        <f>IF(D43="","",SUBTOTAL(3,D$3:D43))</f>
        <v>41</v>
      </c>
      <c r="B43" s="13" t="s">
        <v>69</v>
      </c>
      <c r="C43" s="13" t="s">
        <v>25</v>
      </c>
      <c r="D43" s="12" t="s">
        <v>189</v>
      </c>
      <c r="E43" s="14">
        <v>11501135</v>
      </c>
      <c r="F43" s="13" t="s">
        <v>101</v>
      </c>
    </row>
    <row r="44" spans="1:6" x14ac:dyDescent="0.25">
      <c r="A44" s="13">
        <f>IF(D44="","",SUBTOTAL(3,D$3:D44))</f>
        <v>42</v>
      </c>
      <c r="B44" s="13" t="s">
        <v>69</v>
      </c>
      <c r="C44" s="13" t="s">
        <v>25</v>
      </c>
      <c r="D44" s="12" t="s">
        <v>190</v>
      </c>
      <c r="E44" s="14">
        <v>11501136</v>
      </c>
      <c r="F44" s="13" t="s">
        <v>101</v>
      </c>
    </row>
    <row r="45" spans="1:6" x14ac:dyDescent="0.25">
      <c r="A45" s="13">
        <f>IF(D45="","",SUBTOTAL(3,D$3:D45))</f>
        <v>43</v>
      </c>
      <c r="B45" s="13" t="s">
        <v>69</v>
      </c>
      <c r="C45" s="13" t="s">
        <v>25</v>
      </c>
      <c r="D45" s="12" t="s">
        <v>192</v>
      </c>
      <c r="E45" s="14">
        <v>11501138</v>
      </c>
      <c r="F45" s="13" t="s">
        <v>101</v>
      </c>
    </row>
    <row r="46" spans="1:6" x14ac:dyDescent="0.25">
      <c r="A46" s="13">
        <f>IF(D46="","",SUBTOTAL(3,D$3:D46))</f>
        <v>44</v>
      </c>
      <c r="B46" s="13" t="s">
        <v>69</v>
      </c>
      <c r="C46" s="13" t="s">
        <v>25</v>
      </c>
      <c r="D46" s="12" t="s">
        <v>193</v>
      </c>
      <c r="E46" s="14">
        <v>11501139</v>
      </c>
      <c r="F46" s="13" t="s">
        <v>101</v>
      </c>
    </row>
    <row r="47" spans="1:6" x14ac:dyDescent="0.25">
      <c r="A47" s="13">
        <f>IF(D47="","",SUBTOTAL(3,D$3:D47))</f>
        <v>45</v>
      </c>
      <c r="B47" s="13" t="s">
        <v>69</v>
      </c>
      <c r="C47" s="13" t="s">
        <v>25</v>
      </c>
      <c r="D47" s="12" t="s">
        <v>194</v>
      </c>
      <c r="E47" s="14">
        <v>11501140</v>
      </c>
      <c r="F47" s="13" t="s">
        <v>101</v>
      </c>
    </row>
    <row r="48" spans="1:6" x14ac:dyDescent="0.25">
      <c r="A48" s="13">
        <f>IF(D48="","",SUBTOTAL(3,D$3:D48))</f>
        <v>46</v>
      </c>
      <c r="B48" s="13" t="s">
        <v>69</v>
      </c>
      <c r="C48" s="13" t="s">
        <v>25</v>
      </c>
      <c r="D48" s="12" t="s">
        <v>195</v>
      </c>
      <c r="E48" s="14">
        <v>11502141</v>
      </c>
      <c r="F48" s="13" t="s">
        <v>101</v>
      </c>
    </row>
    <row r="49" spans="1:6" x14ac:dyDescent="0.25">
      <c r="A49" s="13">
        <f>IF(D49="","",SUBTOTAL(3,D$3:D49))</f>
        <v>47</v>
      </c>
      <c r="B49" s="13" t="s">
        <v>69</v>
      </c>
      <c r="C49" s="13" t="s">
        <v>25</v>
      </c>
      <c r="D49" s="12" t="s">
        <v>196</v>
      </c>
      <c r="E49" s="14">
        <v>11502143</v>
      </c>
      <c r="F49" s="13" t="s">
        <v>101</v>
      </c>
    </row>
    <row r="50" spans="1:6" x14ac:dyDescent="0.25">
      <c r="A50" s="13">
        <f>IF(D50="","",SUBTOTAL(3,D$3:D50))</f>
        <v>48</v>
      </c>
      <c r="B50" s="13" t="s">
        <v>69</v>
      </c>
      <c r="C50" s="13" t="s">
        <v>25</v>
      </c>
      <c r="D50" s="12" t="s">
        <v>197</v>
      </c>
      <c r="E50" s="14">
        <v>11502144</v>
      </c>
      <c r="F50" s="13" t="s">
        <v>101</v>
      </c>
    </row>
    <row r="51" spans="1:6" x14ac:dyDescent="0.25">
      <c r="A51" s="13">
        <f>IF(D51="","",SUBTOTAL(3,D$3:D51))</f>
        <v>49</v>
      </c>
      <c r="B51" s="13" t="s">
        <v>69</v>
      </c>
      <c r="C51" s="13" t="s">
        <v>25</v>
      </c>
      <c r="D51" s="12" t="s">
        <v>198</v>
      </c>
      <c r="E51" s="14">
        <v>11503145</v>
      </c>
      <c r="F51" s="13" t="s">
        <v>101</v>
      </c>
    </row>
    <row r="52" spans="1:6" x14ac:dyDescent="0.25">
      <c r="A52" s="13">
        <f>IF(D52="","",SUBTOTAL(3,D$3:D52))</f>
        <v>50</v>
      </c>
      <c r="B52" s="13" t="s">
        <v>69</v>
      </c>
      <c r="C52" s="13" t="s">
        <v>25</v>
      </c>
      <c r="D52" s="12" t="s">
        <v>199</v>
      </c>
      <c r="E52" s="14">
        <v>11503147</v>
      </c>
      <c r="F52" s="13" t="s">
        <v>101</v>
      </c>
    </row>
    <row r="53" spans="1:6" x14ac:dyDescent="0.25">
      <c r="A53" s="13"/>
      <c r="B53" s="13"/>
      <c r="C53" s="13"/>
      <c r="D53" s="12"/>
      <c r="E53" s="14"/>
      <c r="F53" s="13"/>
    </row>
    <row r="54" spans="1:6" x14ac:dyDescent="0.25">
      <c r="A54" s="13"/>
      <c r="B54" s="13"/>
      <c r="C54" s="13"/>
      <c r="D54" s="12"/>
      <c r="E54" s="14"/>
      <c r="F54" s="13"/>
    </row>
    <row r="55" spans="1:6" x14ac:dyDescent="0.25">
      <c r="A55" s="13"/>
      <c r="B55" s="13"/>
      <c r="C55" s="13"/>
      <c r="D55" s="12"/>
      <c r="E55" s="14"/>
      <c r="F55" s="13"/>
    </row>
    <row r="56" spans="1:6" x14ac:dyDescent="0.25">
      <c r="A56" s="13"/>
      <c r="B56" s="13"/>
      <c r="C56" s="13"/>
      <c r="D56" s="12"/>
      <c r="E56" s="14"/>
      <c r="F56" s="13"/>
    </row>
    <row r="57" spans="1:6" x14ac:dyDescent="0.25">
      <c r="A57" s="13"/>
      <c r="B57" s="13"/>
      <c r="C57" s="13"/>
      <c r="D57" s="12"/>
      <c r="E57" s="14"/>
      <c r="F57" s="13"/>
    </row>
    <row r="58" spans="1:6" x14ac:dyDescent="0.25">
      <c r="A58" s="13"/>
      <c r="B58" s="13"/>
      <c r="C58" s="13"/>
      <c r="D58" s="12"/>
      <c r="E58" s="14"/>
      <c r="F58" s="13"/>
    </row>
    <row r="59" spans="1:6" x14ac:dyDescent="0.25">
      <c r="A59" s="13"/>
      <c r="B59" s="13"/>
      <c r="C59" s="13"/>
      <c r="D59" s="12"/>
      <c r="E59" s="14"/>
      <c r="F59" s="13"/>
    </row>
    <row r="60" spans="1:6" x14ac:dyDescent="0.25">
      <c r="A60" s="13"/>
      <c r="B60" s="13"/>
      <c r="C60" s="13"/>
      <c r="D60" s="12"/>
      <c r="E60" s="14"/>
      <c r="F60" s="13"/>
    </row>
    <row r="61" spans="1:6" x14ac:dyDescent="0.25">
      <c r="A61" s="13"/>
      <c r="B61" s="13"/>
      <c r="C61" s="13"/>
      <c r="D61" s="12"/>
      <c r="E61" s="14"/>
      <c r="F61" s="13"/>
    </row>
    <row r="62" spans="1:6" x14ac:dyDescent="0.25">
      <c r="A62" s="13"/>
      <c r="B62" s="13"/>
      <c r="C62" s="13"/>
      <c r="D62" s="12"/>
      <c r="E62" s="14"/>
      <c r="F62" s="13"/>
    </row>
    <row r="63" spans="1:6" x14ac:dyDescent="0.25">
      <c r="A63" s="13"/>
      <c r="B63" s="13"/>
      <c r="C63" s="13"/>
      <c r="D63" s="12"/>
      <c r="E63" s="14"/>
      <c r="F63" s="13"/>
    </row>
    <row r="64" spans="1:6" x14ac:dyDescent="0.25">
      <c r="A64" s="13"/>
      <c r="B64" s="13"/>
      <c r="C64" s="13"/>
      <c r="D64" s="12"/>
      <c r="E64" s="14"/>
      <c r="F64" s="13"/>
    </row>
    <row r="65" spans="1:6" x14ac:dyDescent="0.25">
      <c r="A65" s="13"/>
      <c r="B65" s="13"/>
      <c r="C65" s="13"/>
      <c r="D65" s="12"/>
      <c r="E65" s="14"/>
      <c r="F65" s="13"/>
    </row>
    <row r="66" spans="1:6" x14ac:dyDescent="0.25">
      <c r="A66" s="13"/>
      <c r="B66" s="13"/>
      <c r="C66" s="13"/>
      <c r="D66" s="12"/>
      <c r="E66" s="14"/>
      <c r="F66" s="13"/>
    </row>
    <row r="67" spans="1:6" x14ac:dyDescent="0.25">
      <c r="A67" s="13"/>
      <c r="B67" s="13"/>
      <c r="C67" s="13"/>
      <c r="D67" s="12"/>
      <c r="E67" s="14"/>
      <c r="F67" s="13"/>
    </row>
    <row r="68" spans="1:6" x14ac:dyDescent="0.25">
      <c r="A68" s="13"/>
      <c r="B68" s="13"/>
      <c r="C68" s="13"/>
      <c r="D68" s="12"/>
      <c r="E68" s="14"/>
      <c r="F68" s="13"/>
    </row>
    <row r="69" spans="1:6" x14ac:dyDescent="0.25">
      <c r="A69" s="13"/>
      <c r="B69" s="13"/>
      <c r="C69" s="13"/>
      <c r="D69" s="12"/>
      <c r="E69" s="14"/>
      <c r="F69" s="13"/>
    </row>
    <row r="70" spans="1:6" x14ac:dyDescent="0.25">
      <c r="A70" s="13"/>
      <c r="B70" s="13"/>
      <c r="C70" s="13"/>
      <c r="D70" s="12"/>
      <c r="E70" s="14"/>
      <c r="F70" s="13"/>
    </row>
    <row r="71" spans="1:6" x14ac:dyDescent="0.25">
      <c r="A71" s="13"/>
      <c r="B71" s="13"/>
      <c r="C71" s="13"/>
      <c r="D71" s="12"/>
      <c r="E71" s="14"/>
      <c r="F71" s="13"/>
    </row>
    <row r="72" spans="1:6" x14ac:dyDescent="0.25">
      <c r="A72" s="13"/>
      <c r="B72" s="13"/>
      <c r="C72" s="13"/>
      <c r="D72" s="12"/>
      <c r="E72" s="14"/>
      <c r="F72" s="13"/>
    </row>
    <row r="73" spans="1:6" x14ac:dyDescent="0.25">
      <c r="A73" s="13"/>
      <c r="B73" s="13"/>
      <c r="C73" s="13"/>
      <c r="D73" s="12"/>
      <c r="E73" s="14"/>
      <c r="F73" s="13"/>
    </row>
    <row r="74" spans="1:6" x14ac:dyDescent="0.25">
      <c r="A74" s="13"/>
      <c r="B74" s="13"/>
      <c r="C74" s="13"/>
      <c r="D74" s="12"/>
      <c r="E74" s="14"/>
      <c r="F74" s="13"/>
    </row>
    <row r="75" spans="1:6" x14ac:dyDescent="0.25">
      <c r="A75" s="13"/>
      <c r="B75" s="13"/>
      <c r="C75" s="13"/>
      <c r="D75" s="12"/>
      <c r="E75" s="14"/>
      <c r="F75" s="13"/>
    </row>
    <row r="76" spans="1:6" x14ac:dyDescent="0.25">
      <c r="A76" s="13"/>
      <c r="B76" s="13"/>
      <c r="C76" s="13"/>
      <c r="D76" s="12"/>
      <c r="E76" s="14"/>
      <c r="F76" s="13"/>
    </row>
    <row r="77" spans="1:6" x14ac:dyDescent="0.25">
      <c r="A77" s="13"/>
      <c r="B77" s="13"/>
      <c r="C77" s="13"/>
      <c r="D77" s="12"/>
      <c r="E77" s="14"/>
      <c r="F77" s="13"/>
    </row>
    <row r="78" spans="1:6" x14ac:dyDescent="0.25">
      <c r="A78" s="13"/>
      <c r="B78" s="13"/>
      <c r="C78" s="13"/>
      <c r="D78" s="12"/>
      <c r="E78" s="14"/>
      <c r="F78" s="13"/>
    </row>
    <row r="79" spans="1:6" x14ac:dyDescent="0.25">
      <c r="A79" s="13"/>
      <c r="B79" s="13"/>
      <c r="C79" s="13"/>
      <c r="D79" s="12"/>
      <c r="E79" s="14"/>
      <c r="F79" s="13"/>
    </row>
    <row r="80" spans="1:6" x14ac:dyDescent="0.25">
      <c r="A80" s="13"/>
      <c r="B80" s="13"/>
      <c r="C80" s="13"/>
      <c r="D80" s="12"/>
      <c r="E80" s="14"/>
      <c r="F80" s="13"/>
    </row>
    <row r="81" spans="1:6" x14ac:dyDescent="0.25">
      <c r="A81" s="13"/>
      <c r="B81" s="13"/>
      <c r="C81" s="13"/>
      <c r="D81" s="12"/>
      <c r="E81" s="14"/>
      <c r="F81" s="13"/>
    </row>
    <row r="82" spans="1:6" x14ac:dyDescent="0.25">
      <c r="A82" s="13"/>
      <c r="B82" s="13"/>
      <c r="C82" s="13"/>
      <c r="D82" s="12"/>
      <c r="E82" s="14"/>
      <c r="F82" s="13"/>
    </row>
    <row r="83" spans="1:6" x14ac:dyDescent="0.25">
      <c r="A83" s="13"/>
      <c r="B83" s="13"/>
      <c r="C83" s="13"/>
      <c r="D83" s="12"/>
      <c r="E83" s="14"/>
      <c r="F83" s="13"/>
    </row>
    <row r="84" spans="1:6" x14ac:dyDescent="0.25">
      <c r="A84" s="13"/>
      <c r="B84" s="13"/>
      <c r="C84" s="13"/>
      <c r="D84" s="12"/>
      <c r="E84" s="14"/>
      <c r="F84" s="13"/>
    </row>
    <row r="85" spans="1:6" x14ac:dyDescent="0.25">
      <c r="A85" s="13"/>
      <c r="B85" s="13"/>
      <c r="C85" s="13"/>
      <c r="D85" s="12"/>
      <c r="E85" s="14"/>
      <c r="F85" s="13"/>
    </row>
    <row r="86" spans="1:6" x14ac:dyDescent="0.25">
      <c r="A86" s="13"/>
      <c r="B86" s="13"/>
      <c r="C86" s="13"/>
      <c r="D86" s="12"/>
      <c r="E86" s="14"/>
      <c r="F86" s="13"/>
    </row>
    <row r="87" spans="1:6" x14ac:dyDescent="0.25">
      <c r="A87" s="13"/>
      <c r="B87" s="13"/>
      <c r="C87" s="13"/>
      <c r="D87" s="12"/>
      <c r="E87" s="14"/>
      <c r="F87" s="13"/>
    </row>
    <row r="88" spans="1:6" x14ac:dyDescent="0.25">
      <c r="A88" s="13"/>
      <c r="B88" s="13"/>
      <c r="C88" s="13"/>
      <c r="D88" s="12"/>
      <c r="E88" s="14"/>
      <c r="F88" s="13"/>
    </row>
    <row r="89" spans="1:6" x14ac:dyDescent="0.25">
      <c r="A89" s="13"/>
      <c r="B89" s="13"/>
      <c r="C89" s="13"/>
      <c r="D89" s="12"/>
      <c r="E89" s="14"/>
      <c r="F89" s="13"/>
    </row>
    <row r="90" spans="1:6" x14ac:dyDescent="0.25">
      <c r="A90" s="13"/>
      <c r="B90" s="13"/>
      <c r="C90" s="13"/>
      <c r="D90" s="12"/>
      <c r="E90" s="14"/>
      <c r="F90" s="13"/>
    </row>
    <row r="91" spans="1:6" x14ac:dyDescent="0.25">
      <c r="A91" s="13"/>
      <c r="B91" s="13"/>
      <c r="C91" s="13"/>
      <c r="D91" s="12"/>
      <c r="E91" s="14"/>
      <c r="F91" s="13"/>
    </row>
    <row r="92" spans="1:6" x14ac:dyDescent="0.25">
      <c r="A92" s="13"/>
      <c r="B92" s="13"/>
      <c r="C92" s="13"/>
      <c r="D92" s="12"/>
      <c r="E92" s="14"/>
      <c r="F92" s="13"/>
    </row>
    <row r="93" spans="1:6" x14ac:dyDescent="0.25">
      <c r="A93" s="13"/>
      <c r="B93" s="13"/>
      <c r="C93" s="13"/>
      <c r="D93" s="12"/>
      <c r="E93" s="14"/>
      <c r="F93" s="13"/>
    </row>
    <row r="94" spans="1:6" x14ac:dyDescent="0.25">
      <c r="A94" s="13"/>
      <c r="B94" s="13"/>
      <c r="C94" s="13"/>
      <c r="D94" s="12"/>
      <c r="E94" s="14"/>
      <c r="F94" s="13"/>
    </row>
    <row r="95" spans="1:6" x14ac:dyDescent="0.25">
      <c r="A95" s="13"/>
      <c r="B95" s="13"/>
      <c r="C95" s="13"/>
      <c r="D95" s="12"/>
      <c r="E95" s="14"/>
      <c r="F95" s="13"/>
    </row>
    <row r="96" spans="1:6" x14ac:dyDescent="0.25">
      <c r="A96" s="13"/>
      <c r="B96" s="13"/>
      <c r="C96" s="13"/>
      <c r="D96" s="12"/>
      <c r="E96" s="14"/>
      <c r="F96" s="13"/>
    </row>
    <row r="97" spans="1:6" x14ac:dyDescent="0.25">
      <c r="A97" s="13"/>
      <c r="B97" s="13"/>
      <c r="C97" s="13"/>
      <c r="D97" s="12"/>
      <c r="E97" s="14"/>
      <c r="F97" s="13"/>
    </row>
    <row r="98" spans="1:6" x14ac:dyDescent="0.25">
      <c r="A98" s="13"/>
      <c r="B98" s="13"/>
      <c r="C98" s="13"/>
      <c r="D98" s="12"/>
      <c r="E98" s="14"/>
      <c r="F98" s="13"/>
    </row>
    <row r="99" spans="1:6" x14ac:dyDescent="0.25">
      <c r="A99" s="13"/>
      <c r="B99" s="13"/>
      <c r="C99" s="13"/>
      <c r="D99" s="12"/>
      <c r="E99" s="14"/>
      <c r="F99" s="13"/>
    </row>
    <row r="100" spans="1:6" x14ac:dyDescent="0.25">
      <c r="A100" s="13"/>
      <c r="B100" s="13"/>
      <c r="C100" s="13"/>
      <c r="D100" s="12"/>
      <c r="E100" s="14"/>
      <c r="F100" s="13"/>
    </row>
  </sheetData>
  <autoFilter ref="A2:F5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0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17" sqref="B17"/>
    </sheetView>
  </sheetViews>
  <sheetFormatPr defaultColWidth="9.1796875" defaultRowHeight="12.5" x14ac:dyDescent="0.25"/>
  <cols>
    <col min="1" max="1" width="5.1796875" style="47" customWidth="1"/>
    <col min="2" max="2" width="22.453125" style="47" customWidth="1"/>
    <col min="3" max="3" width="9.1796875" style="48"/>
    <col min="4" max="4" width="20.1796875" style="47" bestFit="1" customWidth="1"/>
    <col min="5" max="5" width="10.54296875" style="47" customWidth="1"/>
    <col min="6" max="6" width="11.81640625" style="47" customWidth="1"/>
    <col min="7" max="7" width="11.81640625" style="47" bestFit="1" customWidth="1"/>
    <col min="8" max="8" width="13.1796875" style="47" customWidth="1"/>
    <col min="9" max="9" width="10.81640625" style="47" bestFit="1" customWidth="1"/>
    <col min="10" max="10" width="12.1796875" style="47" customWidth="1"/>
    <col min="11" max="11" width="11.54296875" style="47" customWidth="1"/>
    <col min="12" max="12" width="11.81640625" style="47" bestFit="1" customWidth="1"/>
    <col min="13" max="13" width="12.81640625" style="47" customWidth="1"/>
    <col min="14" max="14" width="11.81640625" style="47" bestFit="1" customWidth="1"/>
    <col min="15" max="15" width="10.81640625" style="55" bestFit="1" customWidth="1"/>
    <col min="16" max="16" width="44.54296875" style="47" customWidth="1"/>
    <col min="17" max="16384" width="9.1796875" style="47"/>
  </cols>
  <sheetData>
    <row r="1" spans="1:16" ht="15.5" x14ac:dyDescent="0.35">
      <c r="E1" s="49"/>
      <c r="F1" s="49"/>
      <c r="G1" s="49"/>
      <c r="H1" s="49"/>
      <c r="I1" s="49"/>
      <c r="J1" s="50"/>
      <c r="K1" s="49"/>
      <c r="L1" s="49"/>
      <c r="M1" s="49"/>
      <c r="N1" s="49"/>
      <c r="O1" s="51"/>
      <c r="P1" s="52"/>
    </row>
    <row r="2" spans="1:16" ht="15.5" x14ac:dyDescent="0.35">
      <c r="E2" s="49"/>
      <c r="F2" s="49"/>
      <c r="G2" s="49"/>
      <c r="H2" s="49"/>
      <c r="I2" s="49"/>
      <c r="J2" s="50"/>
      <c r="K2" s="49"/>
      <c r="L2" s="49"/>
      <c r="M2" s="49"/>
      <c r="N2" s="49"/>
      <c r="O2" s="51"/>
      <c r="P2" s="52"/>
    </row>
    <row r="3" spans="1:16" ht="15.5" x14ac:dyDescent="0.3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  <c r="P3" s="53"/>
    </row>
    <row r="4" spans="1:16" ht="15.5" x14ac:dyDescent="0.3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  <c r="P4" s="53"/>
    </row>
    <row r="5" spans="1:16" x14ac:dyDescent="0.25"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6" ht="14" x14ac:dyDescent="0.3">
      <c r="A6" s="56"/>
      <c r="B6" s="57"/>
      <c r="C6" s="58"/>
      <c r="D6" s="57"/>
      <c r="E6" s="263" t="s">
        <v>235</v>
      </c>
      <c r="F6" s="264"/>
      <c r="G6" s="264"/>
      <c r="H6" s="264"/>
      <c r="I6" s="265"/>
      <c r="J6" s="266" t="s">
        <v>211</v>
      </c>
      <c r="K6" s="266"/>
      <c r="L6" s="266"/>
      <c r="M6" s="266"/>
      <c r="N6" s="266"/>
      <c r="O6" s="266"/>
      <c r="P6" s="59"/>
    </row>
    <row r="7" spans="1:16" ht="15" customHeight="1" x14ac:dyDescent="0.25">
      <c r="A7" s="252" t="s">
        <v>64</v>
      </c>
      <c r="B7" s="255" t="s">
        <v>68</v>
      </c>
      <c r="C7" s="258" t="s">
        <v>67</v>
      </c>
      <c r="D7" s="255" t="s">
        <v>21</v>
      </c>
      <c r="E7" s="269" t="s">
        <v>207</v>
      </c>
      <c r="F7" s="60" t="s">
        <v>206</v>
      </c>
      <c r="G7" s="269" t="s">
        <v>213</v>
      </c>
      <c r="H7" s="261" t="s">
        <v>232</v>
      </c>
      <c r="I7" s="269" t="s">
        <v>214</v>
      </c>
      <c r="J7" s="256" t="s">
        <v>209</v>
      </c>
      <c r="K7" s="256" t="s">
        <v>210</v>
      </c>
      <c r="L7" s="256" t="s">
        <v>212</v>
      </c>
      <c r="M7" s="256" t="s">
        <v>208</v>
      </c>
      <c r="N7" s="256" t="s">
        <v>211</v>
      </c>
      <c r="O7" s="267" t="s">
        <v>214</v>
      </c>
      <c r="P7" s="255" t="s">
        <v>215</v>
      </c>
    </row>
    <row r="8" spans="1:16" x14ac:dyDescent="0.25">
      <c r="A8" s="253"/>
      <c r="B8" s="256"/>
      <c r="C8" s="259"/>
      <c r="D8" s="256"/>
      <c r="E8" s="256"/>
      <c r="F8" s="60" t="s">
        <v>216</v>
      </c>
      <c r="G8" s="256"/>
      <c r="H8" s="262"/>
      <c r="I8" s="256"/>
      <c r="J8" s="256"/>
      <c r="K8" s="256"/>
      <c r="L8" s="256"/>
      <c r="M8" s="256"/>
      <c r="N8" s="256"/>
      <c r="O8" s="267"/>
      <c r="P8" s="256"/>
    </row>
    <row r="9" spans="1:16" x14ac:dyDescent="0.25">
      <c r="A9" s="254"/>
      <c r="B9" s="257"/>
      <c r="C9" s="260"/>
      <c r="D9" s="257"/>
      <c r="E9" s="256"/>
      <c r="F9" s="60" t="s">
        <v>217</v>
      </c>
      <c r="G9" s="256"/>
      <c r="H9" s="262"/>
      <c r="I9" s="257"/>
      <c r="J9" s="257"/>
      <c r="K9" s="257"/>
      <c r="L9" s="257"/>
      <c r="M9" s="257"/>
      <c r="N9" s="257"/>
      <c r="O9" s="268"/>
      <c r="P9" s="257"/>
    </row>
    <row r="10" spans="1:16" ht="14.5" x14ac:dyDescent="0.35">
      <c r="A10" s="37" t="e">
        <f>IF(B10="","",IFERROR(SUBTOTAL(3,B$10:B10),""))</f>
        <v>#REF!</v>
      </c>
      <c r="B10" s="38" t="e">
        <f>IF(ABSENSI!#REF!="","",ABSENSI!#REF!)</f>
        <v>#REF!</v>
      </c>
      <c r="C10" s="61"/>
      <c r="D10" s="62"/>
      <c r="E10" s="63"/>
      <c r="F10" s="63"/>
      <c r="G10" s="63"/>
      <c r="H10" s="63"/>
      <c r="I10" s="64" t="str">
        <f>IFERROR(AVERAGE(E10:H10),"")</f>
        <v/>
      </c>
      <c r="J10" s="65"/>
      <c r="K10" s="65"/>
      <c r="L10" s="65"/>
      <c r="M10" s="65"/>
      <c r="N10" s="65"/>
      <c r="O10" s="66" t="str">
        <f>IFERROR(AVERAGE(J10:N10),"")</f>
        <v/>
      </c>
      <c r="P10" s="67"/>
    </row>
    <row r="11" spans="1:16" ht="14.5" x14ac:dyDescent="0.35">
      <c r="A11" s="37" t="e">
        <f>IF(B11="","",IFERROR(SUBTOTAL(3,B$10:B11),""))</f>
        <v>#REF!</v>
      </c>
      <c r="B11" s="38" t="e">
        <f>IF(ABSENSI!#REF!="","",ABSENSI!#REF!)</f>
        <v>#REF!</v>
      </c>
      <c r="C11" s="61"/>
      <c r="D11" s="62"/>
      <c r="E11" s="63"/>
      <c r="F11" s="63"/>
      <c r="G11" s="63"/>
      <c r="H11" s="63"/>
      <c r="I11" s="64" t="str">
        <f t="shared" ref="I11:I74" si="0">IFERROR(AVERAGE(E11:H11),"")</f>
        <v/>
      </c>
      <c r="J11" s="65"/>
      <c r="K11" s="65"/>
      <c r="L11" s="65"/>
      <c r="M11" s="65"/>
      <c r="N11" s="65"/>
      <c r="O11" s="66" t="str">
        <f t="shared" ref="O11:O74" si="1">IFERROR(AVERAGE(J11:N11),"")</f>
        <v/>
      </c>
      <c r="P11" s="68"/>
    </row>
    <row r="12" spans="1:16" ht="14.5" x14ac:dyDescent="0.35">
      <c r="A12" s="37" t="e">
        <f>IF(B12="","",IFERROR(SUBTOTAL(3,B$10:B12),""))</f>
        <v>#REF!</v>
      </c>
      <c r="B12" s="38" t="e">
        <f>IF(ABSENSI!#REF!="","",ABSENSI!#REF!)</f>
        <v>#REF!</v>
      </c>
      <c r="C12" s="61"/>
      <c r="D12" s="62"/>
      <c r="E12" s="63"/>
      <c r="F12" s="63"/>
      <c r="G12" s="63"/>
      <c r="H12" s="63"/>
      <c r="I12" s="64" t="str">
        <f t="shared" si="0"/>
        <v/>
      </c>
      <c r="J12" s="65"/>
      <c r="K12" s="65"/>
      <c r="L12" s="65"/>
      <c r="M12" s="65"/>
      <c r="N12" s="65"/>
      <c r="O12" s="66" t="str">
        <f t="shared" si="1"/>
        <v/>
      </c>
      <c r="P12" s="68"/>
    </row>
    <row r="13" spans="1:16" ht="14.5" x14ac:dyDescent="0.35">
      <c r="A13" s="37" t="e">
        <f>IF(B13="","",IFERROR(SUBTOTAL(3,B$10:B13),""))</f>
        <v>#REF!</v>
      </c>
      <c r="B13" s="38" t="e">
        <f>IF(ABSENSI!#REF!="","",ABSENSI!#REF!)</f>
        <v>#REF!</v>
      </c>
      <c r="C13" s="61"/>
      <c r="D13" s="62"/>
      <c r="E13" s="63"/>
      <c r="F13" s="63"/>
      <c r="G13" s="63"/>
      <c r="H13" s="63"/>
      <c r="I13" s="64" t="str">
        <f t="shared" si="0"/>
        <v/>
      </c>
      <c r="J13" s="65"/>
      <c r="K13" s="65"/>
      <c r="L13" s="65"/>
      <c r="M13" s="65"/>
      <c r="N13" s="65"/>
      <c r="O13" s="66" t="str">
        <f t="shared" si="1"/>
        <v/>
      </c>
      <c r="P13" s="68"/>
    </row>
    <row r="14" spans="1:16" ht="14.5" x14ac:dyDescent="0.35">
      <c r="A14" s="37" t="e">
        <f>IF(B14="","",IFERROR(SUBTOTAL(3,B$10:B14),""))</f>
        <v>#REF!</v>
      </c>
      <c r="B14" s="38" t="e">
        <f>IF(ABSENSI!#REF!="","",ABSENSI!#REF!)</f>
        <v>#REF!</v>
      </c>
      <c r="C14" s="61"/>
      <c r="D14" s="62"/>
      <c r="E14" s="63"/>
      <c r="F14" s="63"/>
      <c r="G14" s="63"/>
      <c r="H14" s="63"/>
      <c r="I14" s="64" t="str">
        <f t="shared" si="0"/>
        <v/>
      </c>
      <c r="J14" s="65"/>
      <c r="K14" s="65"/>
      <c r="L14" s="65"/>
      <c r="M14" s="65"/>
      <c r="N14" s="65"/>
      <c r="O14" s="66" t="str">
        <f t="shared" si="1"/>
        <v/>
      </c>
      <c r="P14" s="68"/>
    </row>
    <row r="15" spans="1:16" ht="14.5" x14ac:dyDescent="0.35">
      <c r="A15" s="37" t="e">
        <f>IF(B15="","",IFERROR(SUBTOTAL(3,B$10:B15),""))</f>
        <v>#REF!</v>
      </c>
      <c r="B15" s="38" t="e">
        <f>IF(ABSENSI!#REF!="","",ABSENSI!#REF!)</f>
        <v>#REF!</v>
      </c>
      <c r="C15" s="61"/>
      <c r="D15" s="62"/>
      <c r="E15" s="63"/>
      <c r="F15" s="63"/>
      <c r="G15" s="63"/>
      <c r="H15" s="63"/>
      <c r="I15" s="64" t="str">
        <f t="shared" si="0"/>
        <v/>
      </c>
      <c r="J15" s="65"/>
      <c r="K15" s="65"/>
      <c r="L15" s="65"/>
      <c r="M15" s="65"/>
      <c r="N15" s="65"/>
      <c r="O15" s="66" t="str">
        <f t="shared" si="1"/>
        <v/>
      </c>
      <c r="P15" s="67"/>
    </row>
    <row r="16" spans="1:16" ht="14.5" x14ac:dyDescent="0.35">
      <c r="A16" s="37" t="e">
        <f>IF(B16="","",IFERROR(SUBTOTAL(3,B$10:B16),""))</f>
        <v>#REF!</v>
      </c>
      <c r="B16" s="38" t="e">
        <f>IF(ABSENSI!#REF!="","",ABSENSI!#REF!)</f>
        <v>#REF!</v>
      </c>
      <c r="C16" s="61"/>
      <c r="D16" s="62"/>
      <c r="E16" s="63"/>
      <c r="F16" s="63"/>
      <c r="G16" s="63"/>
      <c r="H16" s="63"/>
      <c r="I16" s="64" t="str">
        <f t="shared" si="0"/>
        <v/>
      </c>
      <c r="J16" s="65"/>
      <c r="K16" s="65"/>
      <c r="L16" s="65"/>
      <c r="M16" s="65"/>
      <c r="N16" s="65"/>
      <c r="O16" s="66" t="str">
        <f t="shared" si="1"/>
        <v/>
      </c>
      <c r="P16" s="68"/>
    </row>
    <row r="17" spans="1:16" ht="14.5" x14ac:dyDescent="0.35">
      <c r="A17" s="37" t="e">
        <f>IF(B17="","",IFERROR(SUBTOTAL(3,B$10:B17),""))</f>
        <v>#REF!</v>
      </c>
      <c r="B17" s="38" t="e">
        <f>IF(ABSENSI!#REF!="","",ABSENSI!#REF!)</f>
        <v>#REF!</v>
      </c>
      <c r="C17" s="61"/>
      <c r="D17" s="62"/>
      <c r="E17" s="63"/>
      <c r="F17" s="63"/>
      <c r="G17" s="63"/>
      <c r="H17" s="63"/>
      <c r="I17" s="64" t="str">
        <f t="shared" si="0"/>
        <v/>
      </c>
      <c r="J17" s="65"/>
      <c r="K17" s="65"/>
      <c r="L17" s="65"/>
      <c r="M17" s="65"/>
      <c r="N17" s="65"/>
      <c r="O17" s="66" t="str">
        <f t="shared" si="1"/>
        <v/>
      </c>
      <c r="P17" s="68"/>
    </row>
    <row r="18" spans="1:16" ht="14.5" x14ac:dyDescent="0.35">
      <c r="A18" s="37">
        <f>IF(B18="","",IFERROR(SUBTOTAL(3,B$10:B18),""))</f>
        <v>9</v>
      </c>
      <c r="B18" s="38" t="str">
        <f>IF(ABSENSI!B10="","",ABSENSI!B10)</f>
        <v>Hendrayadi</v>
      </c>
      <c r="C18" s="61"/>
      <c r="D18" s="62"/>
      <c r="E18" s="63"/>
      <c r="F18" s="63"/>
      <c r="G18" s="63"/>
      <c r="H18" s="63"/>
      <c r="I18" s="64" t="str">
        <f t="shared" si="0"/>
        <v/>
      </c>
      <c r="J18" s="65"/>
      <c r="K18" s="65"/>
      <c r="L18" s="65"/>
      <c r="M18" s="65"/>
      <c r="N18" s="65"/>
      <c r="O18" s="66" t="str">
        <f t="shared" si="1"/>
        <v/>
      </c>
      <c r="P18" s="68"/>
    </row>
    <row r="19" spans="1:16" ht="14.5" x14ac:dyDescent="0.35">
      <c r="A19" s="37" t="e">
        <f>IF(B19="","",IFERROR(SUBTOTAL(3,B$10:B19),""))</f>
        <v>#REF!</v>
      </c>
      <c r="B19" s="38" t="e">
        <f>IF(ABSENSI!#REF!="","",ABSENSI!#REF!)</f>
        <v>#REF!</v>
      </c>
      <c r="C19" s="61"/>
      <c r="D19" s="62"/>
      <c r="E19" s="63"/>
      <c r="F19" s="63"/>
      <c r="G19" s="63"/>
      <c r="H19" s="63"/>
      <c r="I19" s="64" t="str">
        <f t="shared" si="0"/>
        <v/>
      </c>
      <c r="J19" s="65"/>
      <c r="K19" s="65"/>
      <c r="L19" s="65"/>
      <c r="M19" s="65"/>
      <c r="N19" s="65"/>
      <c r="O19" s="66" t="str">
        <f t="shared" si="1"/>
        <v/>
      </c>
      <c r="P19" s="68"/>
    </row>
    <row r="20" spans="1:16" ht="14.5" x14ac:dyDescent="0.35">
      <c r="A20" s="37" t="e">
        <f>IF(B20="","",IFERROR(SUBTOTAL(3,B$10:B20),""))</f>
        <v>#REF!</v>
      </c>
      <c r="B20" s="38" t="e">
        <f>IF(ABSENSI!#REF!="","",ABSENSI!#REF!)</f>
        <v>#REF!</v>
      </c>
      <c r="C20" s="61"/>
      <c r="D20" s="62"/>
      <c r="E20" s="63"/>
      <c r="F20" s="63"/>
      <c r="G20" s="63"/>
      <c r="H20" s="63"/>
      <c r="I20" s="64" t="str">
        <f t="shared" si="0"/>
        <v/>
      </c>
      <c r="J20" s="65"/>
      <c r="K20" s="65"/>
      <c r="L20" s="65"/>
      <c r="M20" s="65"/>
      <c r="N20" s="65"/>
      <c r="O20" s="66" t="str">
        <f t="shared" si="1"/>
        <v/>
      </c>
      <c r="P20" s="68"/>
    </row>
    <row r="21" spans="1:16" ht="14.5" x14ac:dyDescent="0.35">
      <c r="A21" s="37" t="e">
        <f>IF(B21="","",IFERROR(SUBTOTAL(3,B$10:B21),""))</f>
        <v>#REF!</v>
      </c>
      <c r="B21" s="38" t="e">
        <f>IF(ABSENSI!#REF!="","",ABSENSI!#REF!)</f>
        <v>#REF!</v>
      </c>
      <c r="C21" s="61"/>
      <c r="D21" s="62"/>
      <c r="E21" s="63"/>
      <c r="F21" s="63"/>
      <c r="G21" s="63"/>
      <c r="H21" s="63"/>
      <c r="I21" s="64" t="str">
        <f t="shared" si="0"/>
        <v/>
      </c>
      <c r="J21" s="65"/>
      <c r="K21" s="65"/>
      <c r="L21" s="65"/>
      <c r="M21" s="65"/>
      <c r="N21" s="65"/>
      <c r="O21" s="66" t="str">
        <f t="shared" si="1"/>
        <v/>
      </c>
      <c r="P21" s="68"/>
    </row>
    <row r="22" spans="1:16" ht="14.5" x14ac:dyDescent="0.35">
      <c r="A22" s="37" t="e">
        <f>IF(B22="","",IFERROR(SUBTOTAL(3,B$10:B22),""))</f>
        <v>#REF!</v>
      </c>
      <c r="B22" s="38" t="e">
        <f>IF(ABSENSI!#REF!="","",ABSENSI!#REF!)</f>
        <v>#REF!</v>
      </c>
      <c r="C22" s="61"/>
      <c r="D22" s="62"/>
      <c r="E22" s="63"/>
      <c r="F22" s="63"/>
      <c r="G22" s="63"/>
      <c r="H22" s="63"/>
      <c r="I22" s="64" t="str">
        <f t="shared" si="0"/>
        <v/>
      </c>
      <c r="J22" s="65"/>
      <c r="K22" s="65"/>
      <c r="L22" s="65"/>
      <c r="M22" s="65"/>
      <c r="N22" s="65"/>
      <c r="O22" s="66" t="str">
        <f t="shared" si="1"/>
        <v/>
      </c>
      <c r="P22" s="68"/>
    </row>
    <row r="23" spans="1:16" ht="14.5" x14ac:dyDescent="0.35">
      <c r="A23" s="37" t="e">
        <f>IF(B23="","",IFERROR(SUBTOTAL(3,B$10:B23),""))</f>
        <v>#REF!</v>
      </c>
      <c r="B23" s="38" t="e">
        <f>IF(ABSENSI!#REF!="","",ABSENSI!#REF!)</f>
        <v>#REF!</v>
      </c>
      <c r="C23" s="61"/>
      <c r="D23" s="62"/>
      <c r="E23" s="63"/>
      <c r="F23" s="63"/>
      <c r="G23" s="63"/>
      <c r="H23" s="63"/>
      <c r="I23" s="64" t="str">
        <f t="shared" si="0"/>
        <v/>
      </c>
      <c r="J23" s="65"/>
      <c r="K23" s="65"/>
      <c r="L23" s="65"/>
      <c r="M23" s="65"/>
      <c r="N23" s="65"/>
      <c r="O23" s="66" t="str">
        <f t="shared" si="1"/>
        <v/>
      </c>
      <c r="P23" s="68"/>
    </row>
    <row r="24" spans="1:16" ht="14.5" x14ac:dyDescent="0.35">
      <c r="A24" s="37" t="e">
        <f>IF(B24="","",IFERROR(SUBTOTAL(3,B$10:B24),""))</f>
        <v>#REF!</v>
      </c>
      <c r="B24" s="38" t="e">
        <f>IF(ABSENSI!#REF!="","",ABSENSI!#REF!)</f>
        <v>#REF!</v>
      </c>
      <c r="C24" s="61"/>
      <c r="D24" s="62"/>
      <c r="E24" s="63"/>
      <c r="F24" s="63"/>
      <c r="G24" s="63"/>
      <c r="H24" s="63"/>
      <c r="I24" s="64" t="str">
        <f t="shared" si="0"/>
        <v/>
      </c>
      <c r="J24" s="65"/>
      <c r="K24" s="65"/>
      <c r="L24" s="65"/>
      <c r="M24" s="65"/>
      <c r="N24" s="65"/>
      <c r="O24" s="66" t="str">
        <f t="shared" si="1"/>
        <v/>
      </c>
      <c r="P24" s="68"/>
    </row>
    <row r="25" spans="1:16" ht="14.5" x14ac:dyDescent="0.35">
      <c r="A25" s="37" t="e">
        <f>IF(B25="","",IFERROR(SUBTOTAL(3,B$10:B25),""))</f>
        <v>#REF!</v>
      </c>
      <c r="B25" s="38" t="e">
        <f>IF(ABSENSI!#REF!="","",ABSENSI!#REF!)</f>
        <v>#REF!</v>
      </c>
      <c r="C25" s="61"/>
      <c r="D25" s="62"/>
      <c r="E25" s="63"/>
      <c r="F25" s="63"/>
      <c r="G25" s="63"/>
      <c r="H25" s="63"/>
      <c r="I25" s="64" t="str">
        <f t="shared" si="0"/>
        <v/>
      </c>
      <c r="J25" s="65"/>
      <c r="K25" s="65"/>
      <c r="L25" s="65"/>
      <c r="M25" s="65"/>
      <c r="N25" s="65"/>
      <c r="O25" s="66" t="str">
        <f t="shared" si="1"/>
        <v/>
      </c>
      <c r="P25" s="68"/>
    </row>
    <row r="26" spans="1:16" ht="14.5" x14ac:dyDescent="0.35">
      <c r="A26" s="37" t="e">
        <f>IF(B26="","",IFERROR(SUBTOTAL(3,B$10:B26),""))</f>
        <v>#REF!</v>
      </c>
      <c r="B26" s="38" t="e">
        <f>IF(ABSENSI!#REF!="","",ABSENSI!#REF!)</f>
        <v>#REF!</v>
      </c>
      <c r="C26" s="61"/>
      <c r="D26" s="62"/>
      <c r="E26" s="63"/>
      <c r="F26" s="63"/>
      <c r="G26" s="63"/>
      <c r="H26" s="63"/>
      <c r="I26" s="64" t="str">
        <f t="shared" si="0"/>
        <v/>
      </c>
      <c r="J26" s="65"/>
      <c r="K26" s="65"/>
      <c r="L26" s="65"/>
      <c r="M26" s="65"/>
      <c r="N26" s="65"/>
      <c r="O26" s="66" t="str">
        <f t="shared" si="1"/>
        <v/>
      </c>
      <c r="P26" s="68"/>
    </row>
    <row r="27" spans="1:16" ht="14.5" x14ac:dyDescent="0.35">
      <c r="A27" s="37" t="e">
        <f>IF(B27="","",IFERROR(SUBTOTAL(3,B$10:B27),""))</f>
        <v>#REF!</v>
      </c>
      <c r="B27" s="38" t="e">
        <f>IF(ABSENSI!#REF!="","",ABSENSI!#REF!)</f>
        <v>#REF!</v>
      </c>
      <c r="C27" s="61"/>
      <c r="D27" s="62"/>
      <c r="E27" s="63"/>
      <c r="F27" s="63"/>
      <c r="G27" s="63"/>
      <c r="H27" s="63"/>
      <c r="I27" s="64" t="str">
        <f t="shared" si="0"/>
        <v/>
      </c>
      <c r="J27" s="65"/>
      <c r="K27" s="65"/>
      <c r="L27" s="65"/>
      <c r="M27" s="65"/>
      <c r="N27" s="65"/>
      <c r="O27" s="66" t="str">
        <f t="shared" si="1"/>
        <v/>
      </c>
      <c r="P27" s="68"/>
    </row>
    <row r="28" spans="1:16" ht="14.5" x14ac:dyDescent="0.35">
      <c r="A28" s="37" t="e">
        <f>IF(B28="","",IFERROR(SUBTOTAL(3,B$10:B28),""))</f>
        <v>#REF!</v>
      </c>
      <c r="B28" s="38" t="e">
        <f>IF(ABSENSI!#REF!="","",ABSENSI!#REF!)</f>
        <v>#REF!</v>
      </c>
      <c r="C28" s="61"/>
      <c r="D28" s="62"/>
      <c r="E28" s="63"/>
      <c r="F28" s="63"/>
      <c r="G28" s="63"/>
      <c r="H28" s="63"/>
      <c r="I28" s="64" t="str">
        <f t="shared" si="0"/>
        <v/>
      </c>
      <c r="J28" s="65"/>
      <c r="K28" s="65"/>
      <c r="L28" s="65"/>
      <c r="M28" s="65"/>
      <c r="N28" s="65"/>
      <c r="O28" s="66" t="str">
        <f t="shared" si="1"/>
        <v/>
      </c>
      <c r="P28" s="68"/>
    </row>
    <row r="29" spans="1:16" ht="14.5" x14ac:dyDescent="0.35">
      <c r="A29" s="37" t="e">
        <f>IF(B29="","",IFERROR(SUBTOTAL(3,B$10:B29),""))</f>
        <v>#REF!</v>
      </c>
      <c r="B29" s="38" t="e">
        <f>IF(ABSENSI!#REF!="","",ABSENSI!#REF!)</f>
        <v>#REF!</v>
      </c>
      <c r="C29" s="61"/>
      <c r="D29" s="62"/>
      <c r="E29" s="63"/>
      <c r="F29" s="63"/>
      <c r="G29" s="63"/>
      <c r="H29" s="63"/>
      <c r="I29" s="64" t="str">
        <f t="shared" si="0"/>
        <v/>
      </c>
      <c r="J29" s="65"/>
      <c r="K29" s="65"/>
      <c r="L29" s="65"/>
      <c r="M29" s="65"/>
      <c r="N29" s="65"/>
      <c r="O29" s="66" t="str">
        <f t="shared" si="1"/>
        <v/>
      </c>
      <c r="P29" s="68"/>
    </row>
    <row r="30" spans="1:16" ht="14.5" x14ac:dyDescent="0.35">
      <c r="A30" s="37" t="e">
        <f>IF(B30="","",IFERROR(SUBTOTAL(3,B$10:B30),""))</f>
        <v>#REF!</v>
      </c>
      <c r="B30" s="38" t="e">
        <f>IF(ABSENSI!#REF!="","",ABSENSI!#REF!)</f>
        <v>#REF!</v>
      </c>
      <c r="C30" s="61"/>
      <c r="D30" s="62"/>
      <c r="E30" s="63"/>
      <c r="F30" s="63"/>
      <c r="G30" s="63"/>
      <c r="H30" s="63"/>
      <c r="I30" s="64" t="str">
        <f t="shared" si="0"/>
        <v/>
      </c>
      <c r="J30" s="65"/>
      <c r="K30" s="65"/>
      <c r="L30" s="65"/>
      <c r="M30" s="65"/>
      <c r="N30" s="65"/>
      <c r="O30" s="66" t="str">
        <f t="shared" si="1"/>
        <v/>
      </c>
      <c r="P30" s="68"/>
    </row>
    <row r="31" spans="1:16" ht="14.5" x14ac:dyDescent="0.35">
      <c r="A31" s="37" t="e">
        <f>IF(B31="","",IFERROR(SUBTOTAL(3,B$10:B31),""))</f>
        <v>#REF!</v>
      </c>
      <c r="B31" s="38" t="e">
        <f>IF(ABSENSI!#REF!="","",ABSENSI!#REF!)</f>
        <v>#REF!</v>
      </c>
      <c r="C31" s="61"/>
      <c r="D31" s="62"/>
      <c r="E31" s="63"/>
      <c r="F31" s="63"/>
      <c r="G31" s="63"/>
      <c r="H31" s="63"/>
      <c r="I31" s="64" t="str">
        <f t="shared" si="0"/>
        <v/>
      </c>
      <c r="J31" s="65"/>
      <c r="K31" s="65"/>
      <c r="L31" s="65"/>
      <c r="M31" s="65"/>
      <c r="N31" s="65"/>
      <c r="O31" s="66" t="str">
        <f t="shared" si="1"/>
        <v/>
      </c>
      <c r="P31" s="68"/>
    </row>
    <row r="32" spans="1:16" ht="14.5" x14ac:dyDescent="0.35">
      <c r="A32" s="37" t="e">
        <f>IF(B32="","",IFERROR(SUBTOTAL(3,B$10:B32),""))</f>
        <v>#REF!</v>
      </c>
      <c r="B32" s="38" t="e">
        <f>IF(ABSENSI!#REF!="","",ABSENSI!#REF!)</f>
        <v>#REF!</v>
      </c>
      <c r="C32" s="61"/>
      <c r="D32" s="62"/>
      <c r="E32" s="63"/>
      <c r="F32" s="63"/>
      <c r="G32" s="63"/>
      <c r="H32" s="63"/>
      <c r="I32" s="64" t="str">
        <f t="shared" si="0"/>
        <v/>
      </c>
      <c r="J32" s="65"/>
      <c r="K32" s="65"/>
      <c r="L32" s="65"/>
      <c r="M32" s="65"/>
      <c r="N32" s="65"/>
      <c r="O32" s="66" t="str">
        <f t="shared" si="1"/>
        <v/>
      </c>
      <c r="P32" s="68"/>
    </row>
    <row r="33" spans="1:16" ht="14.5" x14ac:dyDescent="0.35">
      <c r="A33" s="37" t="e">
        <f>IF(B33="","",IFERROR(SUBTOTAL(3,B$10:B33),""))</f>
        <v>#REF!</v>
      </c>
      <c r="B33" s="38" t="e">
        <f>IF(ABSENSI!#REF!="","",ABSENSI!#REF!)</f>
        <v>#REF!</v>
      </c>
      <c r="C33" s="61"/>
      <c r="D33" s="62"/>
      <c r="E33" s="63"/>
      <c r="F33" s="63"/>
      <c r="G33" s="63"/>
      <c r="H33" s="63"/>
      <c r="I33" s="64" t="str">
        <f t="shared" si="0"/>
        <v/>
      </c>
      <c r="J33" s="65"/>
      <c r="K33" s="65"/>
      <c r="L33" s="65"/>
      <c r="M33" s="65"/>
      <c r="N33" s="65"/>
      <c r="O33" s="66" t="str">
        <f t="shared" si="1"/>
        <v/>
      </c>
      <c r="P33" s="68"/>
    </row>
    <row r="34" spans="1:16" ht="14.5" x14ac:dyDescent="0.35">
      <c r="A34" s="37" t="e">
        <f>IF(B34="","",IFERROR(SUBTOTAL(3,B$10:B34),""))</f>
        <v>#REF!</v>
      </c>
      <c r="B34" s="38" t="e">
        <f>IF(ABSENSI!#REF!="","",ABSENSI!#REF!)</f>
        <v>#REF!</v>
      </c>
      <c r="C34" s="61"/>
      <c r="D34" s="62"/>
      <c r="E34" s="63"/>
      <c r="F34" s="63"/>
      <c r="G34" s="63"/>
      <c r="H34" s="63"/>
      <c r="I34" s="64" t="str">
        <f t="shared" si="0"/>
        <v/>
      </c>
      <c r="J34" s="65"/>
      <c r="K34" s="65"/>
      <c r="L34" s="65"/>
      <c r="M34" s="65"/>
      <c r="N34" s="65"/>
      <c r="O34" s="66" t="str">
        <f t="shared" si="1"/>
        <v/>
      </c>
      <c r="P34" s="68"/>
    </row>
    <row r="35" spans="1:16" ht="14.5" x14ac:dyDescent="0.35">
      <c r="A35" s="37" t="e">
        <f>IF(B35="","",IFERROR(SUBTOTAL(3,B$10:B35),""))</f>
        <v>#REF!</v>
      </c>
      <c r="B35" s="38" t="e">
        <f>IF(ABSENSI!#REF!="","",ABSENSI!#REF!)</f>
        <v>#REF!</v>
      </c>
      <c r="C35" s="61"/>
      <c r="D35" s="62"/>
      <c r="E35" s="63"/>
      <c r="F35" s="63"/>
      <c r="G35" s="63"/>
      <c r="H35" s="63"/>
      <c r="I35" s="64" t="str">
        <f t="shared" si="0"/>
        <v/>
      </c>
      <c r="J35" s="65"/>
      <c r="K35" s="65"/>
      <c r="L35" s="65"/>
      <c r="M35" s="65"/>
      <c r="N35" s="65"/>
      <c r="O35" s="66" t="str">
        <f t="shared" si="1"/>
        <v/>
      </c>
      <c r="P35" s="68"/>
    </row>
    <row r="36" spans="1:16" ht="14.5" x14ac:dyDescent="0.35">
      <c r="A36" s="37" t="e">
        <f>IF(B36="","",IFERROR(SUBTOTAL(3,B$10:B36),""))</f>
        <v>#REF!</v>
      </c>
      <c r="B36" s="38" t="e">
        <f>IF(ABSENSI!#REF!="","",ABSENSI!#REF!)</f>
        <v>#REF!</v>
      </c>
      <c r="C36" s="61"/>
      <c r="D36" s="62"/>
      <c r="E36" s="63"/>
      <c r="F36" s="63"/>
      <c r="G36" s="63"/>
      <c r="H36" s="63"/>
      <c r="I36" s="64" t="str">
        <f t="shared" si="0"/>
        <v/>
      </c>
      <c r="J36" s="65"/>
      <c r="K36" s="65"/>
      <c r="L36" s="65"/>
      <c r="M36" s="65"/>
      <c r="N36" s="65"/>
      <c r="O36" s="66" t="str">
        <f t="shared" si="1"/>
        <v/>
      </c>
      <c r="P36" s="68"/>
    </row>
    <row r="37" spans="1:16" ht="14.5" x14ac:dyDescent="0.35">
      <c r="A37" s="37" t="e">
        <f>IF(B37="","",IFERROR(SUBTOTAL(3,B$10:B37),""))</f>
        <v>#REF!</v>
      </c>
      <c r="B37" s="38" t="e">
        <f>IF(ABSENSI!#REF!="","",ABSENSI!#REF!)</f>
        <v>#REF!</v>
      </c>
      <c r="C37" s="61"/>
      <c r="D37" s="62"/>
      <c r="E37" s="63"/>
      <c r="F37" s="63"/>
      <c r="G37" s="63"/>
      <c r="H37" s="63"/>
      <c r="I37" s="64" t="str">
        <f t="shared" si="0"/>
        <v/>
      </c>
      <c r="J37" s="65"/>
      <c r="K37" s="65"/>
      <c r="L37" s="65"/>
      <c r="M37" s="65"/>
      <c r="N37" s="65"/>
      <c r="O37" s="66" t="str">
        <f t="shared" si="1"/>
        <v/>
      </c>
      <c r="P37" s="68"/>
    </row>
    <row r="38" spans="1:16" ht="14.5" x14ac:dyDescent="0.35">
      <c r="A38" s="37" t="e">
        <f>IF(B38="","",IFERROR(SUBTOTAL(3,B$10:B38),""))</f>
        <v>#REF!</v>
      </c>
      <c r="B38" s="38" t="e">
        <f>IF(ABSENSI!#REF!="","",ABSENSI!#REF!)</f>
        <v>#REF!</v>
      </c>
      <c r="C38" s="61"/>
      <c r="D38" s="62"/>
      <c r="E38" s="63"/>
      <c r="F38" s="63"/>
      <c r="G38" s="63"/>
      <c r="H38" s="63"/>
      <c r="I38" s="64" t="str">
        <f t="shared" si="0"/>
        <v/>
      </c>
      <c r="J38" s="65"/>
      <c r="K38" s="65"/>
      <c r="L38" s="65"/>
      <c r="M38" s="65"/>
      <c r="N38" s="65"/>
      <c r="O38" s="66" t="str">
        <f t="shared" si="1"/>
        <v/>
      </c>
      <c r="P38" s="68"/>
    </row>
    <row r="39" spans="1:16" ht="14.5" x14ac:dyDescent="0.35">
      <c r="A39" s="37" t="e">
        <f>IF(B39="","",IFERROR(SUBTOTAL(3,B$10:B39),""))</f>
        <v>#REF!</v>
      </c>
      <c r="B39" s="38" t="e">
        <f>IF(ABSENSI!#REF!="","",ABSENSI!#REF!)</f>
        <v>#REF!</v>
      </c>
      <c r="C39" s="61"/>
      <c r="D39" s="62"/>
      <c r="E39" s="63"/>
      <c r="F39" s="63"/>
      <c r="G39" s="63"/>
      <c r="H39" s="63"/>
      <c r="I39" s="64" t="str">
        <f t="shared" si="0"/>
        <v/>
      </c>
      <c r="J39" s="65"/>
      <c r="K39" s="65"/>
      <c r="L39" s="65"/>
      <c r="M39" s="65"/>
      <c r="N39" s="65"/>
      <c r="O39" s="66" t="str">
        <f t="shared" si="1"/>
        <v/>
      </c>
      <c r="P39" s="68"/>
    </row>
    <row r="40" spans="1:16" ht="14.5" x14ac:dyDescent="0.35">
      <c r="A40" s="37" t="e">
        <f>IF(B40="","",IFERROR(SUBTOTAL(3,B$10:B40),""))</f>
        <v>#REF!</v>
      </c>
      <c r="B40" s="38" t="e">
        <f>IF(ABSENSI!#REF!="","",ABSENSI!#REF!)</f>
        <v>#REF!</v>
      </c>
      <c r="C40" s="61"/>
      <c r="D40" s="62"/>
      <c r="E40" s="63"/>
      <c r="F40" s="63"/>
      <c r="G40" s="63"/>
      <c r="H40" s="63"/>
      <c r="I40" s="64" t="str">
        <f t="shared" si="0"/>
        <v/>
      </c>
      <c r="J40" s="65"/>
      <c r="K40" s="65"/>
      <c r="L40" s="65"/>
      <c r="M40" s="65"/>
      <c r="N40" s="65"/>
      <c r="O40" s="66" t="str">
        <f t="shared" si="1"/>
        <v/>
      </c>
      <c r="P40" s="68"/>
    </row>
    <row r="41" spans="1:16" ht="14.5" x14ac:dyDescent="0.35">
      <c r="A41" s="37" t="e">
        <f>IF(B41="","",IFERROR(SUBTOTAL(3,B$10:B41),""))</f>
        <v>#REF!</v>
      </c>
      <c r="B41" s="38" t="e">
        <f>IF(ABSENSI!#REF!="","",ABSENSI!#REF!)</f>
        <v>#REF!</v>
      </c>
      <c r="C41" s="61"/>
      <c r="D41" s="62"/>
      <c r="E41" s="63"/>
      <c r="F41" s="63"/>
      <c r="G41" s="63"/>
      <c r="H41" s="63"/>
      <c r="I41" s="64" t="str">
        <f t="shared" si="0"/>
        <v/>
      </c>
      <c r="J41" s="65"/>
      <c r="K41" s="65"/>
      <c r="L41" s="65"/>
      <c r="M41" s="65"/>
      <c r="N41" s="65"/>
      <c r="O41" s="66" t="str">
        <f t="shared" si="1"/>
        <v/>
      </c>
      <c r="P41" s="68"/>
    </row>
    <row r="42" spans="1:16" ht="14.5" x14ac:dyDescent="0.35">
      <c r="A42" s="37" t="e">
        <f>IF(B42="","",IFERROR(SUBTOTAL(3,B$10:B42),""))</f>
        <v>#REF!</v>
      </c>
      <c r="B42" s="38" t="e">
        <f>IF(ABSENSI!#REF!="","",ABSENSI!#REF!)</f>
        <v>#REF!</v>
      </c>
      <c r="C42" s="61"/>
      <c r="D42" s="62"/>
      <c r="E42" s="63"/>
      <c r="F42" s="63"/>
      <c r="G42" s="63"/>
      <c r="H42" s="63"/>
      <c r="I42" s="64" t="str">
        <f t="shared" si="0"/>
        <v/>
      </c>
      <c r="J42" s="65"/>
      <c r="K42" s="65"/>
      <c r="L42" s="65"/>
      <c r="M42" s="65"/>
      <c r="N42" s="65"/>
      <c r="O42" s="66" t="str">
        <f t="shared" si="1"/>
        <v/>
      </c>
      <c r="P42" s="68"/>
    </row>
    <row r="43" spans="1:16" ht="14.5" x14ac:dyDescent="0.35">
      <c r="A43" s="37" t="e">
        <f>IF(B43="","",IFERROR(SUBTOTAL(3,B$10:B43),""))</f>
        <v>#REF!</v>
      </c>
      <c r="B43" s="38" t="e">
        <f>IF(ABSENSI!#REF!="","",ABSENSI!#REF!)</f>
        <v>#REF!</v>
      </c>
      <c r="C43" s="61"/>
      <c r="D43" s="62"/>
      <c r="E43" s="63"/>
      <c r="F43" s="63"/>
      <c r="G43" s="63"/>
      <c r="H43" s="63"/>
      <c r="I43" s="64" t="str">
        <f t="shared" si="0"/>
        <v/>
      </c>
      <c r="J43" s="65"/>
      <c r="K43" s="65"/>
      <c r="L43" s="65"/>
      <c r="M43" s="65"/>
      <c r="N43" s="65"/>
      <c r="O43" s="66" t="str">
        <f t="shared" si="1"/>
        <v/>
      </c>
      <c r="P43" s="68"/>
    </row>
    <row r="44" spans="1:16" ht="14.5" x14ac:dyDescent="0.35">
      <c r="A44" s="37" t="e">
        <f>IF(B44="","",IFERROR(SUBTOTAL(3,B$10:B44),""))</f>
        <v>#REF!</v>
      </c>
      <c r="B44" s="38" t="e">
        <f>IF(ABSENSI!#REF!="","",ABSENSI!#REF!)</f>
        <v>#REF!</v>
      </c>
      <c r="C44" s="61"/>
      <c r="D44" s="62"/>
      <c r="E44" s="63"/>
      <c r="F44" s="63"/>
      <c r="G44" s="63"/>
      <c r="H44" s="63"/>
      <c r="I44" s="64" t="str">
        <f t="shared" si="0"/>
        <v/>
      </c>
      <c r="J44" s="65"/>
      <c r="K44" s="65"/>
      <c r="L44" s="65"/>
      <c r="M44" s="65"/>
      <c r="N44" s="65"/>
      <c r="O44" s="66" t="str">
        <f t="shared" si="1"/>
        <v/>
      </c>
      <c r="P44" s="68"/>
    </row>
    <row r="45" spans="1:16" ht="14.5" x14ac:dyDescent="0.35">
      <c r="A45" s="37" t="e">
        <f>IF(B45="","",IFERROR(SUBTOTAL(3,B$10:B45),""))</f>
        <v>#REF!</v>
      </c>
      <c r="B45" s="38" t="e">
        <f>IF(ABSENSI!#REF!="","",ABSENSI!#REF!)</f>
        <v>#REF!</v>
      </c>
      <c r="C45" s="61"/>
      <c r="D45" s="62"/>
      <c r="E45" s="63"/>
      <c r="F45" s="63"/>
      <c r="G45" s="63"/>
      <c r="H45" s="63"/>
      <c r="I45" s="64" t="str">
        <f t="shared" si="0"/>
        <v/>
      </c>
      <c r="J45" s="65"/>
      <c r="K45" s="65"/>
      <c r="L45" s="65"/>
      <c r="M45" s="65"/>
      <c r="N45" s="65"/>
      <c r="O45" s="66" t="str">
        <f t="shared" si="1"/>
        <v/>
      </c>
      <c r="P45" s="68"/>
    </row>
    <row r="46" spans="1:16" ht="14.5" x14ac:dyDescent="0.35">
      <c r="A46" s="37" t="e">
        <f>IF(B46="","",IFERROR(SUBTOTAL(3,B$10:B46),""))</f>
        <v>#REF!</v>
      </c>
      <c r="B46" s="38" t="e">
        <f>IF(ABSENSI!#REF!="","",ABSENSI!#REF!)</f>
        <v>#REF!</v>
      </c>
      <c r="C46" s="61"/>
      <c r="D46" s="62"/>
      <c r="E46" s="63"/>
      <c r="F46" s="63"/>
      <c r="G46" s="63"/>
      <c r="H46" s="63"/>
      <c r="I46" s="64" t="str">
        <f t="shared" si="0"/>
        <v/>
      </c>
      <c r="J46" s="65"/>
      <c r="K46" s="65"/>
      <c r="L46" s="65"/>
      <c r="M46" s="65"/>
      <c r="N46" s="65"/>
      <c r="O46" s="66" t="str">
        <f t="shared" si="1"/>
        <v/>
      </c>
      <c r="P46" s="68"/>
    </row>
    <row r="47" spans="1:16" ht="14.5" x14ac:dyDescent="0.35">
      <c r="A47" s="37" t="e">
        <f>IF(B47="","",IFERROR(SUBTOTAL(3,B$10:B47),""))</f>
        <v>#REF!</v>
      </c>
      <c r="B47" s="38" t="e">
        <f>IF(ABSENSI!#REF!="","",ABSENSI!#REF!)</f>
        <v>#REF!</v>
      </c>
      <c r="C47" s="61"/>
      <c r="D47" s="62"/>
      <c r="E47" s="63"/>
      <c r="F47" s="63"/>
      <c r="G47" s="63"/>
      <c r="H47" s="63"/>
      <c r="I47" s="64" t="str">
        <f t="shared" si="0"/>
        <v/>
      </c>
      <c r="J47" s="65"/>
      <c r="K47" s="65"/>
      <c r="L47" s="65"/>
      <c r="M47" s="65"/>
      <c r="N47" s="65"/>
      <c r="O47" s="66" t="str">
        <f t="shared" si="1"/>
        <v/>
      </c>
      <c r="P47" s="68"/>
    </row>
    <row r="48" spans="1:16" ht="14.5" x14ac:dyDescent="0.35">
      <c r="A48" s="37" t="e">
        <f>IF(B48="","",IFERROR(SUBTOTAL(3,B$10:B48),""))</f>
        <v>#REF!</v>
      </c>
      <c r="B48" s="38" t="e">
        <f>IF(ABSENSI!#REF!="","",ABSENSI!#REF!)</f>
        <v>#REF!</v>
      </c>
      <c r="C48" s="61"/>
      <c r="D48" s="62"/>
      <c r="E48" s="63"/>
      <c r="F48" s="63"/>
      <c r="G48" s="63"/>
      <c r="H48" s="63"/>
      <c r="I48" s="64" t="str">
        <f t="shared" si="0"/>
        <v/>
      </c>
      <c r="J48" s="65"/>
      <c r="K48" s="65"/>
      <c r="L48" s="65"/>
      <c r="M48" s="65"/>
      <c r="N48" s="65"/>
      <c r="O48" s="66" t="str">
        <f t="shared" si="1"/>
        <v/>
      </c>
      <c r="P48" s="68"/>
    </row>
    <row r="49" spans="1:16" ht="14.5" x14ac:dyDescent="0.35">
      <c r="A49" s="37" t="e">
        <f>IF(B49="","",IFERROR(SUBTOTAL(3,B$10:B49),""))</f>
        <v>#REF!</v>
      </c>
      <c r="B49" s="38" t="e">
        <f>IF(ABSENSI!#REF!="","",ABSENSI!#REF!)</f>
        <v>#REF!</v>
      </c>
      <c r="C49" s="61"/>
      <c r="D49" s="62"/>
      <c r="E49" s="63"/>
      <c r="F49" s="63"/>
      <c r="G49" s="63"/>
      <c r="H49" s="63"/>
      <c r="I49" s="64" t="str">
        <f t="shared" si="0"/>
        <v/>
      </c>
      <c r="J49" s="65"/>
      <c r="K49" s="65"/>
      <c r="L49" s="65"/>
      <c r="M49" s="65"/>
      <c r="N49" s="65"/>
      <c r="O49" s="66" t="str">
        <f t="shared" si="1"/>
        <v/>
      </c>
      <c r="P49" s="68"/>
    </row>
    <row r="50" spans="1:16" ht="14.5" x14ac:dyDescent="0.35">
      <c r="A50" s="37" t="e">
        <f>IF(B50="","",IFERROR(SUBTOTAL(3,B$10:B50),""))</f>
        <v>#REF!</v>
      </c>
      <c r="B50" s="38" t="e">
        <f>IF(ABSENSI!#REF!="","",ABSENSI!#REF!)</f>
        <v>#REF!</v>
      </c>
      <c r="C50" s="61"/>
      <c r="D50" s="62"/>
      <c r="E50" s="63"/>
      <c r="F50" s="63"/>
      <c r="G50" s="63"/>
      <c r="H50" s="63"/>
      <c r="I50" s="64" t="str">
        <f t="shared" si="0"/>
        <v/>
      </c>
      <c r="J50" s="65"/>
      <c r="K50" s="65"/>
      <c r="L50" s="65"/>
      <c r="M50" s="65"/>
      <c r="N50" s="65"/>
      <c r="O50" s="66" t="str">
        <f t="shared" si="1"/>
        <v/>
      </c>
      <c r="P50" s="68"/>
    </row>
    <row r="51" spans="1:16" ht="14.5" x14ac:dyDescent="0.35">
      <c r="A51" s="37" t="e">
        <f>IF(B51="","",IFERROR(SUBTOTAL(3,B$10:B51),""))</f>
        <v>#REF!</v>
      </c>
      <c r="B51" s="38" t="e">
        <f>IF(ABSENSI!#REF!="","",ABSENSI!#REF!)</f>
        <v>#REF!</v>
      </c>
      <c r="C51" s="61"/>
      <c r="D51" s="62"/>
      <c r="E51" s="63"/>
      <c r="F51" s="63"/>
      <c r="G51" s="63"/>
      <c r="H51" s="63"/>
      <c r="I51" s="64" t="str">
        <f t="shared" si="0"/>
        <v/>
      </c>
      <c r="J51" s="65"/>
      <c r="K51" s="65"/>
      <c r="L51" s="65"/>
      <c r="M51" s="65"/>
      <c r="N51" s="65"/>
      <c r="O51" s="66" t="str">
        <f t="shared" si="1"/>
        <v/>
      </c>
      <c r="P51" s="68"/>
    </row>
    <row r="52" spans="1:16" ht="14.5" x14ac:dyDescent="0.35">
      <c r="A52" s="37" t="e">
        <f>IF(B52="","",IFERROR(SUBTOTAL(3,B$10:B52),""))</f>
        <v>#REF!</v>
      </c>
      <c r="B52" s="38" t="e">
        <f>IF(ABSENSI!#REF!="","",ABSENSI!#REF!)</f>
        <v>#REF!</v>
      </c>
      <c r="C52" s="61"/>
      <c r="D52" s="62"/>
      <c r="E52" s="63"/>
      <c r="F52" s="63"/>
      <c r="G52" s="63"/>
      <c r="H52" s="63"/>
      <c r="I52" s="64" t="str">
        <f t="shared" si="0"/>
        <v/>
      </c>
      <c r="J52" s="65"/>
      <c r="K52" s="65"/>
      <c r="L52" s="65"/>
      <c r="M52" s="65"/>
      <c r="N52" s="65"/>
      <c r="O52" s="66" t="str">
        <f t="shared" si="1"/>
        <v/>
      </c>
      <c r="P52" s="68"/>
    </row>
    <row r="53" spans="1:16" ht="14.5" x14ac:dyDescent="0.35">
      <c r="A53" s="37" t="e">
        <f>IF(B53="","",IFERROR(SUBTOTAL(3,B$10:B53),""))</f>
        <v>#REF!</v>
      </c>
      <c r="B53" s="38" t="e">
        <f>IF(ABSENSI!#REF!="","",ABSENSI!#REF!)</f>
        <v>#REF!</v>
      </c>
      <c r="C53" s="61"/>
      <c r="D53" s="62"/>
      <c r="E53" s="63"/>
      <c r="F53" s="63"/>
      <c r="G53" s="63"/>
      <c r="H53" s="63"/>
      <c r="I53" s="64" t="str">
        <f t="shared" si="0"/>
        <v/>
      </c>
      <c r="J53" s="65"/>
      <c r="K53" s="65"/>
      <c r="L53" s="65"/>
      <c r="M53" s="65"/>
      <c r="N53" s="65"/>
      <c r="O53" s="66" t="str">
        <f t="shared" si="1"/>
        <v/>
      </c>
      <c r="P53" s="68"/>
    </row>
    <row r="54" spans="1:16" ht="14.5" x14ac:dyDescent="0.35">
      <c r="A54" s="37" t="e">
        <f>IF(B54="","",IFERROR(SUBTOTAL(3,B$10:B54),""))</f>
        <v>#REF!</v>
      </c>
      <c r="B54" s="38" t="e">
        <f>IF(ABSENSI!#REF!="","",ABSENSI!#REF!)</f>
        <v>#REF!</v>
      </c>
      <c r="C54" s="61"/>
      <c r="D54" s="62"/>
      <c r="E54" s="63"/>
      <c r="F54" s="63"/>
      <c r="G54" s="63"/>
      <c r="H54" s="63"/>
      <c r="I54" s="64" t="str">
        <f t="shared" si="0"/>
        <v/>
      </c>
      <c r="J54" s="65"/>
      <c r="K54" s="65"/>
      <c r="L54" s="65"/>
      <c r="M54" s="65"/>
      <c r="N54" s="65"/>
      <c r="O54" s="66" t="str">
        <f t="shared" si="1"/>
        <v/>
      </c>
      <c r="P54" s="68"/>
    </row>
    <row r="55" spans="1:16" ht="14.5" x14ac:dyDescent="0.35">
      <c r="A55" s="37" t="e">
        <f>IF(B55="","",IFERROR(SUBTOTAL(3,B$10:B55),""))</f>
        <v>#REF!</v>
      </c>
      <c r="B55" s="38" t="e">
        <f>IF(ABSENSI!#REF!="","",ABSENSI!#REF!)</f>
        <v>#REF!</v>
      </c>
      <c r="C55" s="61"/>
      <c r="D55" s="62"/>
      <c r="E55" s="63"/>
      <c r="F55" s="63"/>
      <c r="G55" s="63"/>
      <c r="H55" s="63"/>
      <c r="I55" s="64" t="str">
        <f t="shared" si="0"/>
        <v/>
      </c>
      <c r="J55" s="65"/>
      <c r="K55" s="65"/>
      <c r="L55" s="65"/>
      <c r="M55" s="65"/>
      <c r="N55" s="65"/>
      <c r="O55" s="66" t="str">
        <f t="shared" si="1"/>
        <v/>
      </c>
      <c r="P55" s="68"/>
    </row>
    <row r="56" spans="1:16" ht="14.5" x14ac:dyDescent="0.35">
      <c r="A56" s="37" t="e">
        <f>IF(B56="","",IFERROR(SUBTOTAL(3,B$10:B56),""))</f>
        <v>#REF!</v>
      </c>
      <c r="B56" s="38" t="e">
        <f>IF(ABSENSI!#REF!="","",ABSENSI!#REF!)</f>
        <v>#REF!</v>
      </c>
      <c r="C56" s="61"/>
      <c r="D56" s="62"/>
      <c r="E56" s="63"/>
      <c r="F56" s="63"/>
      <c r="G56" s="63"/>
      <c r="H56" s="63"/>
      <c r="I56" s="64" t="str">
        <f t="shared" si="0"/>
        <v/>
      </c>
      <c r="J56" s="65"/>
      <c r="K56" s="65"/>
      <c r="L56" s="65"/>
      <c r="M56" s="65"/>
      <c r="N56" s="65"/>
      <c r="O56" s="66" t="str">
        <f t="shared" si="1"/>
        <v/>
      </c>
      <c r="P56" s="68"/>
    </row>
    <row r="57" spans="1:16" ht="14.5" x14ac:dyDescent="0.35">
      <c r="A57" s="37" t="e">
        <f>IF(B57="","",IFERROR(SUBTOTAL(3,B$10:B57),""))</f>
        <v>#REF!</v>
      </c>
      <c r="B57" s="38" t="e">
        <f>IF(ABSENSI!#REF!="","",ABSENSI!#REF!)</f>
        <v>#REF!</v>
      </c>
      <c r="C57" s="61"/>
      <c r="D57" s="62"/>
      <c r="E57" s="63"/>
      <c r="F57" s="63"/>
      <c r="G57" s="63"/>
      <c r="H57" s="63"/>
      <c r="I57" s="64" t="str">
        <f t="shared" si="0"/>
        <v/>
      </c>
      <c r="J57" s="65"/>
      <c r="K57" s="65"/>
      <c r="L57" s="65"/>
      <c r="M57" s="65"/>
      <c r="N57" s="65"/>
      <c r="O57" s="66" t="str">
        <f t="shared" si="1"/>
        <v/>
      </c>
      <c r="P57" s="68"/>
    </row>
    <row r="58" spans="1:16" ht="14.5" x14ac:dyDescent="0.35">
      <c r="A58" s="37" t="e">
        <f>IF(B58="","",IFERROR(SUBTOTAL(3,B$10:B58),""))</f>
        <v>#REF!</v>
      </c>
      <c r="B58" s="38" t="e">
        <f>IF(ABSENSI!#REF!="","",ABSENSI!#REF!)</f>
        <v>#REF!</v>
      </c>
      <c r="C58" s="61"/>
      <c r="D58" s="62"/>
      <c r="E58" s="63"/>
      <c r="F58" s="63"/>
      <c r="G58" s="63"/>
      <c r="H58" s="63"/>
      <c r="I58" s="64" t="str">
        <f t="shared" si="0"/>
        <v/>
      </c>
      <c r="J58" s="65"/>
      <c r="K58" s="65"/>
      <c r="L58" s="65"/>
      <c r="M58" s="65"/>
      <c r="N58" s="65"/>
      <c r="O58" s="66" t="str">
        <f t="shared" si="1"/>
        <v/>
      </c>
      <c r="P58" s="68"/>
    </row>
    <row r="59" spans="1:16" ht="14.5" x14ac:dyDescent="0.35">
      <c r="A59" s="37" t="e">
        <f>IF(B59="","",IFERROR(SUBTOTAL(3,B$10:B59),""))</f>
        <v>#REF!</v>
      </c>
      <c r="B59" s="38" t="e">
        <f>IF(ABSENSI!#REF!="","",ABSENSI!#REF!)</f>
        <v>#REF!</v>
      </c>
      <c r="C59" s="61"/>
      <c r="D59" s="62"/>
      <c r="E59" s="63"/>
      <c r="F59" s="63"/>
      <c r="G59" s="63"/>
      <c r="H59" s="63"/>
      <c r="I59" s="64" t="str">
        <f t="shared" si="0"/>
        <v/>
      </c>
      <c r="J59" s="65"/>
      <c r="K59" s="65"/>
      <c r="L59" s="65"/>
      <c r="M59" s="65"/>
      <c r="N59" s="65"/>
      <c r="O59" s="66" t="str">
        <f t="shared" si="1"/>
        <v/>
      </c>
      <c r="P59" s="68"/>
    </row>
    <row r="60" spans="1:16" ht="14.5" x14ac:dyDescent="0.35">
      <c r="A60" s="37" t="e">
        <f>IF(B60="","",IFERROR(SUBTOTAL(3,B$10:B60),""))</f>
        <v>#REF!</v>
      </c>
      <c r="B60" s="38" t="e">
        <f>IF(ABSENSI!#REF!="","",ABSENSI!#REF!)</f>
        <v>#REF!</v>
      </c>
      <c r="C60" s="61"/>
      <c r="D60" s="62"/>
      <c r="E60" s="63"/>
      <c r="F60" s="63"/>
      <c r="G60" s="63"/>
      <c r="H60" s="63"/>
      <c r="I60" s="64" t="str">
        <f t="shared" si="0"/>
        <v/>
      </c>
      <c r="J60" s="65"/>
      <c r="K60" s="65"/>
      <c r="L60" s="65"/>
      <c r="M60" s="65"/>
      <c r="N60" s="65"/>
      <c r="O60" s="66" t="str">
        <f t="shared" si="1"/>
        <v/>
      </c>
      <c r="P60" s="68"/>
    </row>
    <row r="61" spans="1:16" ht="14.5" x14ac:dyDescent="0.35">
      <c r="A61" s="37" t="e">
        <f>IF(B61="","",IFERROR(SUBTOTAL(3,B$10:B61),""))</f>
        <v>#REF!</v>
      </c>
      <c r="B61" s="38" t="e">
        <f>IF(ABSENSI!#REF!="","",ABSENSI!#REF!)</f>
        <v>#REF!</v>
      </c>
      <c r="C61" s="61"/>
      <c r="D61" s="62"/>
      <c r="E61" s="63"/>
      <c r="F61" s="63"/>
      <c r="G61" s="63"/>
      <c r="H61" s="63"/>
      <c r="I61" s="64" t="str">
        <f t="shared" si="0"/>
        <v/>
      </c>
      <c r="J61" s="65"/>
      <c r="K61" s="65"/>
      <c r="L61" s="65"/>
      <c r="M61" s="65"/>
      <c r="N61" s="65"/>
      <c r="O61" s="66" t="str">
        <f t="shared" si="1"/>
        <v/>
      </c>
      <c r="P61" s="68"/>
    </row>
    <row r="62" spans="1:16" ht="14.5" x14ac:dyDescent="0.35">
      <c r="A62" s="37" t="e">
        <f>IF(B62="","",IFERROR(SUBTOTAL(3,B$10:B62),""))</f>
        <v>#REF!</v>
      </c>
      <c r="B62" s="38" t="e">
        <f>IF(ABSENSI!#REF!="","",ABSENSI!#REF!)</f>
        <v>#REF!</v>
      </c>
      <c r="C62" s="61"/>
      <c r="D62" s="62"/>
      <c r="E62" s="63"/>
      <c r="F62" s="63"/>
      <c r="G62" s="63"/>
      <c r="H62" s="63"/>
      <c r="I62" s="64" t="str">
        <f t="shared" si="0"/>
        <v/>
      </c>
      <c r="J62" s="65"/>
      <c r="K62" s="65"/>
      <c r="L62" s="65"/>
      <c r="M62" s="65"/>
      <c r="N62" s="65"/>
      <c r="O62" s="66" t="str">
        <f t="shared" si="1"/>
        <v/>
      </c>
      <c r="P62" s="68"/>
    </row>
    <row r="63" spans="1:16" ht="14.5" x14ac:dyDescent="0.35">
      <c r="A63" s="37" t="e">
        <f>IF(B63="","",IFERROR(SUBTOTAL(3,B$10:B63),""))</f>
        <v>#REF!</v>
      </c>
      <c r="B63" s="38" t="e">
        <f>IF(ABSENSI!#REF!="","",ABSENSI!#REF!)</f>
        <v>#REF!</v>
      </c>
      <c r="C63" s="61"/>
      <c r="D63" s="62"/>
      <c r="E63" s="63"/>
      <c r="F63" s="63"/>
      <c r="G63" s="63"/>
      <c r="H63" s="63"/>
      <c r="I63" s="64" t="str">
        <f t="shared" si="0"/>
        <v/>
      </c>
      <c r="J63" s="65"/>
      <c r="K63" s="65"/>
      <c r="L63" s="65"/>
      <c r="M63" s="65"/>
      <c r="N63" s="65"/>
      <c r="O63" s="66" t="str">
        <f t="shared" si="1"/>
        <v/>
      </c>
      <c r="P63" s="68"/>
    </row>
    <row r="64" spans="1:16" ht="14.5" x14ac:dyDescent="0.35">
      <c r="A64" s="37" t="e">
        <f>IF(B64="","",IFERROR(SUBTOTAL(3,B$10:B64),""))</f>
        <v>#REF!</v>
      </c>
      <c r="B64" s="38" t="e">
        <f>IF(ABSENSI!#REF!="","",ABSENSI!#REF!)</f>
        <v>#REF!</v>
      </c>
      <c r="C64" s="61"/>
      <c r="D64" s="62"/>
      <c r="E64" s="63"/>
      <c r="F64" s="63"/>
      <c r="G64" s="63"/>
      <c r="H64" s="63"/>
      <c r="I64" s="64" t="str">
        <f t="shared" si="0"/>
        <v/>
      </c>
      <c r="J64" s="65"/>
      <c r="K64" s="65"/>
      <c r="L64" s="65"/>
      <c r="M64" s="65"/>
      <c r="N64" s="65"/>
      <c r="O64" s="66" t="str">
        <f t="shared" si="1"/>
        <v/>
      </c>
      <c r="P64" s="68"/>
    </row>
    <row r="65" spans="1:16" ht="14.5" x14ac:dyDescent="0.35">
      <c r="A65" s="37" t="e">
        <f>IF(B65="","",IFERROR(SUBTOTAL(3,B$10:B65),""))</f>
        <v>#REF!</v>
      </c>
      <c r="B65" s="38" t="e">
        <f>IF(ABSENSI!#REF!="","",ABSENSI!#REF!)</f>
        <v>#REF!</v>
      </c>
      <c r="C65" s="61"/>
      <c r="D65" s="62"/>
      <c r="E65" s="63"/>
      <c r="F65" s="63"/>
      <c r="G65" s="63"/>
      <c r="H65" s="63"/>
      <c r="I65" s="64" t="str">
        <f t="shared" si="0"/>
        <v/>
      </c>
      <c r="J65" s="65"/>
      <c r="K65" s="65"/>
      <c r="L65" s="65"/>
      <c r="M65" s="65"/>
      <c r="N65" s="65"/>
      <c r="O65" s="66" t="str">
        <f t="shared" si="1"/>
        <v/>
      </c>
      <c r="P65" s="68"/>
    </row>
    <row r="66" spans="1:16" ht="14.5" x14ac:dyDescent="0.35">
      <c r="A66" s="37" t="e">
        <f>IF(B66="","",IFERROR(SUBTOTAL(3,B$10:B66),""))</f>
        <v>#REF!</v>
      </c>
      <c r="B66" s="38" t="e">
        <f>IF(ABSENSI!#REF!="","",ABSENSI!#REF!)</f>
        <v>#REF!</v>
      </c>
      <c r="C66" s="61"/>
      <c r="D66" s="62"/>
      <c r="E66" s="63"/>
      <c r="F66" s="63"/>
      <c r="G66" s="63"/>
      <c r="H66" s="63"/>
      <c r="I66" s="64" t="str">
        <f t="shared" si="0"/>
        <v/>
      </c>
      <c r="J66" s="65"/>
      <c r="K66" s="65"/>
      <c r="L66" s="65"/>
      <c r="M66" s="65"/>
      <c r="N66" s="65"/>
      <c r="O66" s="66" t="str">
        <f t="shared" si="1"/>
        <v/>
      </c>
      <c r="P66" s="68"/>
    </row>
    <row r="67" spans="1:16" ht="14.5" x14ac:dyDescent="0.35">
      <c r="A67" s="37" t="e">
        <f>IF(B67="","",IFERROR(SUBTOTAL(3,B$10:B67),""))</f>
        <v>#REF!</v>
      </c>
      <c r="B67" s="38" t="e">
        <f>IF(ABSENSI!#REF!="","",ABSENSI!#REF!)</f>
        <v>#REF!</v>
      </c>
      <c r="C67" s="61"/>
      <c r="D67" s="62"/>
      <c r="E67" s="63"/>
      <c r="F67" s="63"/>
      <c r="G67" s="63"/>
      <c r="H67" s="63"/>
      <c r="I67" s="64" t="str">
        <f t="shared" si="0"/>
        <v/>
      </c>
      <c r="J67" s="65"/>
      <c r="K67" s="65"/>
      <c r="L67" s="65"/>
      <c r="M67" s="65"/>
      <c r="N67" s="65"/>
      <c r="O67" s="66" t="str">
        <f t="shared" si="1"/>
        <v/>
      </c>
      <c r="P67" s="68"/>
    </row>
    <row r="68" spans="1:16" ht="14.5" x14ac:dyDescent="0.35">
      <c r="A68" s="37" t="e">
        <f>IF(B68="","",IFERROR(SUBTOTAL(3,B$10:B68),""))</f>
        <v>#REF!</v>
      </c>
      <c r="B68" s="38" t="e">
        <f>IF(ABSENSI!#REF!="","",ABSENSI!#REF!)</f>
        <v>#REF!</v>
      </c>
      <c r="C68" s="61"/>
      <c r="D68" s="62"/>
      <c r="E68" s="63"/>
      <c r="F68" s="63"/>
      <c r="G68" s="63"/>
      <c r="H68" s="63"/>
      <c r="I68" s="64" t="str">
        <f t="shared" si="0"/>
        <v/>
      </c>
      <c r="J68" s="65"/>
      <c r="K68" s="65"/>
      <c r="L68" s="65"/>
      <c r="M68" s="65"/>
      <c r="N68" s="65"/>
      <c r="O68" s="66" t="str">
        <f t="shared" si="1"/>
        <v/>
      </c>
      <c r="P68" s="68"/>
    </row>
    <row r="69" spans="1:16" ht="14.5" x14ac:dyDescent="0.35">
      <c r="A69" s="37" t="e">
        <f>IF(B69="","",IFERROR(SUBTOTAL(3,B$10:B69),""))</f>
        <v>#REF!</v>
      </c>
      <c r="B69" s="38" t="e">
        <f>IF(ABSENSI!#REF!="","",ABSENSI!#REF!)</f>
        <v>#REF!</v>
      </c>
      <c r="C69" s="61"/>
      <c r="D69" s="62"/>
      <c r="E69" s="63"/>
      <c r="F69" s="63"/>
      <c r="G69" s="63"/>
      <c r="H69" s="63"/>
      <c r="I69" s="64" t="str">
        <f t="shared" si="0"/>
        <v/>
      </c>
      <c r="J69" s="65"/>
      <c r="K69" s="65"/>
      <c r="L69" s="65"/>
      <c r="M69" s="65"/>
      <c r="N69" s="65"/>
      <c r="O69" s="66" t="str">
        <f t="shared" si="1"/>
        <v/>
      </c>
      <c r="P69" s="68"/>
    </row>
    <row r="70" spans="1:16" ht="14.5" x14ac:dyDescent="0.35">
      <c r="A70" s="37" t="e">
        <f>IF(B70="","",IFERROR(SUBTOTAL(3,B$10:B70),""))</f>
        <v>#REF!</v>
      </c>
      <c r="B70" s="38" t="e">
        <f>IF(ABSENSI!#REF!="","",ABSENSI!#REF!)</f>
        <v>#REF!</v>
      </c>
      <c r="C70" s="61"/>
      <c r="D70" s="62"/>
      <c r="E70" s="63"/>
      <c r="F70" s="63"/>
      <c r="G70" s="63"/>
      <c r="H70" s="63"/>
      <c r="I70" s="64" t="str">
        <f t="shared" si="0"/>
        <v/>
      </c>
      <c r="J70" s="65"/>
      <c r="K70" s="65"/>
      <c r="L70" s="65"/>
      <c r="M70" s="65"/>
      <c r="N70" s="65"/>
      <c r="O70" s="66" t="str">
        <f t="shared" si="1"/>
        <v/>
      </c>
      <c r="P70" s="68"/>
    </row>
    <row r="71" spans="1:16" ht="14.5" x14ac:dyDescent="0.35">
      <c r="A71" s="37" t="e">
        <f>IF(B71="","",IFERROR(SUBTOTAL(3,B$10:B71),""))</f>
        <v>#REF!</v>
      </c>
      <c r="B71" s="38" t="e">
        <f>IF(ABSENSI!#REF!="","",ABSENSI!#REF!)</f>
        <v>#REF!</v>
      </c>
      <c r="C71" s="61"/>
      <c r="D71" s="62"/>
      <c r="E71" s="63"/>
      <c r="F71" s="63"/>
      <c r="G71" s="63"/>
      <c r="H71" s="63"/>
      <c r="I71" s="64" t="str">
        <f t="shared" si="0"/>
        <v/>
      </c>
      <c r="J71" s="65"/>
      <c r="K71" s="65"/>
      <c r="L71" s="65"/>
      <c r="M71" s="65"/>
      <c r="N71" s="65"/>
      <c r="O71" s="66" t="str">
        <f t="shared" si="1"/>
        <v/>
      </c>
      <c r="P71" s="68"/>
    </row>
    <row r="72" spans="1:16" ht="14.5" x14ac:dyDescent="0.35">
      <c r="A72" s="37" t="e">
        <f>IF(B72="","",IFERROR(SUBTOTAL(3,B$10:B72),""))</f>
        <v>#REF!</v>
      </c>
      <c r="B72" s="38" t="e">
        <f>IF(ABSENSI!#REF!="","",ABSENSI!#REF!)</f>
        <v>#REF!</v>
      </c>
      <c r="C72" s="61"/>
      <c r="D72" s="62"/>
      <c r="E72" s="63"/>
      <c r="F72" s="63"/>
      <c r="G72" s="63"/>
      <c r="H72" s="63"/>
      <c r="I72" s="64" t="str">
        <f t="shared" si="0"/>
        <v/>
      </c>
      <c r="J72" s="65"/>
      <c r="K72" s="65"/>
      <c r="L72" s="65"/>
      <c r="M72" s="65"/>
      <c r="N72" s="65"/>
      <c r="O72" s="66" t="str">
        <f t="shared" si="1"/>
        <v/>
      </c>
      <c r="P72" s="68"/>
    </row>
    <row r="73" spans="1:16" ht="14.5" x14ac:dyDescent="0.35">
      <c r="A73" s="37" t="e">
        <f>IF(B73="","",IFERROR(SUBTOTAL(3,B$10:B73),""))</f>
        <v>#REF!</v>
      </c>
      <c r="B73" s="38" t="e">
        <f>IF(ABSENSI!#REF!="","",ABSENSI!#REF!)</f>
        <v>#REF!</v>
      </c>
      <c r="C73" s="61"/>
      <c r="D73" s="62"/>
      <c r="E73" s="63"/>
      <c r="F73" s="63"/>
      <c r="G73" s="63"/>
      <c r="H73" s="63"/>
      <c r="I73" s="64" t="str">
        <f t="shared" si="0"/>
        <v/>
      </c>
      <c r="J73" s="65"/>
      <c r="K73" s="65"/>
      <c r="L73" s="65"/>
      <c r="M73" s="65"/>
      <c r="N73" s="65"/>
      <c r="O73" s="66" t="str">
        <f t="shared" si="1"/>
        <v/>
      </c>
      <c r="P73" s="68"/>
    </row>
    <row r="74" spans="1:16" ht="14.5" x14ac:dyDescent="0.35">
      <c r="A74" s="37" t="e">
        <f>IF(B74="","",IFERROR(SUBTOTAL(3,B$10:B74),""))</f>
        <v>#REF!</v>
      </c>
      <c r="B74" s="38" t="e">
        <f>IF(ABSENSI!#REF!="","",ABSENSI!#REF!)</f>
        <v>#REF!</v>
      </c>
      <c r="C74" s="61"/>
      <c r="D74" s="62"/>
      <c r="E74" s="63"/>
      <c r="F74" s="63"/>
      <c r="G74" s="63"/>
      <c r="H74" s="63"/>
      <c r="I74" s="64" t="str">
        <f t="shared" si="0"/>
        <v/>
      </c>
      <c r="J74" s="65"/>
      <c r="K74" s="65"/>
      <c r="L74" s="65"/>
      <c r="M74" s="65"/>
      <c r="N74" s="65"/>
      <c r="O74" s="66" t="str">
        <f t="shared" si="1"/>
        <v/>
      </c>
      <c r="P74" s="68"/>
    </row>
    <row r="75" spans="1:16" ht="14.5" x14ac:dyDescent="0.35">
      <c r="A75" s="37" t="e">
        <f>IF(B75="","",IFERROR(SUBTOTAL(3,B$10:B75),""))</f>
        <v>#REF!</v>
      </c>
      <c r="B75" s="38" t="e">
        <f>IF(ABSENSI!#REF!="","",ABSENSI!#REF!)</f>
        <v>#REF!</v>
      </c>
      <c r="C75" s="61"/>
      <c r="D75" s="62"/>
      <c r="E75" s="63"/>
      <c r="F75" s="63"/>
      <c r="G75" s="63"/>
      <c r="H75" s="63"/>
      <c r="I75" s="64" t="str">
        <f t="shared" ref="I75:I90" si="2">IFERROR(AVERAGE(E75:H75),"")</f>
        <v/>
      </c>
      <c r="J75" s="65"/>
      <c r="K75" s="65"/>
      <c r="L75" s="65"/>
      <c r="M75" s="65"/>
      <c r="N75" s="65"/>
      <c r="O75" s="66" t="str">
        <f t="shared" ref="O75:O90" si="3">IFERROR(AVERAGE(J75:N75),"")</f>
        <v/>
      </c>
      <c r="P75" s="68"/>
    </row>
    <row r="76" spans="1:16" ht="14.5" x14ac:dyDescent="0.35">
      <c r="A76" s="37" t="e">
        <f>IF(B76="","",IFERROR(SUBTOTAL(3,B$10:B76),""))</f>
        <v>#REF!</v>
      </c>
      <c r="B76" s="38" t="e">
        <f>IF(ABSENSI!#REF!="","",ABSENSI!#REF!)</f>
        <v>#REF!</v>
      </c>
      <c r="C76" s="61"/>
      <c r="D76" s="62"/>
      <c r="E76" s="63"/>
      <c r="F76" s="63"/>
      <c r="G76" s="63"/>
      <c r="H76" s="63"/>
      <c r="I76" s="64" t="str">
        <f t="shared" si="2"/>
        <v/>
      </c>
      <c r="J76" s="65"/>
      <c r="K76" s="65"/>
      <c r="L76" s="65"/>
      <c r="M76" s="65"/>
      <c r="N76" s="65"/>
      <c r="O76" s="66" t="str">
        <f t="shared" si="3"/>
        <v/>
      </c>
      <c r="P76" s="68"/>
    </row>
    <row r="77" spans="1:16" ht="14.5" x14ac:dyDescent="0.35">
      <c r="A77" s="37" t="e">
        <f>IF(B77="","",IFERROR(SUBTOTAL(3,B$10:B77),""))</f>
        <v>#REF!</v>
      </c>
      <c r="B77" s="38" t="e">
        <f>IF(ABSENSI!#REF!="","",ABSENSI!#REF!)</f>
        <v>#REF!</v>
      </c>
      <c r="C77" s="61"/>
      <c r="D77" s="62"/>
      <c r="E77" s="63"/>
      <c r="F77" s="63"/>
      <c r="G77" s="63"/>
      <c r="H77" s="63"/>
      <c r="I77" s="64" t="str">
        <f t="shared" si="2"/>
        <v/>
      </c>
      <c r="J77" s="65"/>
      <c r="K77" s="65"/>
      <c r="L77" s="65"/>
      <c r="M77" s="65"/>
      <c r="N77" s="65"/>
      <c r="O77" s="66" t="str">
        <f t="shared" si="3"/>
        <v/>
      </c>
      <c r="P77" s="68"/>
    </row>
    <row r="78" spans="1:16" ht="14.5" x14ac:dyDescent="0.35">
      <c r="A78" s="37" t="e">
        <f>IF(B78="","",IFERROR(SUBTOTAL(3,B$10:B78),""))</f>
        <v>#REF!</v>
      </c>
      <c r="B78" s="38" t="e">
        <f>IF(ABSENSI!#REF!="","",ABSENSI!#REF!)</f>
        <v>#REF!</v>
      </c>
      <c r="C78" s="61"/>
      <c r="D78" s="62"/>
      <c r="E78" s="63"/>
      <c r="F78" s="63"/>
      <c r="G78" s="63"/>
      <c r="H78" s="63"/>
      <c r="I78" s="64" t="str">
        <f t="shared" si="2"/>
        <v/>
      </c>
      <c r="J78" s="65"/>
      <c r="K78" s="65"/>
      <c r="L78" s="65"/>
      <c r="M78" s="65"/>
      <c r="N78" s="65"/>
      <c r="O78" s="66" t="str">
        <f t="shared" si="3"/>
        <v/>
      </c>
      <c r="P78" s="68"/>
    </row>
    <row r="79" spans="1:16" ht="14.5" x14ac:dyDescent="0.35">
      <c r="A79" s="37" t="e">
        <f>IF(B79="","",IFERROR(SUBTOTAL(3,B$10:B79),""))</f>
        <v>#REF!</v>
      </c>
      <c r="B79" s="38" t="e">
        <f>IF(ABSENSI!#REF!="","",ABSENSI!#REF!)</f>
        <v>#REF!</v>
      </c>
      <c r="C79" s="61"/>
      <c r="D79" s="62"/>
      <c r="E79" s="63"/>
      <c r="F79" s="63"/>
      <c r="G79" s="63"/>
      <c r="H79" s="63"/>
      <c r="I79" s="64" t="str">
        <f t="shared" si="2"/>
        <v/>
      </c>
      <c r="J79" s="65"/>
      <c r="K79" s="65"/>
      <c r="L79" s="65"/>
      <c r="M79" s="65"/>
      <c r="N79" s="65"/>
      <c r="O79" s="66" t="str">
        <f t="shared" si="3"/>
        <v/>
      </c>
      <c r="P79" s="68"/>
    </row>
    <row r="80" spans="1:16" ht="14.5" x14ac:dyDescent="0.35">
      <c r="A80" s="37" t="e">
        <f>IF(B80="","",IFERROR(SUBTOTAL(3,B$10:B80),""))</f>
        <v>#REF!</v>
      </c>
      <c r="B80" s="38" t="e">
        <f>IF(ABSENSI!#REF!="","",ABSENSI!#REF!)</f>
        <v>#REF!</v>
      </c>
      <c r="C80" s="61"/>
      <c r="D80" s="62"/>
      <c r="E80" s="63"/>
      <c r="F80" s="63"/>
      <c r="G80" s="63"/>
      <c r="H80" s="63"/>
      <c r="I80" s="64" t="str">
        <f t="shared" si="2"/>
        <v/>
      </c>
      <c r="J80" s="65"/>
      <c r="K80" s="65"/>
      <c r="L80" s="65"/>
      <c r="M80" s="65"/>
      <c r="N80" s="65"/>
      <c r="O80" s="66" t="str">
        <f t="shared" si="3"/>
        <v/>
      </c>
      <c r="P80" s="68"/>
    </row>
    <row r="81" spans="1:16" ht="14.5" x14ac:dyDescent="0.35">
      <c r="A81" s="37" t="e">
        <f>IF(B81="","",IFERROR(SUBTOTAL(3,B$10:B81),""))</f>
        <v>#REF!</v>
      </c>
      <c r="B81" s="38" t="e">
        <f>IF(ABSENSI!#REF!="","",ABSENSI!#REF!)</f>
        <v>#REF!</v>
      </c>
      <c r="C81" s="61"/>
      <c r="D81" s="62"/>
      <c r="E81" s="63"/>
      <c r="F81" s="63"/>
      <c r="G81" s="63"/>
      <c r="H81" s="63"/>
      <c r="I81" s="64" t="str">
        <f t="shared" si="2"/>
        <v/>
      </c>
      <c r="J81" s="65"/>
      <c r="K81" s="65"/>
      <c r="L81" s="65"/>
      <c r="M81" s="65"/>
      <c r="N81" s="65"/>
      <c r="O81" s="66" t="str">
        <f t="shared" si="3"/>
        <v/>
      </c>
      <c r="P81" s="68"/>
    </row>
    <row r="82" spans="1:16" ht="14.5" x14ac:dyDescent="0.35">
      <c r="A82" s="37" t="e">
        <f>IF(B82="","",IFERROR(SUBTOTAL(3,B$10:B82),""))</f>
        <v>#REF!</v>
      </c>
      <c r="B82" s="38" t="e">
        <f>IF(ABSENSI!#REF!="","",ABSENSI!#REF!)</f>
        <v>#REF!</v>
      </c>
      <c r="C82" s="61"/>
      <c r="D82" s="62"/>
      <c r="E82" s="63"/>
      <c r="F82" s="63"/>
      <c r="G82" s="63"/>
      <c r="H82" s="63"/>
      <c r="I82" s="64" t="str">
        <f t="shared" si="2"/>
        <v/>
      </c>
      <c r="J82" s="65"/>
      <c r="K82" s="65"/>
      <c r="L82" s="65"/>
      <c r="M82" s="65"/>
      <c r="N82" s="65"/>
      <c r="O82" s="66" t="str">
        <f t="shared" si="3"/>
        <v/>
      </c>
      <c r="P82" s="68"/>
    </row>
    <row r="83" spans="1:16" ht="14.5" x14ac:dyDescent="0.35">
      <c r="A83" s="37" t="e">
        <f>IF(B83="","",IFERROR(SUBTOTAL(3,B$10:B83),""))</f>
        <v>#REF!</v>
      </c>
      <c r="B83" s="38" t="e">
        <f>IF(ABSENSI!#REF!="","",ABSENSI!#REF!)</f>
        <v>#REF!</v>
      </c>
      <c r="C83" s="61"/>
      <c r="D83" s="62"/>
      <c r="E83" s="63"/>
      <c r="F83" s="63"/>
      <c r="G83" s="63"/>
      <c r="H83" s="63"/>
      <c r="I83" s="64" t="str">
        <f t="shared" si="2"/>
        <v/>
      </c>
      <c r="J83" s="65"/>
      <c r="K83" s="65"/>
      <c r="L83" s="65"/>
      <c r="M83" s="65"/>
      <c r="N83" s="65"/>
      <c r="O83" s="66" t="str">
        <f t="shared" si="3"/>
        <v/>
      </c>
      <c r="P83" s="68"/>
    </row>
    <row r="84" spans="1:16" ht="14.5" x14ac:dyDescent="0.35">
      <c r="A84" s="37" t="e">
        <f>IF(B84="","",IFERROR(SUBTOTAL(3,B$10:B84),""))</f>
        <v>#REF!</v>
      </c>
      <c r="B84" s="38" t="e">
        <f>IF(ABSENSI!#REF!="","",ABSENSI!#REF!)</f>
        <v>#REF!</v>
      </c>
      <c r="C84" s="61"/>
      <c r="D84" s="62"/>
      <c r="E84" s="63"/>
      <c r="F84" s="63"/>
      <c r="G84" s="63"/>
      <c r="H84" s="63"/>
      <c r="I84" s="64" t="str">
        <f t="shared" si="2"/>
        <v/>
      </c>
      <c r="J84" s="65"/>
      <c r="K84" s="65"/>
      <c r="L84" s="65"/>
      <c r="M84" s="65"/>
      <c r="N84" s="65"/>
      <c r="O84" s="66" t="str">
        <f t="shared" si="3"/>
        <v/>
      </c>
      <c r="P84" s="68"/>
    </row>
    <row r="85" spans="1:16" ht="14.5" x14ac:dyDescent="0.35">
      <c r="A85" s="37" t="e">
        <f>IF(B85="","",IFERROR(SUBTOTAL(3,B$10:B85),""))</f>
        <v>#REF!</v>
      </c>
      <c r="B85" s="38" t="e">
        <f>IF(ABSENSI!#REF!="","",ABSENSI!#REF!)</f>
        <v>#REF!</v>
      </c>
      <c r="C85" s="61"/>
      <c r="D85" s="62"/>
      <c r="E85" s="63"/>
      <c r="F85" s="63"/>
      <c r="G85" s="63"/>
      <c r="H85" s="63"/>
      <c r="I85" s="64" t="str">
        <f t="shared" si="2"/>
        <v/>
      </c>
      <c r="J85" s="65"/>
      <c r="K85" s="65"/>
      <c r="L85" s="65"/>
      <c r="M85" s="65"/>
      <c r="N85" s="65"/>
      <c r="O85" s="66" t="str">
        <f t="shared" si="3"/>
        <v/>
      </c>
      <c r="P85" s="68"/>
    </row>
    <row r="86" spans="1:16" ht="14.5" x14ac:dyDescent="0.35">
      <c r="A86" s="37" t="e">
        <f>IF(B86="","",IFERROR(SUBTOTAL(3,B$10:B86),""))</f>
        <v>#REF!</v>
      </c>
      <c r="B86" s="38" t="e">
        <f>IF(ABSENSI!#REF!="","",ABSENSI!#REF!)</f>
        <v>#REF!</v>
      </c>
      <c r="C86" s="61"/>
      <c r="D86" s="62"/>
      <c r="E86" s="63"/>
      <c r="F86" s="63"/>
      <c r="G86" s="63"/>
      <c r="H86" s="63"/>
      <c r="I86" s="64" t="str">
        <f t="shared" si="2"/>
        <v/>
      </c>
      <c r="J86" s="65"/>
      <c r="K86" s="65"/>
      <c r="L86" s="65"/>
      <c r="M86" s="65"/>
      <c r="N86" s="65"/>
      <c r="O86" s="66" t="str">
        <f t="shared" si="3"/>
        <v/>
      </c>
      <c r="P86" s="68"/>
    </row>
    <row r="87" spans="1:16" ht="14.5" x14ac:dyDescent="0.35">
      <c r="A87" s="37" t="e">
        <f>IF(B87="","",IFERROR(SUBTOTAL(3,B$10:B87),""))</f>
        <v>#REF!</v>
      </c>
      <c r="B87" s="38" t="e">
        <f>IF(ABSENSI!#REF!="","",ABSENSI!#REF!)</f>
        <v>#REF!</v>
      </c>
      <c r="C87" s="61"/>
      <c r="D87" s="62"/>
      <c r="E87" s="63"/>
      <c r="F87" s="63"/>
      <c r="G87" s="63"/>
      <c r="H87" s="63"/>
      <c r="I87" s="64" t="str">
        <f t="shared" si="2"/>
        <v/>
      </c>
      <c r="J87" s="65"/>
      <c r="K87" s="65"/>
      <c r="L87" s="65"/>
      <c r="M87" s="65"/>
      <c r="N87" s="65"/>
      <c r="O87" s="66" t="str">
        <f t="shared" si="3"/>
        <v/>
      </c>
      <c r="P87" s="68"/>
    </row>
    <row r="88" spans="1:16" ht="14.5" x14ac:dyDescent="0.35">
      <c r="A88" s="37" t="e">
        <f>IF(B88="","",IFERROR(SUBTOTAL(3,B$10:B88),""))</f>
        <v>#REF!</v>
      </c>
      <c r="B88" s="38" t="e">
        <f>IF(ABSENSI!#REF!="","",ABSENSI!#REF!)</f>
        <v>#REF!</v>
      </c>
      <c r="C88" s="61"/>
      <c r="D88" s="62"/>
      <c r="E88" s="63"/>
      <c r="F88" s="63"/>
      <c r="G88" s="63"/>
      <c r="H88" s="63"/>
      <c r="I88" s="64" t="str">
        <f t="shared" si="2"/>
        <v/>
      </c>
      <c r="J88" s="65"/>
      <c r="K88" s="65"/>
      <c r="L88" s="65"/>
      <c r="M88" s="65"/>
      <c r="N88" s="65"/>
      <c r="O88" s="66" t="str">
        <f t="shared" si="3"/>
        <v/>
      </c>
      <c r="P88" s="68"/>
    </row>
    <row r="89" spans="1:16" ht="14.5" x14ac:dyDescent="0.35">
      <c r="A89" s="37" t="e">
        <f>IF(B89="","",IFERROR(SUBTOTAL(3,B$10:B89),""))</f>
        <v>#REF!</v>
      </c>
      <c r="B89" s="38" t="e">
        <f>IF(ABSENSI!#REF!="","",ABSENSI!#REF!)</f>
        <v>#REF!</v>
      </c>
      <c r="C89" s="61"/>
      <c r="D89" s="62"/>
      <c r="E89" s="69"/>
      <c r="F89" s="69"/>
      <c r="G89" s="69"/>
      <c r="H89" s="69"/>
      <c r="I89" s="64" t="str">
        <f t="shared" si="2"/>
        <v/>
      </c>
      <c r="J89" s="65"/>
      <c r="K89" s="65"/>
      <c r="L89" s="65"/>
      <c r="M89" s="65"/>
      <c r="N89" s="65"/>
      <c r="O89" s="70" t="str">
        <f t="shared" si="3"/>
        <v/>
      </c>
      <c r="P89" s="68"/>
    </row>
    <row r="90" spans="1:16" ht="14.5" x14ac:dyDescent="0.35">
      <c r="A90" s="37" t="e">
        <f>IF(B90="","",IFERROR(SUBTOTAL(3,B$10:B90),""))</f>
        <v>#REF!</v>
      </c>
      <c r="B90" s="38" t="e">
        <f>IF(ABSENSI!#REF!="","",ABSENSI!#REF!)</f>
        <v>#REF!</v>
      </c>
      <c r="C90" s="61"/>
      <c r="D90" s="62"/>
      <c r="E90" s="71"/>
      <c r="F90" s="71"/>
      <c r="G90" s="71"/>
      <c r="H90" s="71"/>
      <c r="I90" s="72" t="str">
        <f t="shared" si="2"/>
        <v/>
      </c>
      <c r="J90" s="73"/>
      <c r="K90" s="73"/>
      <c r="L90" s="73"/>
      <c r="M90" s="73"/>
      <c r="N90" s="73"/>
      <c r="O90" s="74" t="str">
        <f t="shared" si="3"/>
        <v/>
      </c>
      <c r="P90" s="68">
        <f>SUM(F90:N90)</f>
        <v>0</v>
      </c>
    </row>
    <row r="91" spans="1:16" x14ac:dyDescent="0.25">
      <c r="F91" s="49"/>
      <c r="G91" s="49"/>
      <c r="H91" s="49"/>
      <c r="I91" s="49"/>
      <c r="L91" s="49"/>
      <c r="N91" s="49"/>
      <c r="P91" s="49"/>
    </row>
    <row r="92" spans="1:16" x14ac:dyDescent="0.25">
      <c r="F92" s="49"/>
      <c r="G92" s="49"/>
      <c r="H92" s="49"/>
      <c r="I92" s="49"/>
      <c r="L92" s="49"/>
      <c r="N92" s="49"/>
      <c r="P92" s="49"/>
    </row>
    <row r="93" spans="1:16" x14ac:dyDescent="0.25">
      <c r="F93" s="49"/>
      <c r="G93" s="49"/>
      <c r="H93" s="49"/>
      <c r="I93" s="49"/>
      <c r="L93" s="49"/>
      <c r="N93" s="49"/>
      <c r="P93" s="49"/>
    </row>
    <row r="94" spans="1:16" x14ac:dyDescent="0.25">
      <c r="F94" s="49"/>
      <c r="G94" s="49"/>
      <c r="H94" s="49"/>
      <c r="I94" s="49"/>
      <c r="L94" s="49"/>
      <c r="N94" s="49"/>
      <c r="P94" s="49"/>
    </row>
    <row r="95" spans="1:16" x14ac:dyDescent="0.25">
      <c r="F95" s="49"/>
      <c r="G95" s="49"/>
      <c r="H95" s="49"/>
      <c r="I95" s="49"/>
      <c r="L95" s="49"/>
      <c r="N95" s="49"/>
      <c r="P95" s="49"/>
    </row>
    <row r="96" spans="1:16" ht="13" x14ac:dyDescent="0.3">
      <c r="B96" s="75"/>
      <c r="F96" s="49"/>
      <c r="G96" s="49"/>
      <c r="H96" s="49"/>
      <c r="I96" s="49"/>
      <c r="L96" s="49"/>
      <c r="M96" s="75"/>
      <c r="N96" s="49"/>
      <c r="P96" s="49"/>
    </row>
    <row r="97" spans="2:16" x14ac:dyDescent="0.25">
      <c r="F97" s="49"/>
      <c r="G97" s="49"/>
      <c r="H97" s="49"/>
      <c r="I97" s="49"/>
      <c r="L97" s="49"/>
      <c r="N97" s="49"/>
      <c r="P97" s="49"/>
    </row>
    <row r="98" spans="2:16" x14ac:dyDescent="0.25">
      <c r="F98" s="49"/>
      <c r="G98" s="49"/>
      <c r="H98" s="49"/>
      <c r="I98" s="49"/>
      <c r="L98" s="49"/>
      <c r="N98" s="49"/>
      <c r="P98" s="49"/>
    </row>
    <row r="99" spans="2:16" x14ac:dyDescent="0.25">
      <c r="F99" s="49"/>
      <c r="G99" s="49"/>
      <c r="H99" s="49"/>
      <c r="I99" s="49"/>
      <c r="L99" s="49"/>
      <c r="N99" s="49"/>
      <c r="P99" s="49"/>
    </row>
    <row r="100" spans="2:16" x14ac:dyDescent="0.25">
      <c r="F100" s="49"/>
      <c r="G100" s="49"/>
      <c r="H100" s="49"/>
      <c r="I100" s="49"/>
      <c r="L100" s="49"/>
      <c r="N100" s="49"/>
      <c r="P100" s="49"/>
    </row>
    <row r="101" spans="2:16" x14ac:dyDescent="0.25">
      <c r="F101" s="49"/>
      <c r="G101" s="49"/>
      <c r="H101" s="49"/>
      <c r="I101" s="49"/>
      <c r="L101" s="49"/>
      <c r="N101" s="49"/>
      <c r="P101" s="49"/>
    </row>
    <row r="102" spans="2:16" ht="13" x14ac:dyDescent="0.3">
      <c r="B102" s="75"/>
      <c r="F102" s="49"/>
      <c r="G102" s="49"/>
      <c r="H102" s="49"/>
      <c r="I102" s="49"/>
      <c r="L102" s="49"/>
      <c r="M102" s="75"/>
      <c r="N102" s="49"/>
      <c r="P102" s="49"/>
    </row>
    <row r="103" spans="2:16" x14ac:dyDescent="0.25">
      <c r="F103" s="49"/>
      <c r="G103" s="49"/>
      <c r="H103" s="49"/>
      <c r="I103" s="49"/>
      <c r="L103" s="49"/>
      <c r="N103" s="49"/>
      <c r="P103" s="49"/>
    </row>
    <row r="104" spans="2:16" x14ac:dyDescent="0.25">
      <c r="F104" s="49"/>
      <c r="G104" s="49"/>
      <c r="H104" s="49"/>
      <c r="I104" s="49"/>
      <c r="L104" s="49"/>
      <c r="N104" s="49"/>
      <c r="P104" s="49"/>
    </row>
    <row r="105" spans="2:16" x14ac:dyDescent="0.25">
      <c r="F105" s="49"/>
      <c r="G105" s="49"/>
      <c r="H105" s="49"/>
      <c r="I105" s="49"/>
      <c r="L105" s="49"/>
      <c r="N105" s="49"/>
      <c r="P105" s="49"/>
    </row>
    <row r="106" spans="2:16" ht="13" x14ac:dyDescent="0.3">
      <c r="F106" s="49"/>
      <c r="G106" s="49"/>
      <c r="H106" s="49"/>
      <c r="I106" s="49"/>
      <c r="L106" s="49"/>
      <c r="N106" s="76"/>
      <c r="P106" s="49"/>
    </row>
    <row r="107" spans="2:16" x14ac:dyDescent="0.25">
      <c r="E107" s="49"/>
      <c r="F107" s="49"/>
      <c r="G107" s="49"/>
      <c r="H107" s="49"/>
      <c r="I107" s="49"/>
      <c r="J107" s="49"/>
      <c r="K107" s="49"/>
      <c r="L107" s="49"/>
      <c r="M107" s="49"/>
      <c r="N107" s="77"/>
    </row>
    <row r="108" spans="2:16" ht="13" x14ac:dyDescent="0.3">
      <c r="B108" s="75"/>
      <c r="E108" s="49"/>
      <c r="F108" s="49"/>
      <c r="G108" s="49"/>
      <c r="H108" s="49"/>
      <c r="I108" s="49"/>
      <c r="J108" s="49"/>
      <c r="K108" s="49"/>
      <c r="L108" s="49"/>
      <c r="M108" s="76"/>
      <c r="N108" s="77"/>
    </row>
    <row r="109" spans="2:16" x14ac:dyDescent="0.25">
      <c r="E109" s="49"/>
      <c r="F109" s="49"/>
      <c r="G109" s="49"/>
      <c r="H109" s="49"/>
      <c r="I109" s="49"/>
      <c r="J109" s="49"/>
      <c r="K109" s="49"/>
      <c r="L109" s="49"/>
      <c r="M109" s="49"/>
      <c r="N109" s="77"/>
    </row>
    <row r="110" spans="2:16" x14ac:dyDescent="0.25">
      <c r="E110" s="49"/>
      <c r="F110" s="49"/>
      <c r="G110" s="49"/>
      <c r="H110" s="49"/>
      <c r="I110" s="49"/>
      <c r="J110" s="49"/>
      <c r="K110" s="49"/>
      <c r="L110" s="49"/>
      <c r="M110" s="49"/>
      <c r="N110" s="77"/>
    </row>
    <row r="111" spans="2:16" x14ac:dyDescent="0.25">
      <c r="E111" s="49"/>
      <c r="F111" s="49"/>
      <c r="G111" s="49"/>
      <c r="H111" s="49"/>
      <c r="I111" s="49"/>
      <c r="J111" s="49"/>
      <c r="K111" s="49"/>
      <c r="L111" s="49"/>
      <c r="M111" s="49"/>
      <c r="N111" s="49"/>
    </row>
    <row r="112" spans="2:16" x14ac:dyDescent="0.25">
      <c r="E112" s="49"/>
      <c r="F112" s="49"/>
      <c r="G112" s="49"/>
      <c r="H112" s="49"/>
      <c r="I112" s="49"/>
      <c r="J112" s="49"/>
      <c r="K112" s="49"/>
      <c r="L112" s="49"/>
      <c r="M112" s="49"/>
      <c r="N112" s="49"/>
    </row>
    <row r="113" spans="2:14" x14ac:dyDescent="0.25">
      <c r="E113" s="49"/>
      <c r="F113" s="49"/>
      <c r="G113" s="49"/>
      <c r="H113" s="49"/>
      <c r="I113" s="49"/>
      <c r="J113" s="49"/>
      <c r="K113" s="49"/>
      <c r="L113" s="49"/>
      <c r="M113" s="49"/>
      <c r="N113" s="49"/>
    </row>
    <row r="114" spans="2:14" x14ac:dyDescent="0.25">
      <c r="B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</row>
    <row r="115" spans="2:14" x14ac:dyDescent="0.25">
      <c r="B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</row>
    <row r="116" spans="2:14" x14ac:dyDescent="0.25">
      <c r="B116" s="78"/>
      <c r="E116" s="49"/>
      <c r="F116" s="49"/>
      <c r="G116" s="49"/>
      <c r="H116" s="49"/>
      <c r="I116" s="49"/>
      <c r="J116" s="49"/>
      <c r="K116" s="49"/>
      <c r="L116" s="49"/>
      <c r="M116" s="49"/>
      <c r="N116" s="49"/>
    </row>
    <row r="117" spans="2:14" x14ac:dyDescent="0.25">
      <c r="B117" s="79"/>
      <c r="E117" s="49"/>
      <c r="F117" s="49"/>
      <c r="G117" s="49"/>
      <c r="H117" s="49"/>
      <c r="I117" s="49"/>
      <c r="J117" s="49"/>
      <c r="K117" s="49"/>
      <c r="L117" s="49"/>
      <c r="M117" s="49"/>
      <c r="N117" s="49"/>
    </row>
    <row r="118" spans="2:14" x14ac:dyDescent="0.25">
      <c r="B118" s="78"/>
      <c r="E118" s="49"/>
      <c r="F118" s="49"/>
      <c r="G118" s="49"/>
      <c r="H118" s="49"/>
      <c r="I118" s="49"/>
      <c r="J118" s="49"/>
      <c r="K118" s="49"/>
      <c r="L118" s="49"/>
      <c r="M118" s="49"/>
      <c r="N118" s="49"/>
    </row>
    <row r="119" spans="2:14" x14ac:dyDescent="0.25">
      <c r="C119" s="47"/>
      <c r="E119" s="49"/>
      <c r="F119" s="49"/>
      <c r="G119" s="49"/>
      <c r="H119" s="49"/>
      <c r="I119" s="49"/>
      <c r="J119" s="49"/>
      <c r="K119" s="49"/>
      <c r="L119" s="49"/>
      <c r="M119" s="49"/>
      <c r="N119" s="49"/>
    </row>
    <row r="120" spans="2:14" x14ac:dyDescent="0.25">
      <c r="C120" s="47"/>
      <c r="E120" s="49"/>
      <c r="F120" s="49"/>
      <c r="G120" s="49"/>
      <c r="H120" s="49"/>
      <c r="I120" s="49"/>
      <c r="J120" s="49"/>
      <c r="K120" s="49"/>
      <c r="L120" s="49"/>
      <c r="M120" s="49"/>
      <c r="N120" s="49"/>
    </row>
  </sheetData>
  <sheetProtection algorithmName="SHA-512" hashValue="TWizZDCTj38Pg8H3/RRqxnGeHePMRHPUJ3ieoY27+HqYYAcvFSpbh4tXo2YWY/3qv5+fvi4CP/qJkcS2hSuQLw==" saltValue="9onwgAhYyzw2GhIpkzsAIA==" spinCount="100000" sheet="1" objects="1" scenarios="1"/>
  <mergeCells count="17">
    <mergeCell ref="E6:I6"/>
    <mergeCell ref="J6:O6"/>
    <mergeCell ref="O7:O9"/>
    <mergeCell ref="P7:P9"/>
    <mergeCell ref="M7:M9"/>
    <mergeCell ref="J7:J9"/>
    <mergeCell ref="K7:K9"/>
    <mergeCell ref="G7:G9"/>
    <mergeCell ref="L7:L9"/>
    <mergeCell ref="N7:N9"/>
    <mergeCell ref="I7:I9"/>
    <mergeCell ref="E7:E9"/>
    <mergeCell ref="A7:A9"/>
    <mergeCell ref="B7:B9"/>
    <mergeCell ref="C7:C9"/>
    <mergeCell ref="D7:D9"/>
    <mergeCell ref="H7:H9"/>
  </mergeCells>
  <dataValidations count="1">
    <dataValidation type="list" allowBlank="1" showInputMessage="1" showErrorMessage="1" sqref="E10:H90 J10:N90" xr:uid="{00000000-0002-0000-0500-000000000000}">
      <formula1>"5,6,7,8"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D88"/>
  <sheetViews>
    <sheetView showGridLines="0" workbookViewId="0">
      <pane xSplit="4" ySplit="5" topLeftCell="E80" activePane="bottomRight" state="frozen"/>
      <selection pane="topRight" activeCell="E1" sqref="E1"/>
      <selection pane="bottomLeft" activeCell="A5" sqref="A5"/>
      <selection pane="bottomRight" activeCell="C87" sqref="C87"/>
    </sheetView>
  </sheetViews>
  <sheetFormatPr defaultColWidth="9.1796875" defaultRowHeight="12.5" outlineLevelCol="2" x14ac:dyDescent="0.25"/>
  <cols>
    <col min="1" max="1" width="4.1796875" style="18" customWidth="1"/>
    <col min="2" max="2" width="3.1796875" style="18" bestFit="1" customWidth="1"/>
    <col min="3" max="3" width="21.453125" style="18" customWidth="1"/>
    <col min="4" max="4" width="11.1796875" style="17" customWidth="1" outlineLevel="1"/>
    <col min="5" max="5" width="11.81640625" style="17" bestFit="1" customWidth="1"/>
    <col min="6" max="6" width="12.81640625" style="17" customWidth="1"/>
    <col min="7" max="7" width="13.1796875" style="17" customWidth="1"/>
    <col min="8" max="8" width="11.81640625" style="17" customWidth="1"/>
    <col min="9" max="12" width="11.1796875" style="17" customWidth="1"/>
    <col min="13" max="13" width="12.1796875" style="17" hidden="1" customWidth="1" outlineLevel="1"/>
    <col min="14" max="14" width="12.453125" style="18" customWidth="1" collapsed="1"/>
    <col min="15" max="15" width="11.453125" style="18" customWidth="1"/>
    <col min="16" max="16" width="14" style="18" hidden="1" customWidth="1" outlineLevel="1"/>
    <col min="17" max="17" width="14" style="29" customWidth="1" collapsed="1"/>
    <col min="18" max="18" width="19.1796875" style="18" customWidth="1"/>
    <col min="19" max="19" width="11.54296875" style="18" customWidth="1"/>
    <col min="20" max="20" width="11.81640625" style="18" customWidth="1"/>
    <col min="21" max="21" width="12.453125" style="17" hidden="1" customWidth="1" outlineLevel="1"/>
    <col min="22" max="22" width="12.54296875" style="18" customWidth="1" collapsed="1"/>
    <col min="23" max="23" width="11.81640625" style="18" hidden="1" customWidth="1" outlineLevel="1"/>
    <col min="24" max="24" width="10" style="17" hidden="1" customWidth="1" outlineLevel="2"/>
    <col min="25" max="25" width="11" style="17" hidden="1" customWidth="1" outlineLevel="1" collapsed="1"/>
    <col min="26" max="26" width="12.81640625" style="18" hidden="1" customWidth="1" outlineLevel="1"/>
    <col min="27" max="27" width="12.453125" style="17" hidden="1" customWidth="1" outlineLevel="2"/>
    <col min="28" max="28" width="14.1796875" style="18" hidden="1" customWidth="1" outlineLevel="1" collapsed="1"/>
    <col min="29" max="29" width="12.81640625" style="83" customWidth="1" collapsed="1"/>
    <col min="30" max="30" width="12.81640625" style="83" customWidth="1"/>
    <col min="31" max="16384" width="9.1796875" style="18"/>
  </cols>
  <sheetData>
    <row r="1" spans="2:30" ht="18.75" customHeight="1" thickBot="1" x14ac:dyDescent="0.3">
      <c r="B1" s="270" t="str">
        <f>ABSENSI!B5</f>
        <v>Periode, 21/4/2021</v>
      </c>
      <c r="C1" s="270"/>
      <c r="D1" s="271">
        <f>ABSENSI!AK6</f>
        <v>23</v>
      </c>
      <c r="L1" s="49"/>
    </row>
    <row r="2" spans="2:30" ht="18.75" customHeight="1" thickTop="1" thickBot="1" x14ac:dyDescent="0.3">
      <c r="B2" s="270" t="str">
        <f>ABSENSI!B6</f>
        <v>Periode, 20/5/2021</v>
      </c>
      <c r="C2" s="270"/>
      <c r="D2" s="272"/>
    </row>
    <row r="3" spans="2:30" ht="18.75" customHeight="1" thickTop="1" thickBot="1" x14ac:dyDescent="0.3">
      <c r="B3" s="87"/>
      <c r="C3" s="87"/>
      <c r="D3" s="273"/>
    </row>
    <row r="4" spans="2:30" ht="76" thickTop="1" thickBot="1" x14ac:dyDescent="0.3">
      <c r="B4" s="31" t="s">
        <v>0</v>
      </c>
      <c r="C4" s="32" t="s">
        <v>20</v>
      </c>
      <c r="D4" s="23" t="s">
        <v>205</v>
      </c>
      <c r="E4" s="33" t="s">
        <v>204</v>
      </c>
      <c r="F4" s="33" t="s">
        <v>290</v>
      </c>
      <c r="G4" s="33" t="s">
        <v>289</v>
      </c>
      <c r="H4" s="33" t="s">
        <v>263</v>
      </c>
      <c r="I4" s="33" t="s">
        <v>285</v>
      </c>
      <c r="J4" s="33" t="s">
        <v>283</v>
      </c>
      <c r="K4" s="33" t="s">
        <v>231</v>
      </c>
      <c r="L4" s="33" t="s">
        <v>282</v>
      </c>
      <c r="M4" s="19" t="s">
        <v>220</v>
      </c>
      <c r="N4" s="28" t="s">
        <v>223</v>
      </c>
      <c r="O4" s="28" t="s">
        <v>224</v>
      </c>
      <c r="P4" s="28" t="s">
        <v>227</v>
      </c>
      <c r="Q4" s="80" t="s">
        <v>228</v>
      </c>
      <c r="R4" s="20" t="s">
        <v>221</v>
      </c>
      <c r="S4" s="27" t="s">
        <v>222</v>
      </c>
      <c r="T4" s="20" t="s">
        <v>225</v>
      </c>
      <c r="U4" s="20" t="s">
        <v>226</v>
      </c>
      <c r="V4" s="81" t="s">
        <v>229</v>
      </c>
      <c r="W4" s="45" t="s">
        <v>233</v>
      </c>
      <c r="X4" s="45" t="s">
        <v>234</v>
      </c>
      <c r="Y4" s="82" t="s">
        <v>236</v>
      </c>
      <c r="Z4" s="46" t="s">
        <v>237</v>
      </c>
      <c r="AA4" s="46" t="s">
        <v>238</v>
      </c>
      <c r="AB4" s="82" t="s">
        <v>239</v>
      </c>
      <c r="AC4" s="84" t="s">
        <v>240</v>
      </c>
      <c r="AD4" s="89" t="s">
        <v>245</v>
      </c>
    </row>
    <row r="5" spans="2:30" ht="14" thickTop="1" thickBot="1" x14ac:dyDescent="0.3">
      <c r="B5" s="21"/>
      <c r="C5" s="21"/>
      <c r="D5" s="22"/>
      <c r="E5" s="99"/>
      <c r="F5" s="99"/>
      <c r="G5" s="99"/>
      <c r="H5" s="99"/>
      <c r="I5" s="99"/>
      <c r="J5" s="99"/>
      <c r="K5" s="99"/>
      <c r="L5" s="99"/>
      <c r="M5" s="99"/>
      <c r="N5" s="21"/>
      <c r="O5" s="21"/>
      <c r="P5" s="21"/>
      <c r="Q5" s="30"/>
      <c r="R5" s="21"/>
      <c r="S5" s="21"/>
      <c r="T5" s="21"/>
      <c r="U5" s="22"/>
      <c r="V5" s="21"/>
      <c r="W5" s="21"/>
      <c r="X5" s="22"/>
      <c r="Y5" s="22"/>
      <c r="Z5" s="21"/>
      <c r="AA5" s="22"/>
      <c r="AB5" s="21"/>
      <c r="AC5" s="85"/>
      <c r="AD5" s="85"/>
    </row>
    <row r="6" spans="2:30" ht="15" thickTop="1" x14ac:dyDescent="0.35">
      <c r="B6" s="24" t="e">
        <f t="array" ref="B6">IF(C6="","",IFERROR(SUBTOTAL(3,C$6:C6),""))</f>
        <v>#REF!</v>
      </c>
      <c r="C6" s="25" t="e">
        <f>IF(ABSENSI!#REF!="","",IFERROR(ABSENSI!#REF!,""))</f>
        <v>#REF!</v>
      </c>
      <c r="D6" s="39" t="e">
        <f>IF(C6="","",IFERROR(ABSENSI!$AJ$6,""))</f>
        <v>#REF!</v>
      </c>
      <c r="E6" s="40" t="str">
        <f t="shared" ref="E6" si="0">IFERROR(VLOOKUP(C6,data_absen,35,0),"")</f>
        <v/>
      </c>
      <c r="F6" s="40" t="str">
        <f t="shared" ref="F6" si="1">IFERROR(VLOOKUP(C6,data_absen,36,0),"")</f>
        <v/>
      </c>
      <c r="G6" s="40" t="str">
        <f t="shared" ref="G6:G37" si="2">IFERROR(VLOOKUP(C6,data_absen,37,0),"")</f>
        <v/>
      </c>
      <c r="H6" s="40" t="str">
        <f t="shared" ref="H6:H37" si="3">IFERROR(VLOOKUP(C6,data_absen,38,0),"")</f>
        <v/>
      </c>
      <c r="I6" s="40" t="str">
        <f t="shared" ref="I6:I37" si="4">IFERROR(VLOOKUP(C6,data_absen,39,0),"")</f>
        <v/>
      </c>
      <c r="J6" s="40" t="str">
        <f t="shared" ref="J6:J37" si="5">IFERROR(VLOOKUP(C6,data_absen,40,0),"")</f>
        <v/>
      </c>
      <c r="K6" s="40" t="str">
        <f t="shared" ref="K6:K37" si="6">IFERROR(VLOOKUP(C6,data_absen,41,0),"")</f>
        <v/>
      </c>
      <c r="L6" s="40" t="str">
        <f t="shared" ref="L6:L37" si="7">IFERROR(VLOOKUP(C6,data_absen,42,0),"")</f>
        <v/>
      </c>
      <c r="M6" s="40" t="str">
        <f t="shared" ref="M6" si="8">IFERROR(VLOOKUP(C6,data_absen,43,0),"")</f>
        <v/>
      </c>
      <c r="N6" s="41" t="str">
        <f>IFERROR(IF(E6="","",E6/$D$1*100%),"")</f>
        <v/>
      </c>
      <c r="O6" s="42" t="str">
        <f>IF(N6="","",IF(N6&gt;=98%,4,IF(AND(N6&gt;=92%,N6&lt;98%),3,IF(AND(N6&gt;=88%,N6&lt;92%),2,IF(N6&lt;=88%,1)))))</f>
        <v/>
      </c>
      <c r="P6" s="41">
        <v>0.05</v>
      </c>
      <c r="Q6" s="34" t="str">
        <f>IF(O6="","",P6*O6)</f>
        <v/>
      </c>
      <c r="R6" s="43" t="str">
        <f t="shared" ref="R6" si="9">IFERROR(VLOOKUP(C6,data_absen,42,0),"")</f>
        <v/>
      </c>
      <c r="S6" s="44" t="str">
        <f>IFERROR(IF(C6="","",($D$1-R6)/$D$1),"")</f>
        <v/>
      </c>
      <c r="T6" s="42" t="str">
        <f>IF(S6="","",IF(S6&gt;=98%,4,IF(AND(S6&gt;=92%,S6&lt;98%),3,IF(AND(S6&gt;=88%,S6&lt;92%),2,IF(S6&lt;=88%,1)))))</f>
        <v/>
      </c>
      <c r="U6" s="41">
        <v>0.05</v>
      </c>
      <c r="V6" s="34" t="str">
        <f>IF(T6="","",U6*T6)</f>
        <v/>
      </c>
      <c r="W6" s="42" t="str">
        <f t="shared" ref="W6" si="10">IFERROR(IF(C6="","",VLOOKUP($C6,VLOOK_NILAIKOMPETENSI,8,0)),"")</f>
        <v/>
      </c>
      <c r="X6" s="41">
        <v>0.15</v>
      </c>
      <c r="Y6" s="34" t="str">
        <f>IF(W6="","",X6*W6)</f>
        <v/>
      </c>
      <c r="Z6" s="42" t="str">
        <f t="shared" ref="Z6" si="11">IFERROR(IF(C6="","",VLOOKUP($C6,VLOOK_NILAIKOMPETENSI,14,0)),"")</f>
        <v/>
      </c>
      <c r="AA6" s="41">
        <v>0.15</v>
      </c>
      <c r="AB6" s="34" t="str">
        <f>IF(Z6="","",AA6*Z6)</f>
        <v/>
      </c>
      <c r="AC6" s="86" t="e">
        <f>IF(C6="","",IFERROR(SUM(Q6,V6,Y6,AB6),""))</f>
        <v>#REF!</v>
      </c>
      <c r="AD6" s="88" t="e">
        <f>IF(C6="","",IF(AC6&gt;=6,"Baik",IF(AND(AC6&gt;=4,AC6&lt;8),"Sedang",IF(AND(AC6&gt;=2,AC6&lt;4),"Kurang",IF(AC6&lt;=2,"Buruk")))))</f>
        <v>#REF!</v>
      </c>
    </row>
    <row r="7" spans="2:30" ht="14.5" x14ac:dyDescent="0.35">
      <c r="B7" s="24" t="e">
        <f t="array" ref="B7">IF(C7="","",IFERROR(SUBTOTAL(3,C$6:C7),""))</f>
        <v>#REF!</v>
      </c>
      <c r="C7" s="25" t="e">
        <f>IF(ABSENSI!#REF!="","",IFERROR(ABSENSI!#REF!,""))</f>
        <v>#REF!</v>
      </c>
      <c r="D7" s="39" t="e">
        <f>IF(C7="","",IFERROR(ABSENSI!$AJ$6,""))</f>
        <v>#REF!</v>
      </c>
      <c r="E7" s="40" t="str">
        <f t="shared" ref="E7:E70" si="12">IFERROR(VLOOKUP(C7,data_absen,35,0),"")</f>
        <v/>
      </c>
      <c r="F7" s="40" t="str">
        <f t="shared" ref="F7:F70" si="13">IFERROR(VLOOKUP(C7,data_absen,36,0),"")</f>
        <v/>
      </c>
      <c r="G7" s="40" t="str">
        <f t="shared" si="2"/>
        <v/>
      </c>
      <c r="H7" s="40" t="str">
        <f t="shared" si="3"/>
        <v/>
      </c>
      <c r="I7" s="40" t="str">
        <f t="shared" si="4"/>
        <v/>
      </c>
      <c r="J7" s="40" t="str">
        <f t="shared" si="5"/>
        <v/>
      </c>
      <c r="K7" s="40" t="str">
        <f t="shared" si="6"/>
        <v/>
      </c>
      <c r="L7" s="40" t="str">
        <f t="shared" si="7"/>
        <v/>
      </c>
      <c r="M7" s="40" t="str">
        <f t="shared" ref="M7:M70" si="14">IFERROR(VLOOKUP(C7,data_absen,43,0),"")</f>
        <v/>
      </c>
      <c r="N7" s="41" t="str">
        <f t="shared" ref="N7:N70" si="15">IFERROR(IF(E7="","",E7/$D$1*100%),"")</f>
        <v/>
      </c>
      <c r="O7" s="42" t="str">
        <f t="shared" ref="O7:O70" si="16">IF(N7="","",IF(N7&gt;=98%,4,IF(AND(N7&gt;=92%,N7&lt;98%),3,IF(AND(N7&gt;=88%,N7&lt;92%),2,IF(N7&lt;=88%,1)))))</f>
        <v/>
      </c>
      <c r="P7" s="41">
        <v>0.05</v>
      </c>
      <c r="Q7" s="34" t="str">
        <f t="shared" ref="Q7:Q70" si="17">IF(O7="","",P7*O7)</f>
        <v/>
      </c>
      <c r="R7" s="43" t="str">
        <f t="shared" ref="R7:R70" si="18">IFERROR(VLOOKUP(C7,data_absen,42,0),"")</f>
        <v/>
      </c>
      <c r="S7" s="44" t="str">
        <f t="shared" ref="S7:S70" si="19">IFERROR(IF(C7="","",($D$1-R7)/$D$1),"")</f>
        <v/>
      </c>
      <c r="T7" s="42" t="str">
        <f t="shared" ref="T7:T70" si="20">IF(S7="","",IF(S7&gt;=98%,4,IF(AND(S7&gt;=92%,S7&lt;98%),3,IF(AND(S7&gt;=88%,S7&lt;92%),2,IF(S7&lt;=88%,1)))))</f>
        <v/>
      </c>
      <c r="U7" s="41">
        <v>0.05</v>
      </c>
      <c r="V7" s="34" t="str">
        <f t="shared" ref="V7:V70" si="21">IF(T7="","",U7*T7)</f>
        <v/>
      </c>
      <c r="W7" s="42" t="str">
        <f t="shared" ref="W7:W70" si="22">IFERROR(IF(C7="","",VLOOKUP($C7,VLOOK_NILAIKOMPETENSI,8,0)),"")</f>
        <v/>
      </c>
      <c r="X7" s="41">
        <v>0.15</v>
      </c>
      <c r="Y7" s="34" t="str">
        <f t="shared" ref="Y7:Y70" si="23">IF(W7="","",X7*W7)</f>
        <v/>
      </c>
      <c r="Z7" s="42" t="str">
        <f t="shared" ref="Z7:Z70" si="24">IFERROR(IF(C7="","",VLOOKUP($C7,VLOOK_NILAIKOMPETENSI,14,0)),"")</f>
        <v/>
      </c>
      <c r="AA7" s="41">
        <v>0.15</v>
      </c>
      <c r="AB7" s="34" t="str">
        <f t="shared" ref="AB7:AB70" si="25">IF(Z7="","",AA7*Z7)</f>
        <v/>
      </c>
      <c r="AC7" s="86" t="e">
        <f t="shared" ref="AC7:AC70" si="26">IF(C7="","",IFERROR(SUM(Q7,V7,Y7,AB7),""))</f>
        <v>#REF!</v>
      </c>
      <c r="AD7" s="88" t="e">
        <f t="shared" ref="AD7:AD70" si="27">IF(C7="","",IF(AC7&gt;=6,"Baik",IF(AND(AC7&gt;=4,AC7&lt;8),"Sedang",IF(AND(AC7&gt;=2,AC7&lt;4),"Kurang",IF(AC7&lt;=2,"Buruk")))))</f>
        <v>#REF!</v>
      </c>
    </row>
    <row r="8" spans="2:30" ht="14.5" x14ac:dyDescent="0.35">
      <c r="B8" s="24" t="e">
        <f t="array" ref="B8">IF(C8="","",IFERROR(SUBTOTAL(3,C$6:C8),""))</f>
        <v>#REF!</v>
      </c>
      <c r="C8" s="25" t="e">
        <f>IF(ABSENSI!#REF!="","",IFERROR(ABSENSI!#REF!,""))</f>
        <v>#REF!</v>
      </c>
      <c r="D8" s="39" t="e">
        <f>IF(C8="","",IFERROR(ABSENSI!$AJ$6,""))</f>
        <v>#REF!</v>
      </c>
      <c r="E8" s="40" t="str">
        <f t="shared" si="12"/>
        <v/>
      </c>
      <c r="F8" s="40" t="str">
        <f t="shared" si="13"/>
        <v/>
      </c>
      <c r="G8" s="40" t="str">
        <f t="shared" si="2"/>
        <v/>
      </c>
      <c r="H8" s="40" t="str">
        <f t="shared" si="3"/>
        <v/>
      </c>
      <c r="I8" s="40" t="str">
        <f t="shared" si="4"/>
        <v/>
      </c>
      <c r="J8" s="40" t="str">
        <f t="shared" si="5"/>
        <v/>
      </c>
      <c r="K8" s="40" t="str">
        <f t="shared" si="6"/>
        <v/>
      </c>
      <c r="L8" s="40" t="str">
        <f t="shared" si="7"/>
        <v/>
      </c>
      <c r="M8" s="40" t="str">
        <f t="shared" si="14"/>
        <v/>
      </c>
      <c r="N8" s="41" t="str">
        <f t="shared" si="15"/>
        <v/>
      </c>
      <c r="O8" s="42" t="str">
        <f t="shared" si="16"/>
        <v/>
      </c>
      <c r="P8" s="41">
        <v>0.05</v>
      </c>
      <c r="Q8" s="34" t="str">
        <f t="shared" si="17"/>
        <v/>
      </c>
      <c r="R8" s="43" t="str">
        <f t="shared" si="18"/>
        <v/>
      </c>
      <c r="S8" s="44" t="str">
        <f t="shared" si="19"/>
        <v/>
      </c>
      <c r="T8" s="42" t="str">
        <f t="shared" si="20"/>
        <v/>
      </c>
      <c r="U8" s="41">
        <v>0.05</v>
      </c>
      <c r="V8" s="34" t="str">
        <f t="shared" si="21"/>
        <v/>
      </c>
      <c r="W8" s="42" t="str">
        <f t="shared" si="22"/>
        <v/>
      </c>
      <c r="X8" s="41">
        <v>0.15</v>
      </c>
      <c r="Y8" s="34" t="str">
        <f t="shared" si="23"/>
        <v/>
      </c>
      <c r="Z8" s="42" t="str">
        <f t="shared" si="24"/>
        <v/>
      </c>
      <c r="AA8" s="41">
        <v>0.15</v>
      </c>
      <c r="AB8" s="34" t="str">
        <f t="shared" si="25"/>
        <v/>
      </c>
      <c r="AC8" s="86" t="e">
        <f t="shared" si="26"/>
        <v>#REF!</v>
      </c>
      <c r="AD8" s="88" t="e">
        <f t="shared" si="27"/>
        <v>#REF!</v>
      </c>
    </row>
    <row r="9" spans="2:30" ht="14.5" x14ac:dyDescent="0.35">
      <c r="B9" s="24" t="e">
        <f t="array" ref="B9">IF(C9="","",IFERROR(SUBTOTAL(3,C$6:C9),""))</f>
        <v>#REF!</v>
      </c>
      <c r="C9" s="25" t="e">
        <f>IF(ABSENSI!#REF!="","",IFERROR(ABSENSI!#REF!,""))</f>
        <v>#REF!</v>
      </c>
      <c r="D9" s="39" t="e">
        <f>IF(C9="","",IFERROR(ABSENSI!$AJ$6,""))</f>
        <v>#REF!</v>
      </c>
      <c r="E9" s="40" t="str">
        <f t="shared" si="12"/>
        <v/>
      </c>
      <c r="F9" s="40" t="str">
        <f t="shared" si="13"/>
        <v/>
      </c>
      <c r="G9" s="40" t="str">
        <f t="shared" si="2"/>
        <v/>
      </c>
      <c r="H9" s="40" t="str">
        <f t="shared" si="3"/>
        <v/>
      </c>
      <c r="I9" s="40" t="str">
        <f t="shared" si="4"/>
        <v/>
      </c>
      <c r="J9" s="40" t="str">
        <f t="shared" si="5"/>
        <v/>
      </c>
      <c r="K9" s="40" t="str">
        <f t="shared" si="6"/>
        <v/>
      </c>
      <c r="L9" s="40" t="str">
        <f t="shared" si="7"/>
        <v/>
      </c>
      <c r="M9" s="40" t="str">
        <f t="shared" si="14"/>
        <v/>
      </c>
      <c r="N9" s="41" t="str">
        <f t="shared" si="15"/>
        <v/>
      </c>
      <c r="O9" s="42" t="str">
        <f t="shared" si="16"/>
        <v/>
      </c>
      <c r="P9" s="41">
        <v>0.05</v>
      </c>
      <c r="Q9" s="34" t="str">
        <f t="shared" si="17"/>
        <v/>
      </c>
      <c r="R9" s="43" t="str">
        <f t="shared" si="18"/>
        <v/>
      </c>
      <c r="S9" s="44" t="str">
        <f t="shared" si="19"/>
        <v/>
      </c>
      <c r="T9" s="42" t="str">
        <f t="shared" si="20"/>
        <v/>
      </c>
      <c r="U9" s="41">
        <v>0.05</v>
      </c>
      <c r="V9" s="34" t="str">
        <f t="shared" si="21"/>
        <v/>
      </c>
      <c r="W9" s="42" t="str">
        <f t="shared" si="22"/>
        <v/>
      </c>
      <c r="X9" s="41">
        <v>0.15</v>
      </c>
      <c r="Y9" s="34" t="str">
        <f t="shared" si="23"/>
        <v/>
      </c>
      <c r="Z9" s="42" t="str">
        <f t="shared" si="24"/>
        <v/>
      </c>
      <c r="AA9" s="41">
        <v>0.15</v>
      </c>
      <c r="AB9" s="34" t="str">
        <f t="shared" si="25"/>
        <v/>
      </c>
      <c r="AC9" s="86" t="e">
        <f t="shared" si="26"/>
        <v>#REF!</v>
      </c>
      <c r="AD9" s="88" t="e">
        <f t="shared" si="27"/>
        <v>#REF!</v>
      </c>
    </row>
    <row r="10" spans="2:30" ht="14.5" x14ac:dyDescent="0.35">
      <c r="B10" s="24" t="e">
        <f t="array" ref="B10">IF(C10="","",IFERROR(SUBTOTAL(3,C$6:C10),""))</f>
        <v>#REF!</v>
      </c>
      <c r="C10" s="25" t="e">
        <f>IF(ABSENSI!#REF!="","",IFERROR(ABSENSI!#REF!,""))</f>
        <v>#REF!</v>
      </c>
      <c r="D10" s="39" t="e">
        <f>IF(C10="","",IFERROR(ABSENSI!$AJ$6,""))</f>
        <v>#REF!</v>
      </c>
      <c r="E10" s="40" t="str">
        <f t="shared" si="12"/>
        <v/>
      </c>
      <c r="F10" s="40" t="str">
        <f t="shared" si="13"/>
        <v/>
      </c>
      <c r="G10" s="40" t="str">
        <f t="shared" si="2"/>
        <v/>
      </c>
      <c r="H10" s="40" t="str">
        <f t="shared" si="3"/>
        <v/>
      </c>
      <c r="I10" s="40" t="str">
        <f t="shared" si="4"/>
        <v/>
      </c>
      <c r="J10" s="40" t="str">
        <f t="shared" si="5"/>
        <v/>
      </c>
      <c r="K10" s="40" t="str">
        <f t="shared" si="6"/>
        <v/>
      </c>
      <c r="L10" s="40" t="str">
        <f t="shared" si="7"/>
        <v/>
      </c>
      <c r="M10" s="40" t="str">
        <f t="shared" si="14"/>
        <v/>
      </c>
      <c r="N10" s="41" t="str">
        <f t="shared" si="15"/>
        <v/>
      </c>
      <c r="O10" s="42" t="str">
        <f t="shared" si="16"/>
        <v/>
      </c>
      <c r="P10" s="41">
        <v>0.05</v>
      </c>
      <c r="Q10" s="34" t="str">
        <f t="shared" si="17"/>
        <v/>
      </c>
      <c r="R10" s="43" t="str">
        <f t="shared" si="18"/>
        <v/>
      </c>
      <c r="S10" s="44" t="str">
        <f t="shared" si="19"/>
        <v/>
      </c>
      <c r="T10" s="42" t="str">
        <f t="shared" si="20"/>
        <v/>
      </c>
      <c r="U10" s="41">
        <v>0.05</v>
      </c>
      <c r="V10" s="34" t="str">
        <f t="shared" si="21"/>
        <v/>
      </c>
      <c r="W10" s="42" t="str">
        <f t="shared" si="22"/>
        <v/>
      </c>
      <c r="X10" s="41">
        <v>0.15</v>
      </c>
      <c r="Y10" s="34" t="str">
        <f t="shared" si="23"/>
        <v/>
      </c>
      <c r="Z10" s="42" t="str">
        <f t="shared" si="24"/>
        <v/>
      </c>
      <c r="AA10" s="41">
        <v>0.15</v>
      </c>
      <c r="AB10" s="34" t="str">
        <f t="shared" si="25"/>
        <v/>
      </c>
      <c r="AC10" s="86" t="e">
        <f t="shared" si="26"/>
        <v>#REF!</v>
      </c>
      <c r="AD10" s="88" t="e">
        <f t="shared" si="27"/>
        <v>#REF!</v>
      </c>
    </row>
    <row r="11" spans="2:30" ht="14.5" x14ac:dyDescent="0.35">
      <c r="B11" s="24" t="e">
        <f t="array" ref="B11">IF(C11="","",IFERROR(SUBTOTAL(3,C$6:C11),""))</f>
        <v>#REF!</v>
      </c>
      <c r="C11" s="25" t="e">
        <f>IF(ABSENSI!#REF!="","",IFERROR(ABSENSI!#REF!,""))</f>
        <v>#REF!</v>
      </c>
      <c r="D11" s="39" t="e">
        <f>IF(C11="","",IFERROR(ABSENSI!$AJ$6,""))</f>
        <v>#REF!</v>
      </c>
      <c r="E11" s="40" t="str">
        <f t="shared" si="12"/>
        <v/>
      </c>
      <c r="F11" s="40" t="str">
        <f t="shared" si="13"/>
        <v/>
      </c>
      <c r="G11" s="40" t="str">
        <f t="shared" si="2"/>
        <v/>
      </c>
      <c r="H11" s="40" t="str">
        <f t="shared" si="3"/>
        <v/>
      </c>
      <c r="I11" s="40" t="str">
        <f t="shared" si="4"/>
        <v/>
      </c>
      <c r="J11" s="40" t="str">
        <f t="shared" si="5"/>
        <v/>
      </c>
      <c r="K11" s="40" t="str">
        <f t="shared" si="6"/>
        <v/>
      </c>
      <c r="L11" s="40" t="str">
        <f t="shared" si="7"/>
        <v/>
      </c>
      <c r="M11" s="40" t="str">
        <f t="shared" si="14"/>
        <v/>
      </c>
      <c r="N11" s="41" t="str">
        <f t="shared" si="15"/>
        <v/>
      </c>
      <c r="O11" s="42" t="str">
        <f t="shared" si="16"/>
        <v/>
      </c>
      <c r="P11" s="41">
        <v>0.05</v>
      </c>
      <c r="Q11" s="34" t="str">
        <f t="shared" si="17"/>
        <v/>
      </c>
      <c r="R11" s="43" t="str">
        <f t="shared" si="18"/>
        <v/>
      </c>
      <c r="S11" s="44" t="str">
        <f t="shared" si="19"/>
        <v/>
      </c>
      <c r="T11" s="42" t="str">
        <f t="shared" si="20"/>
        <v/>
      </c>
      <c r="U11" s="41">
        <v>0.05</v>
      </c>
      <c r="V11" s="34" t="str">
        <f t="shared" si="21"/>
        <v/>
      </c>
      <c r="W11" s="42" t="str">
        <f t="shared" si="22"/>
        <v/>
      </c>
      <c r="X11" s="41">
        <v>0.15</v>
      </c>
      <c r="Y11" s="34" t="str">
        <f t="shared" si="23"/>
        <v/>
      </c>
      <c r="Z11" s="42" t="str">
        <f t="shared" si="24"/>
        <v/>
      </c>
      <c r="AA11" s="41">
        <v>0.15</v>
      </c>
      <c r="AB11" s="34" t="str">
        <f t="shared" si="25"/>
        <v/>
      </c>
      <c r="AC11" s="86" t="e">
        <f t="shared" si="26"/>
        <v>#REF!</v>
      </c>
      <c r="AD11" s="88" t="e">
        <f t="shared" si="27"/>
        <v>#REF!</v>
      </c>
    </row>
    <row r="12" spans="2:30" ht="14.5" x14ac:dyDescent="0.35">
      <c r="B12" s="24" t="e">
        <f t="array" ref="B12">IF(C12="","",IFERROR(SUBTOTAL(3,C$6:C12),""))</f>
        <v>#REF!</v>
      </c>
      <c r="C12" s="25" t="e">
        <f>IF(ABSENSI!#REF!="","",IFERROR(ABSENSI!#REF!,""))</f>
        <v>#REF!</v>
      </c>
      <c r="D12" s="39" t="e">
        <f>IF(C12="","",IFERROR(ABSENSI!$AJ$6,""))</f>
        <v>#REF!</v>
      </c>
      <c r="E12" s="40" t="str">
        <f t="shared" si="12"/>
        <v/>
      </c>
      <c r="F12" s="40" t="str">
        <f t="shared" si="13"/>
        <v/>
      </c>
      <c r="G12" s="40" t="str">
        <f t="shared" si="2"/>
        <v/>
      </c>
      <c r="H12" s="40" t="str">
        <f t="shared" si="3"/>
        <v/>
      </c>
      <c r="I12" s="40" t="str">
        <f t="shared" si="4"/>
        <v/>
      </c>
      <c r="J12" s="40" t="str">
        <f t="shared" si="5"/>
        <v/>
      </c>
      <c r="K12" s="40" t="str">
        <f t="shared" si="6"/>
        <v/>
      </c>
      <c r="L12" s="40" t="str">
        <f t="shared" si="7"/>
        <v/>
      </c>
      <c r="M12" s="40" t="str">
        <f t="shared" si="14"/>
        <v/>
      </c>
      <c r="N12" s="41" t="str">
        <f t="shared" si="15"/>
        <v/>
      </c>
      <c r="O12" s="42" t="str">
        <f t="shared" si="16"/>
        <v/>
      </c>
      <c r="P12" s="41">
        <v>0.05</v>
      </c>
      <c r="Q12" s="34" t="str">
        <f t="shared" si="17"/>
        <v/>
      </c>
      <c r="R12" s="43" t="str">
        <f t="shared" si="18"/>
        <v/>
      </c>
      <c r="S12" s="44" t="str">
        <f t="shared" si="19"/>
        <v/>
      </c>
      <c r="T12" s="42" t="str">
        <f t="shared" si="20"/>
        <v/>
      </c>
      <c r="U12" s="41">
        <v>0.05</v>
      </c>
      <c r="V12" s="34" t="str">
        <f t="shared" si="21"/>
        <v/>
      </c>
      <c r="W12" s="42" t="str">
        <f t="shared" si="22"/>
        <v/>
      </c>
      <c r="X12" s="41">
        <v>0.15</v>
      </c>
      <c r="Y12" s="34" t="str">
        <f t="shared" si="23"/>
        <v/>
      </c>
      <c r="Z12" s="42" t="str">
        <f t="shared" si="24"/>
        <v/>
      </c>
      <c r="AA12" s="41">
        <v>0.15</v>
      </c>
      <c r="AB12" s="34" t="str">
        <f t="shared" si="25"/>
        <v/>
      </c>
      <c r="AC12" s="86" t="e">
        <f t="shared" si="26"/>
        <v>#REF!</v>
      </c>
      <c r="AD12" s="88" t="e">
        <f t="shared" si="27"/>
        <v>#REF!</v>
      </c>
    </row>
    <row r="13" spans="2:30" ht="14.5" x14ac:dyDescent="0.35">
      <c r="B13" s="24" t="e">
        <f t="array" ref="B13">IF(C13="","",IFERROR(SUBTOTAL(3,C$6:C13),""))</f>
        <v>#REF!</v>
      </c>
      <c r="C13" s="25" t="e">
        <f>IF(ABSENSI!#REF!="","",IFERROR(ABSENSI!#REF!,""))</f>
        <v>#REF!</v>
      </c>
      <c r="D13" s="39" t="e">
        <f>IF(C13="","",IFERROR(ABSENSI!$AJ$6,""))</f>
        <v>#REF!</v>
      </c>
      <c r="E13" s="40" t="str">
        <f t="shared" si="12"/>
        <v/>
      </c>
      <c r="F13" s="40" t="str">
        <f t="shared" si="13"/>
        <v/>
      </c>
      <c r="G13" s="40" t="str">
        <f t="shared" si="2"/>
        <v/>
      </c>
      <c r="H13" s="40" t="str">
        <f t="shared" si="3"/>
        <v/>
      </c>
      <c r="I13" s="40" t="str">
        <f t="shared" si="4"/>
        <v/>
      </c>
      <c r="J13" s="40" t="str">
        <f t="shared" si="5"/>
        <v/>
      </c>
      <c r="K13" s="40" t="str">
        <f t="shared" si="6"/>
        <v/>
      </c>
      <c r="L13" s="40" t="str">
        <f t="shared" si="7"/>
        <v/>
      </c>
      <c r="M13" s="40" t="str">
        <f t="shared" si="14"/>
        <v/>
      </c>
      <c r="N13" s="41" t="str">
        <f t="shared" si="15"/>
        <v/>
      </c>
      <c r="O13" s="42" t="str">
        <f t="shared" si="16"/>
        <v/>
      </c>
      <c r="P13" s="41">
        <v>0.05</v>
      </c>
      <c r="Q13" s="34" t="str">
        <f t="shared" si="17"/>
        <v/>
      </c>
      <c r="R13" s="43" t="str">
        <f t="shared" si="18"/>
        <v/>
      </c>
      <c r="S13" s="44" t="str">
        <f t="shared" si="19"/>
        <v/>
      </c>
      <c r="T13" s="42" t="str">
        <f t="shared" si="20"/>
        <v/>
      </c>
      <c r="U13" s="41">
        <v>0.05</v>
      </c>
      <c r="V13" s="34" t="str">
        <f t="shared" si="21"/>
        <v/>
      </c>
      <c r="W13" s="42" t="str">
        <f t="shared" si="22"/>
        <v/>
      </c>
      <c r="X13" s="41">
        <v>0.15</v>
      </c>
      <c r="Y13" s="34" t="str">
        <f t="shared" si="23"/>
        <v/>
      </c>
      <c r="Z13" s="42" t="str">
        <f t="shared" si="24"/>
        <v/>
      </c>
      <c r="AA13" s="41">
        <v>0.15</v>
      </c>
      <c r="AB13" s="34" t="str">
        <f t="shared" si="25"/>
        <v/>
      </c>
      <c r="AC13" s="86" t="e">
        <f t="shared" si="26"/>
        <v>#REF!</v>
      </c>
      <c r="AD13" s="88" t="e">
        <f t="shared" si="27"/>
        <v>#REF!</v>
      </c>
    </row>
    <row r="14" spans="2:30" ht="14.5" x14ac:dyDescent="0.35">
      <c r="B14" s="24">
        <f t="array" ref="B14">IF(C14="","",IFERROR(SUBTOTAL(3,C$6:C14),""))</f>
        <v>9</v>
      </c>
      <c r="C14" s="25" t="str">
        <f>IF(ABSENSI!B10="","",IFERROR(ABSENSI!B10,""))</f>
        <v>Hendrayadi</v>
      </c>
      <c r="D14" s="39">
        <f>IF(C14="","",IFERROR(ABSENSI!$AJ$6,""))</f>
        <v>0</v>
      </c>
      <c r="E14" s="40">
        <f t="shared" si="12"/>
        <v>21</v>
      </c>
      <c r="F14" s="40">
        <f t="shared" si="13"/>
        <v>0</v>
      </c>
      <c r="G14" s="40">
        <f t="shared" si="2"/>
        <v>0</v>
      </c>
      <c r="H14" s="40">
        <f t="shared" si="3"/>
        <v>0</v>
      </c>
      <c r="I14" s="40">
        <f t="shared" si="4"/>
        <v>0</v>
      </c>
      <c r="J14" s="40">
        <f t="shared" si="5"/>
        <v>0</v>
      </c>
      <c r="K14" s="40">
        <f t="shared" si="6"/>
        <v>0</v>
      </c>
      <c r="L14" s="40">
        <f t="shared" si="7"/>
        <v>0</v>
      </c>
      <c r="M14" s="40">
        <f t="shared" si="14"/>
        <v>0</v>
      </c>
      <c r="N14" s="41">
        <f t="shared" si="15"/>
        <v>0.91304347826086951</v>
      </c>
      <c r="O14" s="42">
        <f t="shared" si="16"/>
        <v>2</v>
      </c>
      <c r="P14" s="41">
        <v>0.05</v>
      </c>
      <c r="Q14" s="34">
        <f t="shared" si="17"/>
        <v>0.1</v>
      </c>
      <c r="R14" s="43">
        <f t="shared" si="18"/>
        <v>0</v>
      </c>
      <c r="S14" s="44">
        <f t="shared" si="19"/>
        <v>1</v>
      </c>
      <c r="T14" s="42">
        <f t="shared" si="20"/>
        <v>4</v>
      </c>
      <c r="U14" s="41">
        <v>0.05</v>
      </c>
      <c r="V14" s="34">
        <f t="shared" si="21"/>
        <v>0.2</v>
      </c>
      <c r="W14" s="42" t="str">
        <f t="shared" si="22"/>
        <v/>
      </c>
      <c r="X14" s="41">
        <v>0.15</v>
      </c>
      <c r="Y14" s="34" t="str">
        <f t="shared" si="23"/>
        <v/>
      </c>
      <c r="Z14" s="42" t="str">
        <f t="shared" si="24"/>
        <v/>
      </c>
      <c r="AA14" s="41">
        <v>0.15</v>
      </c>
      <c r="AB14" s="34" t="str">
        <f t="shared" si="25"/>
        <v/>
      </c>
      <c r="AC14" s="86">
        <f t="shared" si="26"/>
        <v>0.30000000000000004</v>
      </c>
      <c r="AD14" s="88" t="str">
        <f t="shared" si="27"/>
        <v>Buruk</v>
      </c>
    </row>
    <row r="15" spans="2:30" ht="14.5" x14ac:dyDescent="0.35">
      <c r="B15" s="24" t="e">
        <f t="array" ref="B15">IF(C15="","",IFERROR(SUBTOTAL(3,C$6:C15),""))</f>
        <v>#REF!</v>
      </c>
      <c r="C15" s="25" t="e">
        <f>IF(ABSENSI!#REF!="","",IFERROR(ABSENSI!#REF!,""))</f>
        <v>#REF!</v>
      </c>
      <c r="D15" s="39" t="e">
        <f>IF(C15="","",IFERROR(ABSENSI!$AJ$6,""))</f>
        <v>#REF!</v>
      </c>
      <c r="E15" s="40" t="str">
        <f t="shared" si="12"/>
        <v/>
      </c>
      <c r="F15" s="40" t="str">
        <f t="shared" si="13"/>
        <v/>
      </c>
      <c r="G15" s="40" t="str">
        <f t="shared" si="2"/>
        <v/>
      </c>
      <c r="H15" s="40" t="str">
        <f t="shared" si="3"/>
        <v/>
      </c>
      <c r="I15" s="40" t="str">
        <f t="shared" si="4"/>
        <v/>
      </c>
      <c r="J15" s="40" t="str">
        <f t="shared" si="5"/>
        <v/>
      </c>
      <c r="K15" s="40" t="str">
        <f t="shared" si="6"/>
        <v/>
      </c>
      <c r="L15" s="40" t="str">
        <f t="shared" si="7"/>
        <v/>
      </c>
      <c r="M15" s="40" t="str">
        <f t="shared" si="14"/>
        <v/>
      </c>
      <c r="N15" s="41" t="str">
        <f t="shared" si="15"/>
        <v/>
      </c>
      <c r="O15" s="42" t="str">
        <f t="shared" si="16"/>
        <v/>
      </c>
      <c r="P15" s="41">
        <v>0.05</v>
      </c>
      <c r="Q15" s="34" t="str">
        <f t="shared" si="17"/>
        <v/>
      </c>
      <c r="R15" s="43" t="str">
        <f t="shared" si="18"/>
        <v/>
      </c>
      <c r="S15" s="44" t="str">
        <f t="shared" si="19"/>
        <v/>
      </c>
      <c r="T15" s="42" t="str">
        <f t="shared" si="20"/>
        <v/>
      </c>
      <c r="U15" s="41">
        <v>0.05</v>
      </c>
      <c r="V15" s="34" t="str">
        <f t="shared" si="21"/>
        <v/>
      </c>
      <c r="W15" s="42" t="str">
        <f t="shared" si="22"/>
        <v/>
      </c>
      <c r="X15" s="41">
        <v>0.15</v>
      </c>
      <c r="Y15" s="34" t="str">
        <f t="shared" si="23"/>
        <v/>
      </c>
      <c r="Z15" s="42" t="str">
        <f t="shared" si="24"/>
        <v/>
      </c>
      <c r="AA15" s="41">
        <v>0.15</v>
      </c>
      <c r="AB15" s="34" t="str">
        <f t="shared" si="25"/>
        <v/>
      </c>
      <c r="AC15" s="86" t="e">
        <f t="shared" si="26"/>
        <v>#REF!</v>
      </c>
      <c r="AD15" s="88" t="e">
        <f t="shared" si="27"/>
        <v>#REF!</v>
      </c>
    </row>
    <row r="16" spans="2:30" ht="14.5" x14ac:dyDescent="0.35">
      <c r="B16" s="24" t="e">
        <f t="array" ref="B16">IF(C16="","",IFERROR(SUBTOTAL(3,C$6:C16),""))</f>
        <v>#REF!</v>
      </c>
      <c r="C16" s="25" t="e">
        <f>IF(ABSENSI!#REF!="","",IFERROR(ABSENSI!#REF!,""))</f>
        <v>#REF!</v>
      </c>
      <c r="D16" s="39" t="e">
        <f>IF(C16="","",IFERROR(ABSENSI!$AJ$6,""))</f>
        <v>#REF!</v>
      </c>
      <c r="E16" s="40" t="str">
        <f t="shared" si="12"/>
        <v/>
      </c>
      <c r="F16" s="40" t="str">
        <f t="shared" si="13"/>
        <v/>
      </c>
      <c r="G16" s="40" t="str">
        <f t="shared" si="2"/>
        <v/>
      </c>
      <c r="H16" s="40" t="str">
        <f t="shared" si="3"/>
        <v/>
      </c>
      <c r="I16" s="40" t="str">
        <f t="shared" si="4"/>
        <v/>
      </c>
      <c r="J16" s="40" t="str">
        <f t="shared" si="5"/>
        <v/>
      </c>
      <c r="K16" s="40" t="str">
        <f t="shared" si="6"/>
        <v/>
      </c>
      <c r="L16" s="40" t="str">
        <f t="shared" si="7"/>
        <v/>
      </c>
      <c r="M16" s="40" t="str">
        <f t="shared" si="14"/>
        <v/>
      </c>
      <c r="N16" s="41" t="str">
        <f t="shared" si="15"/>
        <v/>
      </c>
      <c r="O16" s="42" t="str">
        <f t="shared" si="16"/>
        <v/>
      </c>
      <c r="P16" s="41">
        <v>0.05</v>
      </c>
      <c r="Q16" s="34" t="str">
        <f t="shared" si="17"/>
        <v/>
      </c>
      <c r="R16" s="43" t="str">
        <f t="shared" si="18"/>
        <v/>
      </c>
      <c r="S16" s="44" t="str">
        <f t="shared" si="19"/>
        <v/>
      </c>
      <c r="T16" s="42" t="str">
        <f t="shared" si="20"/>
        <v/>
      </c>
      <c r="U16" s="41">
        <v>0.05</v>
      </c>
      <c r="V16" s="34" t="str">
        <f t="shared" si="21"/>
        <v/>
      </c>
      <c r="W16" s="42" t="str">
        <f t="shared" si="22"/>
        <v/>
      </c>
      <c r="X16" s="41">
        <v>0.15</v>
      </c>
      <c r="Y16" s="34" t="str">
        <f t="shared" si="23"/>
        <v/>
      </c>
      <c r="Z16" s="42" t="str">
        <f t="shared" si="24"/>
        <v/>
      </c>
      <c r="AA16" s="41">
        <v>0.15</v>
      </c>
      <c r="AB16" s="34" t="str">
        <f t="shared" si="25"/>
        <v/>
      </c>
      <c r="AC16" s="86" t="e">
        <f t="shared" si="26"/>
        <v>#REF!</v>
      </c>
      <c r="AD16" s="88" t="e">
        <f t="shared" si="27"/>
        <v>#REF!</v>
      </c>
    </row>
    <row r="17" spans="2:30" ht="14.5" x14ac:dyDescent="0.35">
      <c r="B17" s="24" t="e">
        <f t="array" ref="B17">IF(C17="","",IFERROR(SUBTOTAL(3,C$6:C17),""))</f>
        <v>#REF!</v>
      </c>
      <c r="C17" s="25" t="e">
        <f>IF(ABSENSI!#REF!="","",IFERROR(ABSENSI!#REF!,""))</f>
        <v>#REF!</v>
      </c>
      <c r="D17" s="39" t="e">
        <f>IF(C17="","",IFERROR(ABSENSI!$AJ$6,""))</f>
        <v>#REF!</v>
      </c>
      <c r="E17" s="40" t="str">
        <f t="shared" si="12"/>
        <v/>
      </c>
      <c r="F17" s="40" t="str">
        <f t="shared" si="13"/>
        <v/>
      </c>
      <c r="G17" s="40" t="str">
        <f t="shared" si="2"/>
        <v/>
      </c>
      <c r="H17" s="40" t="str">
        <f t="shared" si="3"/>
        <v/>
      </c>
      <c r="I17" s="40" t="str">
        <f t="shared" si="4"/>
        <v/>
      </c>
      <c r="J17" s="40" t="str">
        <f t="shared" si="5"/>
        <v/>
      </c>
      <c r="K17" s="40" t="str">
        <f t="shared" si="6"/>
        <v/>
      </c>
      <c r="L17" s="40" t="str">
        <f t="shared" si="7"/>
        <v/>
      </c>
      <c r="M17" s="40" t="str">
        <f t="shared" si="14"/>
        <v/>
      </c>
      <c r="N17" s="41" t="str">
        <f t="shared" si="15"/>
        <v/>
      </c>
      <c r="O17" s="42" t="str">
        <f t="shared" si="16"/>
        <v/>
      </c>
      <c r="P17" s="41">
        <v>0.05</v>
      </c>
      <c r="Q17" s="34" t="str">
        <f t="shared" si="17"/>
        <v/>
      </c>
      <c r="R17" s="43" t="str">
        <f t="shared" si="18"/>
        <v/>
      </c>
      <c r="S17" s="44" t="str">
        <f t="shared" si="19"/>
        <v/>
      </c>
      <c r="T17" s="42" t="str">
        <f t="shared" si="20"/>
        <v/>
      </c>
      <c r="U17" s="41">
        <v>0.05</v>
      </c>
      <c r="V17" s="34" t="str">
        <f t="shared" si="21"/>
        <v/>
      </c>
      <c r="W17" s="42" t="str">
        <f t="shared" si="22"/>
        <v/>
      </c>
      <c r="X17" s="41">
        <v>0.15</v>
      </c>
      <c r="Y17" s="34" t="str">
        <f t="shared" si="23"/>
        <v/>
      </c>
      <c r="Z17" s="42" t="str">
        <f t="shared" si="24"/>
        <v/>
      </c>
      <c r="AA17" s="41">
        <v>0.15</v>
      </c>
      <c r="AB17" s="34" t="str">
        <f t="shared" si="25"/>
        <v/>
      </c>
      <c r="AC17" s="86" t="e">
        <f t="shared" si="26"/>
        <v>#REF!</v>
      </c>
      <c r="AD17" s="88" t="e">
        <f t="shared" si="27"/>
        <v>#REF!</v>
      </c>
    </row>
    <row r="18" spans="2:30" ht="14.5" x14ac:dyDescent="0.35">
      <c r="B18" s="24" t="e">
        <f t="array" ref="B18">IF(C18="","",IFERROR(SUBTOTAL(3,C$6:C18),""))</f>
        <v>#REF!</v>
      </c>
      <c r="C18" s="25" t="e">
        <f>IF(ABSENSI!#REF!="","",IFERROR(ABSENSI!#REF!,""))</f>
        <v>#REF!</v>
      </c>
      <c r="D18" s="39" t="e">
        <f>IF(C18="","",IFERROR(ABSENSI!$AJ$6,""))</f>
        <v>#REF!</v>
      </c>
      <c r="E18" s="40" t="str">
        <f t="shared" si="12"/>
        <v/>
      </c>
      <c r="F18" s="40" t="str">
        <f t="shared" si="13"/>
        <v/>
      </c>
      <c r="G18" s="40" t="str">
        <f t="shared" si="2"/>
        <v/>
      </c>
      <c r="H18" s="40" t="str">
        <f t="shared" si="3"/>
        <v/>
      </c>
      <c r="I18" s="40" t="str">
        <f t="shared" si="4"/>
        <v/>
      </c>
      <c r="J18" s="40" t="str">
        <f t="shared" si="5"/>
        <v/>
      </c>
      <c r="K18" s="40" t="str">
        <f t="shared" si="6"/>
        <v/>
      </c>
      <c r="L18" s="40" t="str">
        <f t="shared" si="7"/>
        <v/>
      </c>
      <c r="M18" s="40" t="str">
        <f t="shared" si="14"/>
        <v/>
      </c>
      <c r="N18" s="41" t="str">
        <f t="shared" si="15"/>
        <v/>
      </c>
      <c r="O18" s="42" t="str">
        <f t="shared" si="16"/>
        <v/>
      </c>
      <c r="P18" s="41">
        <v>0.05</v>
      </c>
      <c r="Q18" s="34" t="str">
        <f t="shared" si="17"/>
        <v/>
      </c>
      <c r="R18" s="43" t="str">
        <f t="shared" si="18"/>
        <v/>
      </c>
      <c r="S18" s="44" t="str">
        <f t="shared" si="19"/>
        <v/>
      </c>
      <c r="T18" s="42" t="str">
        <f t="shared" si="20"/>
        <v/>
      </c>
      <c r="U18" s="41">
        <v>0.05</v>
      </c>
      <c r="V18" s="34" t="str">
        <f t="shared" si="21"/>
        <v/>
      </c>
      <c r="W18" s="42" t="str">
        <f t="shared" si="22"/>
        <v/>
      </c>
      <c r="X18" s="41">
        <v>0.15</v>
      </c>
      <c r="Y18" s="34" t="str">
        <f t="shared" si="23"/>
        <v/>
      </c>
      <c r="Z18" s="42" t="str">
        <f t="shared" si="24"/>
        <v/>
      </c>
      <c r="AA18" s="41">
        <v>0.15</v>
      </c>
      <c r="AB18" s="34" t="str">
        <f t="shared" si="25"/>
        <v/>
      </c>
      <c r="AC18" s="86" t="e">
        <f t="shared" si="26"/>
        <v>#REF!</v>
      </c>
      <c r="AD18" s="88" t="e">
        <f t="shared" si="27"/>
        <v>#REF!</v>
      </c>
    </row>
    <row r="19" spans="2:30" ht="14.5" x14ac:dyDescent="0.35">
      <c r="B19" s="24" t="e">
        <f t="array" ref="B19">IF(C19="","",IFERROR(SUBTOTAL(3,C$6:C19),""))</f>
        <v>#REF!</v>
      </c>
      <c r="C19" s="25" t="e">
        <f>IF(ABSENSI!#REF!="","",IFERROR(ABSENSI!#REF!,""))</f>
        <v>#REF!</v>
      </c>
      <c r="D19" s="39" t="e">
        <f>IF(C19="","",IFERROR(ABSENSI!$AJ$6,""))</f>
        <v>#REF!</v>
      </c>
      <c r="E19" s="40" t="str">
        <f t="shared" si="12"/>
        <v/>
      </c>
      <c r="F19" s="40" t="str">
        <f t="shared" si="13"/>
        <v/>
      </c>
      <c r="G19" s="40" t="str">
        <f t="shared" si="2"/>
        <v/>
      </c>
      <c r="H19" s="40" t="str">
        <f t="shared" si="3"/>
        <v/>
      </c>
      <c r="I19" s="40" t="str">
        <f t="shared" si="4"/>
        <v/>
      </c>
      <c r="J19" s="40" t="str">
        <f t="shared" si="5"/>
        <v/>
      </c>
      <c r="K19" s="40" t="str">
        <f t="shared" si="6"/>
        <v/>
      </c>
      <c r="L19" s="40" t="str">
        <f t="shared" si="7"/>
        <v/>
      </c>
      <c r="M19" s="40" t="str">
        <f t="shared" si="14"/>
        <v/>
      </c>
      <c r="N19" s="41" t="str">
        <f t="shared" si="15"/>
        <v/>
      </c>
      <c r="O19" s="42" t="str">
        <f t="shared" si="16"/>
        <v/>
      </c>
      <c r="P19" s="41">
        <v>0.05</v>
      </c>
      <c r="Q19" s="34" t="str">
        <f t="shared" si="17"/>
        <v/>
      </c>
      <c r="R19" s="43" t="str">
        <f t="shared" si="18"/>
        <v/>
      </c>
      <c r="S19" s="44" t="str">
        <f t="shared" si="19"/>
        <v/>
      </c>
      <c r="T19" s="42" t="str">
        <f t="shared" si="20"/>
        <v/>
      </c>
      <c r="U19" s="41">
        <v>0.05</v>
      </c>
      <c r="V19" s="34" t="str">
        <f t="shared" si="21"/>
        <v/>
      </c>
      <c r="W19" s="42" t="str">
        <f t="shared" si="22"/>
        <v/>
      </c>
      <c r="X19" s="41">
        <v>0.15</v>
      </c>
      <c r="Y19" s="34" t="str">
        <f t="shared" si="23"/>
        <v/>
      </c>
      <c r="Z19" s="42" t="str">
        <f t="shared" si="24"/>
        <v/>
      </c>
      <c r="AA19" s="41">
        <v>0.15</v>
      </c>
      <c r="AB19" s="34" t="str">
        <f t="shared" si="25"/>
        <v/>
      </c>
      <c r="AC19" s="86" t="e">
        <f t="shared" si="26"/>
        <v>#REF!</v>
      </c>
      <c r="AD19" s="88" t="e">
        <f t="shared" si="27"/>
        <v>#REF!</v>
      </c>
    </row>
    <row r="20" spans="2:30" ht="14.5" x14ac:dyDescent="0.35">
      <c r="B20" s="24" t="e">
        <f t="array" ref="B20">IF(C20="","",IFERROR(SUBTOTAL(3,C$6:C20),""))</f>
        <v>#REF!</v>
      </c>
      <c r="C20" s="25" t="e">
        <f>IF(ABSENSI!#REF!="","",IFERROR(ABSENSI!#REF!,""))</f>
        <v>#REF!</v>
      </c>
      <c r="D20" s="39" t="e">
        <f>IF(C20="","",IFERROR(ABSENSI!$AJ$6,""))</f>
        <v>#REF!</v>
      </c>
      <c r="E20" s="40" t="str">
        <f t="shared" si="12"/>
        <v/>
      </c>
      <c r="F20" s="40" t="str">
        <f t="shared" si="13"/>
        <v/>
      </c>
      <c r="G20" s="40" t="str">
        <f t="shared" si="2"/>
        <v/>
      </c>
      <c r="H20" s="40" t="str">
        <f t="shared" si="3"/>
        <v/>
      </c>
      <c r="I20" s="40" t="str">
        <f t="shared" si="4"/>
        <v/>
      </c>
      <c r="J20" s="40" t="str">
        <f t="shared" si="5"/>
        <v/>
      </c>
      <c r="K20" s="40" t="str">
        <f t="shared" si="6"/>
        <v/>
      </c>
      <c r="L20" s="40" t="str">
        <f t="shared" si="7"/>
        <v/>
      </c>
      <c r="M20" s="40" t="str">
        <f t="shared" si="14"/>
        <v/>
      </c>
      <c r="N20" s="41" t="str">
        <f t="shared" si="15"/>
        <v/>
      </c>
      <c r="O20" s="42" t="str">
        <f t="shared" si="16"/>
        <v/>
      </c>
      <c r="P20" s="41">
        <v>0.05</v>
      </c>
      <c r="Q20" s="34" t="str">
        <f t="shared" si="17"/>
        <v/>
      </c>
      <c r="R20" s="43" t="str">
        <f t="shared" si="18"/>
        <v/>
      </c>
      <c r="S20" s="44" t="str">
        <f t="shared" si="19"/>
        <v/>
      </c>
      <c r="T20" s="42" t="str">
        <f t="shared" si="20"/>
        <v/>
      </c>
      <c r="U20" s="41">
        <v>0.05</v>
      </c>
      <c r="V20" s="34" t="str">
        <f t="shared" si="21"/>
        <v/>
      </c>
      <c r="W20" s="42" t="str">
        <f t="shared" si="22"/>
        <v/>
      </c>
      <c r="X20" s="41">
        <v>0.15</v>
      </c>
      <c r="Y20" s="34" t="str">
        <f t="shared" si="23"/>
        <v/>
      </c>
      <c r="Z20" s="42" t="str">
        <f t="shared" si="24"/>
        <v/>
      </c>
      <c r="AA20" s="41">
        <v>0.15</v>
      </c>
      <c r="AB20" s="34" t="str">
        <f t="shared" si="25"/>
        <v/>
      </c>
      <c r="AC20" s="86" t="e">
        <f t="shared" si="26"/>
        <v>#REF!</v>
      </c>
      <c r="AD20" s="88" t="e">
        <f t="shared" si="27"/>
        <v>#REF!</v>
      </c>
    </row>
    <row r="21" spans="2:30" ht="14.5" x14ac:dyDescent="0.35">
      <c r="B21" s="24" t="e">
        <f t="array" ref="B21">IF(C21="","",IFERROR(SUBTOTAL(3,C$6:C21),""))</f>
        <v>#REF!</v>
      </c>
      <c r="C21" s="25" t="e">
        <f>IF(ABSENSI!#REF!="","",IFERROR(ABSENSI!#REF!,""))</f>
        <v>#REF!</v>
      </c>
      <c r="D21" s="39" t="e">
        <f>IF(C21="","",IFERROR(ABSENSI!$AJ$6,""))</f>
        <v>#REF!</v>
      </c>
      <c r="E21" s="40" t="str">
        <f t="shared" si="12"/>
        <v/>
      </c>
      <c r="F21" s="40" t="str">
        <f t="shared" si="13"/>
        <v/>
      </c>
      <c r="G21" s="40" t="str">
        <f t="shared" si="2"/>
        <v/>
      </c>
      <c r="H21" s="40" t="str">
        <f t="shared" si="3"/>
        <v/>
      </c>
      <c r="I21" s="40" t="str">
        <f t="shared" si="4"/>
        <v/>
      </c>
      <c r="J21" s="40" t="str">
        <f t="shared" si="5"/>
        <v/>
      </c>
      <c r="K21" s="40" t="str">
        <f t="shared" si="6"/>
        <v/>
      </c>
      <c r="L21" s="40" t="str">
        <f t="shared" si="7"/>
        <v/>
      </c>
      <c r="M21" s="40" t="str">
        <f t="shared" si="14"/>
        <v/>
      </c>
      <c r="N21" s="41" t="str">
        <f t="shared" si="15"/>
        <v/>
      </c>
      <c r="O21" s="42" t="str">
        <f t="shared" si="16"/>
        <v/>
      </c>
      <c r="P21" s="41">
        <v>0.05</v>
      </c>
      <c r="Q21" s="34" t="str">
        <f t="shared" si="17"/>
        <v/>
      </c>
      <c r="R21" s="43" t="str">
        <f t="shared" si="18"/>
        <v/>
      </c>
      <c r="S21" s="44" t="str">
        <f t="shared" si="19"/>
        <v/>
      </c>
      <c r="T21" s="42" t="str">
        <f t="shared" si="20"/>
        <v/>
      </c>
      <c r="U21" s="41">
        <v>0.05</v>
      </c>
      <c r="V21" s="34" t="str">
        <f t="shared" si="21"/>
        <v/>
      </c>
      <c r="W21" s="42" t="str">
        <f t="shared" si="22"/>
        <v/>
      </c>
      <c r="X21" s="41">
        <v>0.15</v>
      </c>
      <c r="Y21" s="34" t="str">
        <f t="shared" si="23"/>
        <v/>
      </c>
      <c r="Z21" s="42" t="str">
        <f t="shared" si="24"/>
        <v/>
      </c>
      <c r="AA21" s="41">
        <v>0.15</v>
      </c>
      <c r="AB21" s="34" t="str">
        <f t="shared" si="25"/>
        <v/>
      </c>
      <c r="AC21" s="86" t="e">
        <f t="shared" si="26"/>
        <v>#REF!</v>
      </c>
      <c r="AD21" s="88" t="e">
        <f t="shared" si="27"/>
        <v>#REF!</v>
      </c>
    </row>
    <row r="22" spans="2:30" ht="14.5" x14ac:dyDescent="0.35">
      <c r="B22" s="24" t="e">
        <f t="array" ref="B22">IF(C22="","",IFERROR(SUBTOTAL(3,C$6:C22),""))</f>
        <v>#REF!</v>
      </c>
      <c r="C22" s="25" t="e">
        <f>IF(ABSENSI!#REF!="","",IFERROR(ABSENSI!#REF!,""))</f>
        <v>#REF!</v>
      </c>
      <c r="D22" s="39" t="e">
        <f>IF(C22="","",IFERROR(ABSENSI!$AJ$6,""))</f>
        <v>#REF!</v>
      </c>
      <c r="E22" s="40" t="str">
        <f t="shared" si="12"/>
        <v/>
      </c>
      <c r="F22" s="40" t="str">
        <f t="shared" si="13"/>
        <v/>
      </c>
      <c r="G22" s="40" t="str">
        <f t="shared" si="2"/>
        <v/>
      </c>
      <c r="H22" s="40" t="str">
        <f t="shared" si="3"/>
        <v/>
      </c>
      <c r="I22" s="40" t="str">
        <f t="shared" si="4"/>
        <v/>
      </c>
      <c r="J22" s="40" t="str">
        <f t="shared" si="5"/>
        <v/>
      </c>
      <c r="K22" s="40" t="str">
        <f t="shared" si="6"/>
        <v/>
      </c>
      <c r="L22" s="40" t="str">
        <f t="shared" si="7"/>
        <v/>
      </c>
      <c r="M22" s="40" t="str">
        <f t="shared" si="14"/>
        <v/>
      </c>
      <c r="N22" s="41" t="str">
        <f t="shared" si="15"/>
        <v/>
      </c>
      <c r="O22" s="42" t="str">
        <f t="shared" si="16"/>
        <v/>
      </c>
      <c r="P22" s="41">
        <v>0.05</v>
      </c>
      <c r="Q22" s="34" t="str">
        <f t="shared" si="17"/>
        <v/>
      </c>
      <c r="R22" s="43" t="str">
        <f t="shared" si="18"/>
        <v/>
      </c>
      <c r="S22" s="44" t="str">
        <f t="shared" si="19"/>
        <v/>
      </c>
      <c r="T22" s="42" t="str">
        <f t="shared" si="20"/>
        <v/>
      </c>
      <c r="U22" s="41">
        <v>0.05</v>
      </c>
      <c r="V22" s="34" t="str">
        <f t="shared" si="21"/>
        <v/>
      </c>
      <c r="W22" s="42" t="str">
        <f t="shared" si="22"/>
        <v/>
      </c>
      <c r="X22" s="41">
        <v>0.15</v>
      </c>
      <c r="Y22" s="34" t="str">
        <f t="shared" si="23"/>
        <v/>
      </c>
      <c r="Z22" s="42" t="str">
        <f t="shared" si="24"/>
        <v/>
      </c>
      <c r="AA22" s="41">
        <v>0.15</v>
      </c>
      <c r="AB22" s="34" t="str">
        <f t="shared" si="25"/>
        <v/>
      </c>
      <c r="AC22" s="86" t="e">
        <f t="shared" si="26"/>
        <v>#REF!</v>
      </c>
      <c r="AD22" s="88" t="e">
        <f t="shared" si="27"/>
        <v>#REF!</v>
      </c>
    </row>
    <row r="23" spans="2:30" ht="14.5" x14ac:dyDescent="0.35">
      <c r="B23" s="24" t="e">
        <f t="array" ref="B23">IF(C23="","",IFERROR(SUBTOTAL(3,C$6:C23),""))</f>
        <v>#REF!</v>
      </c>
      <c r="C23" s="25" t="e">
        <f>IF(ABSENSI!#REF!="","",IFERROR(ABSENSI!#REF!,""))</f>
        <v>#REF!</v>
      </c>
      <c r="D23" s="39" t="e">
        <f>IF(C23="","",IFERROR(ABSENSI!$AJ$6,""))</f>
        <v>#REF!</v>
      </c>
      <c r="E23" s="40" t="str">
        <f t="shared" si="12"/>
        <v/>
      </c>
      <c r="F23" s="40" t="str">
        <f t="shared" si="13"/>
        <v/>
      </c>
      <c r="G23" s="40" t="str">
        <f t="shared" si="2"/>
        <v/>
      </c>
      <c r="H23" s="40" t="str">
        <f t="shared" si="3"/>
        <v/>
      </c>
      <c r="I23" s="40" t="str">
        <f t="shared" si="4"/>
        <v/>
      </c>
      <c r="J23" s="40" t="str">
        <f t="shared" si="5"/>
        <v/>
      </c>
      <c r="K23" s="40" t="str">
        <f t="shared" si="6"/>
        <v/>
      </c>
      <c r="L23" s="40" t="str">
        <f t="shared" si="7"/>
        <v/>
      </c>
      <c r="M23" s="40" t="str">
        <f t="shared" si="14"/>
        <v/>
      </c>
      <c r="N23" s="41" t="str">
        <f t="shared" si="15"/>
        <v/>
      </c>
      <c r="O23" s="42" t="str">
        <f t="shared" si="16"/>
        <v/>
      </c>
      <c r="P23" s="41">
        <v>0.05</v>
      </c>
      <c r="Q23" s="34" t="str">
        <f t="shared" si="17"/>
        <v/>
      </c>
      <c r="R23" s="43" t="str">
        <f t="shared" si="18"/>
        <v/>
      </c>
      <c r="S23" s="44" t="str">
        <f t="shared" si="19"/>
        <v/>
      </c>
      <c r="T23" s="42" t="str">
        <f t="shared" si="20"/>
        <v/>
      </c>
      <c r="U23" s="41">
        <v>0.05</v>
      </c>
      <c r="V23" s="34" t="str">
        <f t="shared" si="21"/>
        <v/>
      </c>
      <c r="W23" s="42" t="str">
        <f t="shared" si="22"/>
        <v/>
      </c>
      <c r="X23" s="41">
        <v>0.15</v>
      </c>
      <c r="Y23" s="34" t="str">
        <f t="shared" si="23"/>
        <v/>
      </c>
      <c r="Z23" s="42" t="str">
        <f t="shared" si="24"/>
        <v/>
      </c>
      <c r="AA23" s="41">
        <v>0.15</v>
      </c>
      <c r="AB23" s="34" t="str">
        <f t="shared" si="25"/>
        <v/>
      </c>
      <c r="AC23" s="86" t="e">
        <f t="shared" si="26"/>
        <v>#REF!</v>
      </c>
      <c r="AD23" s="88" t="e">
        <f t="shared" si="27"/>
        <v>#REF!</v>
      </c>
    </row>
    <row r="24" spans="2:30" ht="14.5" x14ac:dyDescent="0.35">
      <c r="B24" s="24" t="e">
        <f t="array" ref="B24">IF(C24="","",IFERROR(SUBTOTAL(3,C$6:C24),""))</f>
        <v>#REF!</v>
      </c>
      <c r="C24" s="25" t="e">
        <f>IF(ABSENSI!#REF!="","",IFERROR(ABSENSI!#REF!,""))</f>
        <v>#REF!</v>
      </c>
      <c r="D24" s="39" t="e">
        <f>IF(C24="","",IFERROR(ABSENSI!$AJ$6,""))</f>
        <v>#REF!</v>
      </c>
      <c r="E24" s="40" t="str">
        <f t="shared" si="12"/>
        <v/>
      </c>
      <c r="F24" s="40" t="str">
        <f t="shared" si="13"/>
        <v/>
      </c>
      <c r="G24" s="40" t="str">
        <f t="shared" si="2"/>
        <v/>
      </c>
      <c r="H24" s="40" t="str">
        <f t="shared" si="3"/>
        <v/>
      </c>
      <c r="I24" s="40" t="str">
        <f t="shared" si="4"/>
        <v/>
      </c>
      <c r="J24" s="40" t="str">
        <f t="shared" si="5"/>
        <v/>
      </c>
      <c r="K24" s="40" t="str">
        <f t="shared" si="6"/>
        <v/>
      </c>
      <c r="L24" s="40" t="str">
        <f t="shared" si="7"/>
        <v/>
      </c>
      <c r="M24" s="40" t="str">
        <f t="shared" si="14"/>
        <v/>
      </c>
      <c r="N24" s="41" t="str">
        <f t="shared" si="15"/>
        <v/>
      </c>
      <c r="O24" s="42" t="str">
        <f t="shared" si="16"/>
        <v/>
      </c>
      <c r="P24" s="41">
        <v>0.05</v>
      </c>
      <c r="Q24" s="34" t="str">
        <f t="shared" si="17"/>
        <v/>
      </c>
      <c r="R24" s="43" t="str">
        <f t="shared" si="18"/>
        <v/>
      </c>
      <c r="S24" s="44" t="str">
        <f t="shared" si="19"/>
        <v/>
      </c>
      <c r="T24" s="42" t="str">
        <f t="shared" si="20"/>
        <v/>
      </c>
      <c r="U24" s="41">
        <v>0.05</v>
      </c>
      <c r="V24" s="34" t="str">
        <f t="shared" si="21"/>
        <v/>
      </c>
      <c r="W24" s="42" t="str">
        <f t="shared" si="22"/>
        <v/>
      </c>
      <c r="X24" s="41">
        <v>0.15</v>
      </c>
      <c r="Y24" s="34" t="str">
        <f t="shared" si="23"/>
        <v/>
      </c>
      <c r="Z24" s="42" t="str">
        <f t="shared" si="24"/>
        <v/>
      </c>
      <c r="AA24" s="41">
        <v>0.15</v>
      </c>
      <c r="AB24" s="34" t="str">
        <f t="shared" si="25"/>
        <v/>
      </c>
      <c r="AC24" s="86" t="e">
        <f t="shared" si="26"/>
        <v>#REF!</v>
      </c>
      <c r="AD24" s="88" t="e">
        <f t="shared" si="27"/>
        <v>#REF!</v>
      </c>
    </row>
    <row r="25" spans="2:30" ht="14.5" x14ac:dyDescent="0.35">
      <c r="B25" s="24" t="e">
        <f t="array" ref="B25">IF(C25="","",IFERROR(SUBTOTAL(3,C$6:C25),""))</f>
        <v>#REF!</v>
      </c>
      <c r="C25" s="25" t="e">
        <f>IF(ABSENSI!#REF!="","",IFERROR(ABSENSI!#REF!,""))</f>
        <v>#REF!</v>
      </c>
      <c r="D25" s="39" t="e">
        <f>IF(C25="","",IFERROR(ABSENSI!$AJ$6,""))</f>
        <v>#REF!</v>
      </c>
      <c r="E25" s="40" t="str">
        <f t="shared" si="12"/>
        <v/>
      </c>
      <c r="F25" s="40" t="str">
        <f t="shared" si="13"/>
        <v/>
      </c>
      <c r="G25" s="40" t="str">
        <f t="shared" si="2"/>
        <v/>
      </c>
      <c r="H25" s="40" t="str">
        <f t="shared" si="3"/>
        <v/>
      </c>
      <c r="I25" s="40" t="str">
        <f t="shared" si="4"/>
        <v/>
      </c>
      <c r="J25" s="40" t="str">
        <f t="shared" si="5"/>
        <v/>
      </c>
      <c r="K25" s="40" t="str">
        <f t="shared" si="6"/>
        <v/>
      </c>
      <c r="L25" s="40" t="str">
        <f t="shared" si="7"/>
        <v/>
      </c>
      <c r="M25" s="40" t="str">
        <f t="shared" si="14"/>
        <v/>
      </c>
      <c r="N25" s="41" t="str">
        <f t="shared" si="15"/>
        <v/>
      </c>
      <c r="O25" s="42" t="str">
        <f t="shared" si="16"/>
        <v/>
      </c>
      <c r="P25" s="41">
        <v>0.05</v>
      </c>
      <c r="Q25" s="34" t="str">
        <f t="shared" si="17"/>
        <v/>
      </c>
      <c r="R25" s="43" t="str">
        <f t="shared" si="18"/>
        <v/>
      </c>
      <c r="S25" s="44" t="str">
        <f t="shared" si="19"/>
        <v/>
      </c>
      <c r="T25" s="42" t="str">
        <f t="shared" si="20"/>
        <v/>
      </c>
      <c r="U25" s="41">
        <v>0.05</v>
      </c>
      <c r="V25" s="34" t="str">
        <f t="shared" si="21"/>
        <v/>
      </c>
      <c r="W25" s="42" t="str">
        <f t="shared" si="22"/>
        <v/>
      </c>
      <c r="X25" s="41">
        <v>0.15</v>
      </c>
      <c r="Y25" s="34" t="str">
        <f t="shared" si="23"/>
        <v/>
      </c>
      <c r="Z25" s="42" t="str">
        <f t="shared" si="24"/>
        <v/>
      </c>
      <c r="AA25" s="41">
        <v>0.15</v>
      </c>
      <c r="AB25" s="34" t="str">
        <f t="shared" si="25"/>
        <v/>
      </c>
      <c r="AC25" s="86" t="e">
        <f t="shared" si="26"/>
        <v>#REF!</v>
      </c>
      <c r="AD25" s="88" t="e">
        <f t="shared" si="27"/>
        <v>#REF!</v>
      </c>
    </row>
    <row r="26" spans="2:30" ht="14.5" x14ac:dyDescent="0.35">
      <c r="B26" s="24" t="e">
        <f t="array" ref="B26">IF(C26="","",IFERROR(SUBTOTAL(3,C$6:C26),""))</f>
        <v>#REF!</v>
      </c>
      <c r="C26" s="25" t="e">
        <f>IF(ABSENSI!#REF!="","",IFERROR(ABSENSI!#REF!,""))</f>
        <v>#REF!</v>
      </c>
      <c r="D26" s="39" t="e">
        <f>IF(C26="","",IFERROR(ABSENSI!$AJ$6,""))</f>
        <v>#REF!</v>
      </c>
      <c r="E26" s="40" t="str">
        <f t="shared" si="12"/>
        <v/>
      </c>
      <c r="F26" s="40" t="str">
        <f t="shared" si="13"/>
        <v/>
      </c>
      <c r="G26" s="40" t="str">
        <f t="shared" si="2"/>
        <v/>
      </c>
      <c r="H26" s="40" t="str">
        <f t="shared" si="3"/>
        <v/>
      </c>
      <c r="I26" s="40" t="str">
        <f t="shared" si="4"/>
        <v/>
      </c>
      <c r="J26" s="40" t="str">
        <f t="shared" si="5"/>
        <v/>
      </c>
      <c r="K26" s="40" t="str">
        <f t="shared" si="6"/>
        <v/>
      </c>
      <c r="L26" s="40" t="str">
        <f t="shared" si="7"/>
        <v/>
      </c>
      <c r="M26" s="40" t="str">
        <f t="shared" si="14"/>
        <v/>
      </c>
      <c r="N26" s="41" t="str">
        <f t="shared" si="15"/>
        <v/>
      </c>
      <c r="O26" s="42" t="str">
        <f t="shared" si="16"/>
        <v/>
      </c>
      <c r="P26" s="41">
        <v>0.05</v>
      </c>
      <c r="Q26" s="34" t="str">
        <f t="shared" si="17"/>
        <v/>
      </c>
      <c r="R26" s="43" t="str">
        <f t="shared" si="18"/>
        <v/>
      </c>
      <c r="S26" s="44" t="str">
        <f t="shared" si="19"/>
        <v/>
      </c>
      <c r="T26" s="42" t="str">
        <f t="shared" si="20"/>
        <v/>
      </c>
      <c r="U26" s="41">
        <v>0.05</v>
      </c>
      <c r="V26" s="34" t="str">
        <f t="shared" si="21"/>
        <v/>
      </c>
      <c r="W26" s="42" t="str">
        <f t="shared" si="22"/>
        <v/>
      </c>
      <c r="X26" s="41">
        <v>0.15</v>
      </c>
      <c r="Y26" s="34" t="str">
        <f t="shared" si="23"/>
        <v/>
      </c>
      <c r="Z26" s="42" t="str">
        <f t="shared" si="24"/>
        <v/>
      </c>
      <c r="AA26" s="41">
        <v>0.15</v>
      </c>
      <c r="AB26" s="34" t="str">
        <f t="shared" si="25"/>
        <v/>
      </c>
      <c r="AC26" s="86" t="e">
        <f t="shared" si="26"/>
        <v>#REF!</v>
      </c>
      <c r="AD26" s="88" t="e">
        <f t="shared" si="27"/>
        <v>#REF!</v>
      </c>
    </row>
    <row r="27" spans="2:30" ht="14.5" x14ac:dyDescent="0.35">
      <c r="B27" s="24" t="e">
        <f t="array" ref="B27">IF(C27="","",IFERROR(SUBTOTAL(3,C$6:C27),""))</f>
        <v>#REF!</v>
      </c>
      <c r="C27" s="25" t="e">
        <f>IF(ABSENSI!#REF!="","",IFERROR(ABSENSI!#REF!,""))</f>
        <v>#REF!</v>
      </c>
      <c r="D27" s="39" t="e">
        <f>IF(C27="","",IFERROR(ABSENSI!$AJ$6,""))</f>
        <v>#REF!</v>
      </c>
      <c r="E27" s="40" t="str">
        <f t="shared" si="12"/>
        <v/>
      </c>
      <c r="F27" s="40" t="str">
        <f t="shared" si="13"/>
        <v/>
      </c>
      <c r="G27" s="40" t="str">
        <f t="shared" si="2"/>
        <v/>
      </c>
      <c r="H27" s="40" t="str">
        <f t="shared" si="3"/>
        <v/>
      </c>
      <c r="I27" s="40" t="str">
        <f t="shared" si="4"/>
        <v/>
      </c>
      <c r="J27" s="40" t="str">
        <f t="shared" si="5"/>
        <v/>
      </c>
      <c r="K27" s="40" t="str">
        <f t="shared" si="6"/>
        <v/>
      </c>
      <c r="L27" s="40" t="str">
        <f t="shared" si="7"/>
        <v/>
      </c>
      <c r="M27" s="40" t="str">
        <f t="shared" si="14"/>
        <v/>
      </c>
      <c r="N27" s="41" t="str">
        <f t="shared" si="15"/>
        <v/>
      </c>
      <c r="O27" s="42" t="str">
        <f t="shared" si="16"/>
        <v/>
      </c>
      <c r="P27" s="41">
        <v>0.05</v>
      </c>
      <c r="Q27" s="34" t="str">
        <f t="shared" si="17"/>
        <v/>
      </c>
      <c r="R27" s="43" t="str">
        <f t="shared" si="18"/>
        <v/>
      </c>
      <c r="S27" s="44" t="str">
        <f t="shared" si="19"/>
        <v/>
      </c>
      <c r="T27" s="42" t="str">
        <f t="shared" si="20"/>
        <v/>
      </c>
      <c r="U27" s="41">
        <v>0.05</v>
      </c>
      <c r="V27" s="34" t="str">
        <f t="shared" si="21"/>
        <v/>
      </c>
      <c r="W27" s="42" t="str">
        <f t="shared" si="22"/>
        <v/>
      </c>
      <c r="X27" s="41">
        <v>0.15</v>
      </c>
      <c r="Y27" s="34" t="str">
        <f t="shared" si="23"/>
        <v/>
      </c>
      <c r="Z27" s="42" t="str">
        <f t="shared" si="24"/>
        <v/>
      </c>
      <c r="AA27" s="41">
        <v>0.15</v>
      </c>
      <c r="AB27" s="34" t="str">
        <f t="shared" si="25"/>
        <v/>
      </c>
      <c r="AC27" s="86" t="e">
        <f t="shared" si="26"/>
        <v>#REF!</v>
      </c>
      <c r="AD27" s="88" t="e">
        <f t="shared" si="27"/>
        <v>#REF!</v>
      </c>
    </row>
    <row r="28" spans="2:30" ht="14.5" x14ac:dyDescent="0.35">
      <c r="B28" s="24" t="e">
        <f t="array" ref="B28">IF(C28="","",IFERROR(SUBTOTAL(3,C$6:C28),""))</f>
        <v>#REF!</v>
      </c>
      <c r="C28" s="25" t="e">
        <f>IF(ABSENSI!#REF!="","",IFERROR(ABSENSI!#REF!,""))</f>
        <v>#REF!</v>
      </c>
      <c r="D28" s="39" t="e">
        <f>IF(C28="","",IFERROR(ABSENSI!$AJ$6,""))</f>
        <v>#REF!</v>
      </c>
      <c r="E28" s="40" t="str">
        <f t="shared" si="12"/>
        <v/>
      </c>
      <c r="F28" s="40" t="str">
        <f t="shared" si="13"/>
        <v/>
      </c>
      <c r="G28" s="40" t="str">
        <f t="shared" si="2"/>
        <v/>
      </c>
      <c r="H28" s="40" t="str">
        <f t="shared" si="3"/>
        <v/>
      </c>
      <c r="I28" s="40" t="str">
        <f t="shared" si="4"/>
        <v/>
      </c>
      <c r="J28" s="40" t="str">
        <f t="shared" si="5"/>
        <v/>
      </c>
      <c r="K28" s="40" t="str">
        <f t="shared" si="6"/>
        <v/>
      </c>
      <c r="L28" s="40" t="str">
        <f t="shared" si="7"/>
        <v/>
      </c>
      <c r="M28" s="40" t="str">
        <f t="shared" si="14"/>
        <v/>
      </c>
      <c r="N28" s="41" t="str">
        <f t="shared" si="15"/>
        <v/>
      </c>
      <c r="O28" s="42" t="str">
        <f t="shared" si="16"/>
        <v/>
      </c>
      <c r="P28" s="41">
        <v>0.05</v>
      </c>
      <c r="Q28" s="34" t="str">
        <f t="shared" si="17"/>
        <v/>
      </c>
      <c r="R28" s="43" t="str">
        <f t="shared" si="18"/>
        <v/>
      </c>
      <c r="S28" s="44" t="str">
        <f t="shared" si="19"/>
        <v/>
      </c>
      <c r="T28" s="42" t="str">
        <f t="shared" si="20"/>
        <v/>
      </c>
      <c r="U28" s="41">
        <v>0.05</v>
      </c>
      <c r="V28" s="34" t="str">
        <f t="shared" si="21"/>
        <v/>
      </c>
      <c r="W28" s="42" t="str">
        <f t="shared" si="22"/>
        <v/>
      </c>
      <c r="X28" s="41">
        <v>0.15</v>
      </c>
      <c r="Y28" s="34" t="str">
        <f t="shared" si="23"/>
        <v/>
      </c>
      <c r="Z28" s="42" t="str">
        <f t="shared" si="24"/>
        <v/>
      </c>
      <c r="AA28" s="41">
        <v>0.15</v>
      </c>
      <c r="AB28" s="34" t="str">
        <f t="shared" si="25"/>
        <v/>
      </c>
      <c r="AC28" s="86" t="e">
        <f t="shared" si="26"/>
        <v>#REF!</v>
      </c>
      <c r="AD28" s="88" t="e">
        <f t="shared" si="27"/>
        <v>#REF!</v>
      </c>
    </row>
    <row r="29" spans="2:30" ht="14.5" x14ac:dyDescent="0.35">
      <c r="B29" s="24" t="e">
        <f t="array" ref="B29">IF(C29="","",IFERROR(SUBTOTAL(3,C$6:C29),""))</f>
        <v>#REF!</v>
      </c>
      <c r="C29" s="25" t="e">
        <f>IF(ABSENSI!#REF!="","",IFERROR(ABSENSI!#REF!,""))</f>
        <v>#REF!</v>
      </c>
      <c r="D29" s="39" t="e">
        <f>IF(C29="","",IFERROR(ABSENSI!$AJ$6,""))</f>
        <v>#REF!</v>
      </c>
      <c r="E29" s="40" t="str">
        <f t="shared" si="12"/>
        <v/>
      </c>
      <c r="F29" s="40" t="str">
        <f t="shared" si="13"/>
        <v/>
      </c>
      <c r="G29" s="40" t="str">
        <f t="shared" si="2"/>
        <v/>
      </c>
      <c r="H29" s="40" t="str">
        <f t="shared" si="3"/>
        <v/>
      </c>
      <c r="I29" s="40" t="str">
        <f t="shared" si="4"/>
        <v/>
      </c>
      <c r="J29" s="40" t="str">
        <f t="shared" si="5"/>
        <v/>
      </c>
      <c r="K29" s="40" t="str">
        <f t="shared" si="6"/>
        <v/>
      </c>
      <c r="L29" s="40" t="str">
        <f t="shared" si="7"/>
        <v/>
      </c>
      <c r="M29" s="40" t="str">
        <f t="shared" si="14"/>
        <v/>
      </c>
      <c r="N29" s="41" t="str">
        <f t="shared" si="15"/>
        <v/>
      </c>
      <c r="O29" s="42" t="str">
        <f t="shared" si="16"/>
        <v/>
      </c>
      <c r="P29" s="41">
        <v>0.05</v>
      </c>
      <c r="Q29" s="34" t="str">
        <f t="shared" si="17"/>
        <v/>
      </c>
      <c r="R29" s="43" t="str">
        <f t="shared" si="18"/>
        <v/>
      </c>
      <c r="S29" s="44" t="str">
        <f t="shared" si="19"/>
        <v/>
      </c>
      <c r="T29" s="42" t="str">
        <f t="shared" si="20"/>
        <v/>
      </c>
      <c r="U29" s="41">
        <v>0.05</v>
      </c>
      <c r="V29" s="34" t="str">
        <f t="shared" si="21"/>
        <v/>
      </c>
      <c r="W29" s="42" t="str">
        <f t="shared" si="22"/>
        <v/>
      </c>
      <c r="X29" s="41">
        <v>0.15</v>
      </c>
      <c r="Y29" s="34" t="str">
        <f t="shared" si="23"/>
        <v/>
      </c>
      <c r="Z29" s="42" t="str">
        <f t="shared" si="24"/>
        <v/>
      </c>
      <c r="AA29" s="41">
        <v>0.15</v>
      </c>
      <c r="AB29" s="34" t="str">
        <f t="shared" si="25"/>
        <v/>
      </c>
      <c r="AC29" s="86" t="e">
        <f t="shared" si="26"/>
        <v>#REF!</v>
      </c>
      <c r="AD29" s="88" t="e">
        <f t="shared" si="27"/>
        <v>#REF!</v>
      </c>
    </row>
    <row r="30" spans="2:30" ht="14.5" x14ac:dyDescent="0.35">
      <c r="B30" s="24" t="e">
        <f t="array" ref="B30">IF(C30="","",IFERROR(SUBTOTAL(3,C$6:C30),""))</f>
        <v>#REF!</v>
      </c>
      <c r="C30" s="25" t="e">
        <f>IF(ABSENSI!#REF!="","",IFERROR(ABSENSI!#REF!,""))</f>
        <v>#REF!</v>
      </c>
      <c r="D30" s="39" t="e">
        <f>IF(C30="","",IFERROR(ABSENSI!$AJ$6,""))</f>
        <v>#REF!</v>
      </c>
      <c r="E30" s="40" t="str">
        <f t="shared" si="12"/>
        <v/>
      </c>
      <c r="F30" s="40" t="str">
        <f t="shared" si="13"/>
        <v/>
      </c>
      <c r="G30" s="40" t="str">
        <f t="shared" si="2"/>
        <v/>
      </c>
      <c r="H30" s="40" t="str">
        <f t="shared" si="3"/>
        <v/>
      </c>
      <c r="I30" s="40" t="str">
        <f t="shared" si="4"/>
        <v/>
      </c>
      <c r="J30" s="40" t="str">
        <f t="shared" si="5"/>
        <v/>
      </c>
      <c r="K30" s="40" t="str">
        <f t="shared" si="6"/>
        <v/>
      </c>
      <c r="L30" s="40" t="str">
        <f t="shared" si="7"/>
        <v/>
      </c>
      <c r="M30" s="40" t="str">
        <f t="shared" si="14"/>
        <v/>
      </c>
      <c r="N30" s="41" t="str">
        <f t="shared" si="15"/>
        <v/>
      </c>
      <c r="O30" s="42" t="str">
        <f t="shared" si="16"/>
        <v/>
      </c>
      <c r="P30" s="41">
        <v>0.05</v>
      </c>
      <c r="Q30" s="34" t="str">
        <f t="shared" si="17"/>
        <v/>
      </c>
      <c r="R30" s="43" t="str">
        <f t="shared" si="18"/>
        <v/>
      </c>
      <c r="S30" s="44" t="str">
        <f t="shared" si="19"/>
        <v/>
      </c>
      <c r="T30" s="42" t="str">
        <f t="shared" si="20"/>
        <v/>
      </c>
      <c r="U30" s="41">
        <v>0.05</v>
      </c>
      <c r="V30" s="34" t="str">
        <f t="shared" si="21"/>
        <v/>
      </c>
      <c r="W30" s="42" t="str">
        <f t="shared" si="22"/>
        <v/>
      </c>
      <c r="X30" s="41">
        <v>0.15</v>
      </c>
      <c r="Y30" s="34" t="str">
        <f t="shared" si="23"/>
        <v/>
      </c>
      <c r="Z30" s="42" t="str">
        <f t="shared" si="24"/>
        <v/>
      </c>
      <c r="AA30" s="41">
        <v>0.15</v>
      </c>
      <c r="AB30" s="34" t="str">
        <f t="shared" si="25"/>
        <v/>
      </c>
      <c r="AC30" s="86" t="e">
        <f t="shared" si="26"/>
        <v>#REF!</v>
      </c>
      <c r="AD30" s="88" t="e">
        <f t="shared" si="27"/>
        <v>#REF!</v>
      </c>
    </row>
    <row r="31" spans="2:30" ht="14.5" x14ac:dyDescent="0.35">
      <c r="B31" s="24" t="e">
        <f t="array" ref="B31">IF(C31="","",IFERROR(SUBTOTAL(3,C$6:C31),""))</f>
        <v>#REF!</v>
      </c>
      <c r="C31" s="25" t="e">
        <f>IF(ABSENSI!#REF!="","",IFERROR(ABSENSI!#REF!,""))</f>
        <v>#REF!</v>
      </c>
      <c r="D31" s="39" t="e">
        <f>IF(C31="","",IFERROR(ABSENSI!$AJ$6,""))</f>
        <v>#REF!</v>
      </c>
      <c r="E31" s="40" t="str">
        <f t="shared" si="12"/>
        <v/>
      </c>
      <c r="F31" s="40" t="str">
        <f t="shared" si="13"/>
        <v/>
      </c>
      <c r="G31" s="40" t="str">
        <f t="shared" si="2"/>
        <v/>
      </c>
      <c r="H31" s="40" t="str">
        <f t="shared" si="3"/>
        <v/>
      </c>
      <c r="I31" s="40" t="str">
        <f t="shared" si="4"/>
        <v/>
      </c>
      <c r="J31" s="40" t="str">
        <f t="shared" si="5"/>
        <v/>
      </c>
      <c r="K31" s="40" t="str">
        <f t="shared" si="6"/>
        <v/>
      </c>
      <c r="L31" s="40" t="str">
        <f t="shared" si="7"/>
        <v/>
      </c>
      <c r="M31" s="40" t="str">
        <f t="shared" si="14"/>
        <v/>
      </c>
      <c r="N31" s="41" t="str">
        <f t="shared" si="15"/>
        <v/>
      </c>
      <c r="O31" s="42" t="str">
        <f t="shared" si="16"/>
        <v/>
      </c>
      <c r="P31" s="41">
        <v>0.05</v>
      </c>
      <c r="Q31" s="34" t="str">
        <f t="shared" si="17"/>
        <v/>
      </c>
      <c r="R31" s="43" t="str">
        <f t="shared" si="18"/>
        <v/>
      </c>
      <c r="S31" s="44" t="str">
        <f t="shared" si="19"/>
        <v/>
      </c>
      <c r="T31" s="42" t="str">
        <f t="shared" si="20"/>
        <v/>
      </c>
      <c r="U31" s="41">
        <v>0.05</v>
      </c>
      <c r="V31" s="34" t="str">
        <f t="shared" si="21"/>
        <v/>
      </c>
      <c r="W31" s="42" t="str">
        <f t="shared" si="22"/>
        <v/>
      </c>
      <c r="X31" s="41">
        <v>0.15</v>
      </c>
      <c r="Y31" s="34" t="str">
        <f t="shared" si="23"/>
        <v/>
      </c>
      <c r="Z31" s="42" t="str">
        <f t="shared" si="24"/>
        <v/>
      </c>
      <c r="AA31" s="41">
        <v>0.15</v>
      </c>
      <c r="AB31" s="34" t="str">
        <f t="shared" si="25"/>
        <v/>
      </c>
      <c r="AC31" s="86" t="e">
        <f t="shared" si="26"/>
        <v>#REF!</v>
      </c>
      <c r="AD31" s="88" t="e">
        <f t="shared" si="27"/>
        <v>#REF!</v>
      </c>
    </row>
    <row r="32" spans="2:30" ht="14.5" x14ac:dyDescent="0.35">
      <c r="B32" s="24" t="e">
        <f t="array" ref="B32">IF(C32="","",IFERROR(SUBTOTAL(3,C$6:C32),""))</f>
        <v>#REF!</v>
      </c>
      <c r="C32" s="25" t="e">
        <f>IF(ABSENSI!#REF!="","",IFERROR(ABSENSI!#REF!,""))</f>
        <v>#REF!</v>
      </c>
      <c r="D32" s="39" t="e">
        <f>IF(C32="","",IFERROR(ABSENSI!$AJ$6,""))</f>
        <v>#REF!</v>
      </c>
      <c r="E32" s="40" t="str">
        <f t="shared" si="12"/>
        <v/>
      </c>
      <c r="F32" s="40" t="str">
        <f t="shared" si="13"/>
        <v/>
      </c>
      <c r="G32" s="40" t="str">
        <f t="shared" si="2"/>
        <v/>
      </c>
      <c r="H32" s="40" t="str">
        <f t="shared" si="3"/>
        <v/>
      </c>
      <c r="I32" s="40" t="str">
        <f t="shared" si="4"/>
        <v/>
      </c>
      <c r="J32" s="40" t="str">
        <f t="shared" si="5"/>
        <v/>
      </c>
      <c r="K32" s="40" t="str">
        <f t="shared" si="6"/>
        <v/>
      </c>
      <c r="L32" s="40" t="str">
        <f t="shared" si="7"/>
        <v/>
      </c>
      <c r="M32" s="40" t="str">
        <f t="shared" si="14"/>
        <v/>
      </c>
      <c r="N32" s="41" t="str">
        <f t="shared" si="15"/>
        <v/>
      </c>
      <c r="O32" s="42" t="str">
        <f t="shared" si="16"/>
        <v/>
      </c>
      <c r="P32" s="41">
        <v>0.05</v>
      </c>
      <c r="Q32" s="34" t="str">
        <f t="shared" si="17"/>
        <v/>
      </c>
      <c r="R32" s="43" t="str">
        <f t="shared" si="18"/>
        <v/>
      </c>
      <c r="S32" s="44" t="str">
        <f t="shared" si="19"/>
        <v/>
      </c>
      <c r="T32" s="42" t="str">
        <f t="shared" si="20"/>
        <v/>
      </c>
      <c r="U32" s="41">
        <v>0.05</v>
      </c>
      <c r="V32" s="34" t="str">
        <f t="shared" si="21"/>
        <v/>
      </c>
      <c r="W32" s="42" t="str">
        <f t="shared" si="22"/>
        <v/>
      </c>
      <c r="X32" s="41">
        <v>0.15</v>
      </c>
      <c r="Y32" s="34" t="str">
        <f t="shared" si="23"/>
        <v/>
      </c>
      <c r="Z32" s="42" t="str">
        <f t="shared" si="24"/>
        <v/>
      </c>
      <c r="AA32" s="41">
        <v>0.15</v>
      </c>
      <c r="AB32" s="34" t="str">
        <f t="shared" si="25"/>
        <v/>
      </c>
      <c r="AC32" s="86" t="e">
        <f t="shared" si="26"/>
        <v>#REF!</v>
      </c>
      <c r="AD32" s="88" t="e">
        <f t="shared" si="27"/>
        <v>#REF!</v>
      </c>
    </row>
    <row r="33" spans="2:30" ht="14.5" x14ac:dyDescent="0.35">
      <c r="B33" s="24" t="e">
        <f t="array" ref="B33">IF(C33="","",IFERROR(SUBTOTAL(3,C$6:C33),""))</f>
        <v>#REF!</v>
      </c>
      <c r="C33" s="25" t="e">
        <f>IF(ABSENSI!#REF!="","",IFERROR(ABSENSI!#REF!,""))</f>
        <v>#REF!</v>
      </c>
      <c r="D33" s="39" t="e">
        <f>IF(C33="","",IFERROR(ABSENSI!$AJ$6,""))</f>
        <v>#REF!</v>
      </c>
      <c r="E33" s="40" t="str">
        <f t="shared" si="12"/>
        <v/>
      </c>
      <c r="F33" s="40" t="str">
        <f t="shared" si="13"/>
        <v/>
      </c>
      <c r="G33" s="40" t="str">
        <f t="shared" si="2"/>
        <v/>
      </c>
      <c r="H33" s="40" t="str">
        <f t="shared" si="3"/>
        <v/>
      </c>
      <c r="I33" s="40" t="str">
        <f t="shared" si="4"/>
        <v/>
      </c>
      <c r="J33" s="40" t="str">
        <f t="shared" si="5"/>
        <v/>
      </c>
      <c r="K33" s="40" t="str">
        <f t="shared" si="6"/>
        <v/>
      </c>
      <c r="L33" s="40" t="str">
        <f t="shared" si="7"/>
        <v/>
      </c>
      <c r="M33" s="40" t="str">
        <f t="shared" si="14"/>
        <v/>
      </c>
      <c r="N33" s="41" t="str">
        <f t="shared" si="15"/>
        <v/>
      </c>
      <c r="O33" s="42" t="str">
        <f t="shared" si="16"/>
        <v/>
      </c>
      <c r="P33" s="41">
        <v>0.05</v>
      </c>
      <c r="Q33" s="34" t="str">
        <f t="shared" si="17"/>
        <v/>
      </c>
      <c r="R33" s="43" t="str">
        <f t="shared" si="18"/>
        <v/>
      </c>
      <c r="S33" s="44" t="str">
        <f t="shared" si="19"/>
        <v/>
      </c>
      <c r="T33" s="42" t="str">
        <f t="shared" si="20"/>
        <v/>
      </c>
      <c r="U33" s="41">
        <v>0.05</v>
      </c>
      <c r="V33" s="34" t="str">
        <f t="shared" si="21"/>
        <v/>
      </c>
      <c r="W33" s="42" t="str">
        <f t="shared" si="22"/>
        <v/>
      </c>
      <c r="X33" s="41">
        <v>0.15</v>
      </c>
      <c r="Y33" s="34" t="str">
        <f t="shared" si="23"/>
        <v/>
      </c>
      <c r="Z33" s="42" t="str">
        <f t="shared" si="24"/>
        <v/>
      </c>
      <c r="AA33" s="41">
        <v>0.15</v>
      </c>
      <c r="AB33" s="34" t="str">
        <f t="shared" si="25"/>
        <v/>
      </c>
      <c r="AC33" s="86" t="e">
        <f t="shared" si="26"/>
        <v>#REF!</v>
      </c>
      <c r="AD33" s="88" t="e">
        <f t="shared" si="27"/>
        <v>#REF!</v>
      </c>
    </row>
    <row r="34" spans="2:30" ht="14.5" x14ac:dyDescent="0.35">
      <c r="B34" s="24" t="e">
        <f t="array" ref="B34">IF(C34="","",IFERROR(SUBTOTAL(3,C$6:C34),""))</f>
        <v>#REF!</v>
      </c>
      <c r="C34" s="25" t="e">
        <f>IF(ABSENSI!#REF!="","",IFERROR(ABSENSI!#REF!,""))</f>
        <v>#REF!</v>
      </c>
      <c r="D34" s="39" t="e">
        <f>IF(C34="","",IFERROR(ABSENSI!$AJ$6,""))</f>
        <v>#REF!</v>
      </c>
      <c r="E34" s="40" t="str">
        <f t="shared" si="12"/>
        <v/>
      </c>
      <c r="F34" s="40" t="str">
        <f t="shared" si="13"/>
        <v/>
      </c>
      <c r="G34" s="40" t="str">
        <f t="shared" si="2"/>
        <v/>
      </c>
      <c r="H34" s="40" t="str">
        <f t="shared" si="3"/>
        <v/>
      </c>
      <c r="I34" s="40" t="str">
        <f t="shared" si="4"/>
        <v/>
      </c>
      <c r="J34" s="40" t="str">
        <f t="shared" si="5"/>
        <v/>
      </c>
      <c r="K34" s="40" t="str">
        <f t="shared" si="6"/>
        <v/>
      </c>
      <c r="L34" s="40" t="str">
        <f t="shared" si="7"/>
        <v/>
      </c>
      <c r="M34" s="40" t="str">
        <f t="shared" si="14"/>
        <v/>
      </c>
      <c r="N34" s="41" t="str">
        <f t="shared" si="15"/>
        <v/>
      </c>
      <c r="O34" s="42" t="str">
        <f t="shared" si="16"/>
        <v/>
      </c>
      <c r="P34" s="41">
        <v>0.05</v>
      </c>
      <c r="Q34" s="34" t="str">
        <f t="shared" si="17"/>
        <v/>
      </c>
      <c r="R34" s="43" t="str">
        <f t="shared" si="18"/>
        <v/>
      </c>
      <c r="S34" s="44" t="str">
        <f t="shared" si="19"/>
        <v/>
      </c>
      <c r="T34" s="42" t="str">
        <f t="shared" si="20"/>
        <v/>
      </c>
      <c r="U34" s="41">
        <v>0.05</v>
      </c>
      <c r="V34" s="34" t="str">
        <f t="shared" si="21"/>
        <v/>
      </c>
      <c r="W34" s="42" t="str">
        <f t="shared" si="22"/>
        <v/>
      </c>
      <c r="X34" s="41">
        <v>0.15</v>
      </c>
      <c r="Y34" s="34" t="str">
        <f t="shared" si="23"/>
        <v/>
      </c>
      <c r="Z34" s="42" t="str">
        <f t="shared" si="24"/>
        <v/>
      </c>
      <c r="AA34" s="41">
        <v>0.15</v>
      </c>
      <c r="AB34" s="34" t="str">
        <f t="shared" si="25"/>
        <v/>
      </c>
      <c r="AC34" s="86" t="e">
        <f t="shared" si="26"/>
        <v>#REF!</v>
      </c>
      <c r="AD34" s="88" t="e">
        <f t="shared" si="27"/>
        <v>#REF!</v>
      </c>
    </row>
    <row r="35" spans="2:30" ht="14.5" x14ac:dyDescent="0.35">
      <c r="B35" s="24" t="e">
        <f t="array" ref="B35">IF(C35="","",IFERROR(SUBTOTAL(3,C$6:C35),""))</f>
        <v>#REF!</v>
      </c>
      <c r="C35" s="25" t="e">
        <f>IF(ABSENSI!#REF!="","",IFERROR(ABSENSI!#REF!,""))</f>
        <v>#REF!</v>
      </c>
      <c r="D35" s="39" t="e">
        <f>IF(C35="","",IFERROR(ABSENSI!$AJ$6,""))</f>
        <v>#REF!</v>
      </c>
      <c r="E35" s="40" t="str">
        <f t="shared" si="12"/>
        <v/>
      </c>
      <c r="F35" s="40" t="str">
        <f t="shared" si="13"/>
        <v/>
      </c>
      <c r="G35" s="40" t="str">
        <f t="shared" si="2"/>
        <v/>
      </c>
      <c r="H35" s="40" t="str">
        <f t="shared" si="3"/>
        <v/>
      </c>
      <c r="I35" s="40" t="str">
        <f t="shared" si="4"/>
        <v/>
      </c>
      <c r="J35" s="40" t="str">
        <f t="shared" si="5"/>
        <v/>
      </c>
      <c r="K35" s="40" t="str">
        <f t="shared" si="6"/>
        <v/>
      </c>
      <c r="L35" s="40" t="str">
        <f t="shared" si="7"/>
        <v/>
      </c>
      <c r="M35" s="40" t="str">
        <f t="shared" si="14"/>
        <v/>
      </c>
      <c r="N35" s="41" t="str">
        <f t="shared" si="15"/>
        <v/>
      </c>
      <c r="O35" s="42" t="str">
        <f t="shared" si="16"/>
        <v/>
      </c>
      <c r="P35" s="41">
        <v>0.05</v>
      </c>
      <c r="Q35" s="34" t="str">
        <f t="shared" si="17"/>
        <v/>
      </c>
      <c r="R35" s="43" t="str">
        <f t="shared" si="18"/>
        <v/>
      </c>
      <c r="S35" s="44" t="str">
        <f t="shared" si="19"/>
        <v/>
      </c>
      <c r="T35" s="42" t="str">
        <f t="shared" si="20"/>
        <v/>
      </c>
      <c r="U35" s="41">
        <v>0.05</v>
      </c>
      <c r="V35" s="34" t="str">
        <f t="shared" si="21"/>
        <v/>
      </c>
      <c r="W35" s="42" t="str">
        <f t="shared" si="22"/>
        <v/>
      </c>
      <c r="X35" s="41">
        <v>0.15</v>
      </c>
      <c r="Y35" s="34" t="str">
        <f t="shared" si="23"/>
        <v/>
      </c>
      <c r="Z35" s="42" t="str">
        <f t="shared" si="24"/>
        <v/>
      </c>
      <c r="AA35" s="41">
        <v>0.15</v>
      </c>
      <c r="AB35" s="34" t="str">
        <f t="shared" si="25"/>
        <v/>
      </c>
      <c r="AC35" s="86" t="e">
        <f t="shared" si="26"/>
        <v>#REF!</v>
      </c>
      <c r="AD35" s="88" t="e">
        <f t="shared" si="27"/>
        <v>#REF!</v>
      </c>
    </row>
    <row r="36" spans="2:30" ht="14.5" x14ac:dyDescent="0.35">
      <c r="B36" s="24" t="e">
        <f t="array" ref="B36">IF(C36="","",IFERROR(SUBTOTAL(3,C$6:C36),""))</f>
        <v>#REF!</v>
      </c>
      <c r="C36" s="25" t="e">
        <f>IF(ABSENSI!#REF!="","",IFERROR(ABSENSI!#REF!,""))</f>
        <v>#REF!</v>
      </c>
      <c r="D36" s="39" t="e">
        <f>IF(C36="","",IFERROR(ABSENSI!$AJ$6,""))</f>
        <v>#REF!</v>
      </c>
      <c r="E36" s="40" t="str">
        <f t="shared" si="12"/>
        <v/>
      </c>
      <c r="F36" s="40" t="str">
        <f t="shared" si="13"/>
        <v/>
      </c>
      <c r="G36" s="40" t="str">
        <f t="shared" si="2"/>
        <v/>
      </c>
      <c r="H36" s="40" t="str">
        <f t="shared" si="3"/>
        <v/>
      </c>
      <c r="I36" s="40" t="str">
        <f t="shared" si="4"/>
        <v/>
      </c>
      <c r="J36" s="40" t="str">
        <f t="shared" si="5"/>
        <v/>
      </c>
      <c r="K36" s="40" t="str">
        <f t="shared" si="6"/>
        <v/>
      </c>
      <c r="L36" s="40" t="str">
        <f t="shared" si="7"/>
        <v/>
      </c>
      <c r="M36" s="40" t="str">
        <f t="shared" si="14"/>
        <v/>
      </c>
      <c r="N36" s="41" t="str">
        <f t="shared" si="15"/>
        <v/>
      </c>
      <c r="O36" s="42" t="str">
        <f t="shared" si="16"/>
        <v/>
      </c>
      <c r="P36" s="41">
        <v>0.05</v>
      </c>
      <c r="Q36" s="34" t="str">
        <f t="shared" si="17"/>
        <v/>
      </c>
      <c r="R36" s="43" t="str">
        <f t="shared" si="18"/>
        <v/>
      </c>
      <c r="S36" s="44" t="str">
        <f t="shared" si="19"/>
        <v/>
      </c>
      <c r="T36" s="42" t="str">
        <f t="shared" si="20"/>
        <v/>
      </c>
      <c r="U36" s="41">
        <v>0.05</v>
      </c>
      <c r="V36" s="34" t="str">
        <f t="shared" si="21"/>
        <v/>
      </c>
      <c r="W36" s="42" t="str">
        <f t="shared" si="22"/>
        <v/>
      </c>
      <c r="X36" s="41">
        <v>0.15</v>
      </c>
      <c r="Y36" s="34" t="str">
        <f t="shared" si="23"/>
        <v/>
      </c>
      <c r="Z36" s="42" t="str">
        <f t="shared" si="24"/>
        <v/>
      </c>
      <c r="AA36" s="41">
        <v>0.15</v>
      </c>
      <c r="AB36" s="34" t="str">
        <f t="shared" si="25"/>
        <v/>
      </c>
      <c r="AC36" s="86" t="e">
        <f t="shared" si="26"/>
        <v>#REF!</v>
      </c>
      <c r="AD36" s="88" t="e">
        <f t="shared" si="27"/>
        <v>#REF!</v>
      </c>
    </row>
    <row r="37" spans="2:30" ht="14.5" x14ac:dyDescent="0.35">
      <c r="B37" s="24" t="e">
        <f t="array" ref="B37">IF(C37="","",IFERROR(SUBTOTAL(3,C$6:C37),""))</f>
        <v>#REF!</v>
      </c>
      <c r="C37" s="25" t="e">
        <f>IF(ABSENSI!#REF!="","",IFERROR(ABSENSI!#REF!,""))</f>
        <v>#REF!</v>
      </c>
      <c r="D37" s="39" t="e">
        <f>IF(C37="","",IFERROR(ABSENSI!$AJ$6,""))</f>
        <v>#REF!</v>
      </c>
      <c r="E37" s="40" t="str">
        <f t="shared" si="12"/>
        <v/>
      </c>
      <c r="F37" s="40" t="str">
        <f t="shared" si="13"/>
        <v/>
      </c>
      <c r="G37" s="40" t="str">
        <f t="shared" si="2"/>
        <v/>
      </c>
      <c r="H37" s="40" t="str">
        <f t="shared" si="3"/>
        <v/>
      </c>
      <c r="I37" s="40" t="str">
        <f t="shared" si="4"/>
        <v/>
      </c>
      <c r="J37" s="40" t="str">
        <f t="shared" si="5"/>
        <v/>
      </c>
      <c r="K37" s="40" t="str">
        <f t="shared" si="6"/>
        <v/>
      </c>
      <c r="L37" s="40" t="str">
        <f t="shared" si="7"/>
        <v/>
      </c>
      <c r="M37" s="40" t="str">
        <f t="shared" si="14"/>
        <v/>
      </c>
      <c r="N37" s="41" t="str">
        <f t="shared" si="15"/>
        <v/>
      </c>
      <c r="O37" s="42" t="str">
        <f t="shared" si="16"/>
        <v/>
      </c>
      <c r="P37" s="41">
        <v>0.05</v>
      </c>
      <c r="Q37" s="34" t="str">
        <f t="shared" si="17"/>
        <v/>
      </c>
      <c r="R37" s="43" t="str">
        <f t="shared" si="18"/>
        <v/>
      </c>
      <c r="S37" s="44" t="str">
        <f t="shared" si="19"/>
        <v/>
      </c>
      <c r="T37" s="42" t="str">
        <f t="shared" si="20"/>
        <v/>
      </c>
      <c r="U37" s="41">
        <v>0.05</v>
      </c>
      <c r="V37" s="34" t="str">
        <f t="shared" si="21"/>
        <v/>
      </c>
      <c r="W37" s="42" t="str">
        <f t="shared" si="22"/>
        <v/>
      </c>
      <c r="X37" s="41">
        <v>0.15</v>
      </c>
      <c r="Y37" s="34" t="str">
        <f t="shared" si="23"/>
        <v/>
      </c>
      <c r="Z37" s="42" t="str">
        <f t="shared" si="24"/>
        <v/>
      </c>
      <c r="AA37" s="41">
        <v>0.15</v>
      </c>
      <c r="AB37" s="34" t="str">
        <f t="shared" si="25"/>
        <v/>
      </c>
      <c r="AC37" s="86" t="e">
        <f t="shared" si="26"/>
        <v>#REF!</v>
      </c>
      <c r="AD37" s="88" t="e">
        <f t="shared" si="27"/>
        <v>#REF!</v>
      </c>
    </row>
    <row r="38" spans="2:30" ht="14.5" x14ac:dyDescent="0.35">
      <c r="B38" s="24" t="e">
        <f t="array" ref="B38">IF(C38="","",IFERROR(SUBTOTAL(3,C$6:C38),""))</f>
        <v>#REF!</v>
      </c>
      <c r="C38" s="25" t="e">
        <f>IF(ABSENSI!#REF!="","",IFERROR(ABSENSI!#REF!,""))</f>
        <v>#REF!</v>
      </c>
      <c r="D38" s="39" t="e">
        <f>IF(C38="","",IFERROR(ABSENSI!$AJ$6,""))</f>
        <v>#REF!</v>
      </c>
      <c r="E38" s="40" t="str">
        <f t="shared" si="12"/>
        <v/>
      </c>
      <c r="F38" s="40" t="str">
        <f t="shared" si="13"/>
        <v/>
      </c>
      <c r="G38" s="40" t="str">
        <f t="shared" ref="G38:G69" si="28">IFERROR(VLOOKUP(C38,data_absen,37,0),"")</f>
        <v/>
      </c>
      <c r="H38" s="40" t="str">
        <f t="shared" ref="H38:H69" si="29">IFERROR(VLOOKUP(C38,data_absen,38,0),"")</f>
        <v/>
      </c>
      <c r="I38" s="40" t="str">
        <f t="shared" ref="I38:I69" si="30">IFERROR(VLOOKUP(C38,data_absen,39,0),"")</f>
        <v/>
      </c>
      <c r="J38" s="40" t="str">
        <f t="shared" ref="J38:J69" si="31">IFERROR(VLOOKUP(C38,data_absen,40,0),"")</f>
        <v/>
      </c>
      <c r="K38" s="40" t="str">
        <f t="shared" ref="K38:K69" si="32">IFERROR(VLOOKUP(C38,data_absen,41,0),"")</f>
        <v/>
      </c>
      <c r="L38" s="40" t="str">
        <f t="shared" ref="L38:L69" si="33">IFERROR(VLOOKUP(C38,data_absen,42,0),"")</f>
        <v/>
      </c>
      <c r="M38" s="40" t="str">
        <f t="shared" si="14"/>
        <v/>
      </c>
      <c r="N38" s="41" t="str">
        <f t="shared" si="15"/>
        <v/>
      </c>
      <c r="O38" s="42" t="str">
        <f t="shared" si="16"/>
        <v/>
      </c>
      <c r="P38" s="41">
        <v>0.05</v>
      </c>
      <c r="Q38" s="34" t="str">
        <f t="shared" si="17"/>
        <v/>
      </c>
      <c r="R38" s="43" t="str">
        <f t="shared" si="18"/>
        <v/>
      </c>
      <c r="S38" s="44" t="str">
        <f t="shared" si="19"/>
        <v/>
      </c>
      <c r="T38" s="42" t="str">
        <f t="shared" si="20"/>
        <v/>
      </c>
      <c r="U38" s="41">
        <v>0.05</v>
      </c>
      <c r="V38" s="34" t="str">
        <f t="shared" si="21"/>
        <v/>
      </c>
      <c r="W38" s="42" t="str">
        <f t="shared" si="22"/>
        <v/>
      </c>
      <c r="X38" s="41">
        <v>0.15</v>
      </c>
      <c r="Y38" s="34" t="str">
        <f t="shared" si="23"/>
        <v/>
      </c>
      <c r="Z38" s="42" t="str">
        <f t="shared" si="24"/>
        <v/>
      </c>
      <c r="AA38" s="41">
        <v>0.15</v>
      </c>
      <c r="AB38" s="34" t="str">
        <f t="shared" si="25"/>
        <v/>
      </c>
      <c r="AC38" s="86" t="e">
        <f t="shared" si="26"/>
        <v>#REF!</v>
      </c>
      <c r="AD38" s="88" t="e">
        <f t="shared" si="27"/>
        <v>#REF!</v>
      </c>
    </row>
    <row r="39" spans="2:30" ht="14.5" x14ac:dyDescent="0.35">
      <c r="B39" s="24" t="e">
        <f t="array" ref="B39">IF(C39="","",IFERROR(SUBTOTAL(3,C$6:C39),""))</f>
        <v>#REF!</v>
      </c>
      <c r="C39" s="25" t="e">
        <f>IF(ABSENSI!#REF!="","",IFERROR(ABSENSI!#REF!,""))</f>
        <v>#REF!</v>
      </c>
      <c r="D39" s="39" t="e">
        <f>IF(C39="","",IFERROR(ABSENSI!$AJ$6,""))</f>
        <v>#REF!</v>
      </c>
      <c r="E39" s="40" t="str">
        <f t="shared" si="12"/>
        <v/>
      </c>
      <c r="F39" s="40" t="str">
        <f t="shared" si="13"/>
        <v/>
      </c>
      <c r="G39" s="40" t="str">
        <f t="shared" si="28"/>
        <v/>
      </c>
      <c r="H39" s="40" t="str">
        <f t="shared" si="29"/>
        <v/>
      </c>
      <c r="I39" s="40" t="str">
        <f t="shared" si="30"/>
        <v/>
      </c>
      <c r="J39" s="40" t="str">
        <f t="shared" si="31"/>
        <v/>
      </c>
      <c r="K39" s="40" t="str">
        <f t="shared" si="32"/>
        <v/>
      </c>
      <c r="L39" s="40" t="str">
        <f t="shared" si="33"/>
        <v/>
      </c>
      <c r="M39" s="40" t="str">
        <f t="shared" si="14"/>
        <v/>
      </c>
      <c r="N39" s="41" t="str">
        <f t="shared" si="15"/>
        <v/>
      </c>
      <c r="O39" s="42" t="str">
        <f t="shared" si="16"/>
        <v/>
      </c>
      <c r="P39" s="41">
        <v>0.05</v>
      </c>
      <c r="Q39" s="34" t="str">
        <f t="shared" si="17"/>
        <v/>
      </c>
      <c r="R39" s="43" t="str">
        <f t="shared" si="18"/>
        <v/>
      </c>
      <c r="S39" s="44" t="str">
        <f t="shared" si="19"/>
        <v/>
      </c>
      <c r="T39" s="42" t="str">
        <f t="shared" si="20"/>
        <v/>
      </c>
      <c r="U39" s="41">
        <v>0.05</v>
      </c>
      <c r="V39" s="34" t="str">
        <f t="shared" si="21"/>
        <v/>
      </c>
      <c r="W39" s="42" t="str">
        <f t="shared" si="22"/>
        <v/>
      </c>
      <c r="X39" s="41">
        <v>0.15</v>
      </c>
      <c r="Y39" s="34" t="str">
        <f t="shared" si="23"/>
        <v/>
      </c>
      <c r="Z39" s="42" t="str">
        <f t="shared" si="24"/>
        <v/>
      </c>
      <c r="AA39" s="41">
        <v>0.15</v>
      </c>
      <c r="AB39" s="34" t="str">
        <f t="shared" si="25"/>
        <v/>
      </c>
      <c r="AC39" s="86" t="e">
        <f t="shared" si="26"/>
        <v>#REF!</v>
      </c>
      <c r="AD39" s="88" t="e">
        <f t="shared" si="27"/>
        <v>#REF!</v>
      </c>
    </row>
    <row r="40" spans="2:30" ht="14.5" x14ac:dyDescent="0.35">
      <c r="B40" s="24" t="e">
        <f t="array" ref="B40">IF(C40="","",IFERROR(SUBTOTAL(3,C$6:C40),""))</f>
        <v>#REF!</v>
      </c>
      <c r="C40" s="25" t="e">
        <f>IF(ABSENSI!#REF!="","",IFERROR(ABSENSI!#REF!,""))</f>
        <v>#REF!</v>
      </c>
      <c r="D40" s="39" t="e">
        <f>IF(C40="","",IFERROR(ABSENSI!$AJ$6,""))</f>
        <v>#REF!</v>
      </c>
      <c r="E40" s="40" t="str">
        <f t="shared" si="12"/>
        <v/>
      </c>
      <c r="F40" s="40" t="str">
        <f t="shared" si="13"/>
        <v/>
      </c>
      <c r="G40" s="40" t="str">
        <f t="shared" si="28"/>
        <v/>
      </c>
      <c r="H40" s="40" t="str">
        <f t="shared" si="29"/>
        <v/>
      </c>
      <c r="I40" s="40" t="str">
        <f t="shared" si="30"/>
        <v/>
      </c>
      <c r="J40" s="40" t="str">
        <f t="shared" si="31"/>
        <v/>
      </c>
      <c r="K40" s="40" t="str">
        <f t="shared" si="32"/>
        <v/>
      </c>
      <c r="L40" s="40" t="str">
        <f t="shared" si="33"/>
        <v/>
      </c>
      <c r="M40" s="40" t="str">
        <f t="shared" si="14"/>
        <v/>
      </c>
      <c r="N40" s="41" t="str">
        <f t="shared" si="15"/>
        <v/>
      </c>
      <c r="O40" s="42" t="str">
        <f t="shared" si="16"/>
        <v/>
      </c>
      <c r="P40" s="41">
        <v>0.05</v>
      </c>
      <c r="Q40" s="34" t="str">
        <f t="shared" si="17"/>
        <v/>
      </c>
      <c r="R40" s="43" t="str">
        <f t="shared" si="18"/>
        <v/>
      </c>
      <c r="S40" s="44" t="str">
        <f t="shared" si="19"/>
        <v/>
      </c>
      <c r="T40" s="42" t="str">
        <f t="shared" si="20"/>
        <v/>
      </c>
      <c r="U40" s="41">
        <v>0.05</v>
      </c>
      <c r="V40" s="34" t="str">
        <f t="shared" si="21"/>
        <v/>
      </c>
      <c r="W40" s="42" t="str">
        <f t="shared" si="22"/>
        <v/>
      </c>
      <c r="X40" s="41">
        <v>0.15</v>
      </c>
      <c r="Y40" s="34" t="str">
        <f t="shared" si="23"/>
        <v/>
      </c>
      <c r="Z40" s="42" t="str">
        <f t="shared" si="24"/>
        <v/>
      </c>
      <c r="AA40" s="41">
        <v>0.15</v>
      </c>
      <c r="AB40" s="34" t="str">
        <f t="shared" si="25"/>
        <v/>
      </c>
      <c r="AC40" s="86" t="e">
        <f t="shared" si="26"/>
        <v>#REF!</v>
      </c>
      <c r="AD40" s="88" t="e">
        <f t="shared" si="27"/>
        <v>#REF!</v>
      </c>
    </row>
    <row r="41" spans="2:30" ht="14.5" x14ac:dyDescent="0.35">
      <c r="B41" s="24" t="e">
        <f t="array" ref="B41">IF(C41="","",IFERROR(SUBTOTAL(3,C$6:C41),""))</f>
        <v>#REF!</v>
      </c>
      <c r="C41" s="25" t="e">
        <f>IF(ABSENSI!#REF!="","",IFERROR(ABSENSI!#REF!,""))</f>
        <v>#REF!</v>
      </c>
      <c r="D41" s="39" t="e">
        <f>IF(C41="","",IFERROR(ABSENSI!$AJ$6,""))</f>
        <v>#REF!</v>
      </c>
      <c r="E41" s="40" t="str">
        <f t="shared" si="12"/>
        <v/>
      </c>
      <c r="F41" s="40" t="str">
        <f t="shared" si="13"/>
        <v/>
      </c>
      <c r="G41" s="40" t="str">
        <f t="shared" si="28"/>
        <v/>
      </c>
      <c r="H41" s="40" t="str">
        <f t="shared" si="29"/>
        <v/>
      </c>
      <c r="I41" s="40" t="str">
        <f t="shared" si="30"/>
        <v/>
      </c>
      <c r="J41" s="40" t="str">
        <f t="shared" si="31"/>
        <v/>
      </c>
      <c r="K41" s="40" t="str">
        <f t="shared" si="32"/>
        <v/>
      </c>
      <c r="L41" s="40" t="str">
        <f t="shared" si="33"/>
        <v/>
      </c>
      <c r="M41" s="40" t="str">
        <f t="shared" si="14"/>
        <v/>
      </c>
      <c r="N41" s="41" t="str">
        <f t="shared" si="15"/>
        <v/>
      </c>
      <c r="O41" s="42" t="str">
        <f t="shared" si="16"/>
        <v/>
      </c>
      <c r="P41" s="41">
        <v>0.05</v>
      </c>
      <c r="Q41" s="34" t="str">
        <f t="shared" si="17"/>
        <v/>
      </c>
      <c r="R41" s="43" t="str">
        <f t="shared" si="18"/>
        <v/>
      </c>
      <c r="S41" s="44" t="str">
        <f t="shared" si="19"/>
        <v/>
      </c>
      <c r="T41" s="42" t="str">
        <f t="shared" si="20"/>
        <v/>
      </c>
      <c r="U41" s="41">
        <v>0.05</v>
      </c>
      <c r="V41" s="34" t="str">
        <f t="shared" si="21"/>
        <v/>
      </c>
      <c r="W41" s="42" t="str">
        <f t="shared" si="22"/>
        <v/>
      </c>
      <c r="X41" s="41">
        <v>0.15</v>
      </c>
      <c r="Y41" s="34" t="str">
        <f t="shared" si="23"/>
        <v/>
      </c>
      <c r="Z41" s="42" t="str">
        <f t="shared" si="24"/>
        <v/>
      </c>
      <c r="AA41" s="41">
        <v>0.15</v>
      </c>
      <c r="AB41" s="34" t="str">
        <f t="shared" si="25"/>
        <v/>
      </c>
      <c r="AC41" s="86" t="e">
        <f t="shared" si="26"/>
        <v>#REF!</v>
      </c>
      <c r="AD41" s="88" t="e">
        <f t="shared" si="27"/>
        <v>#REF!</v>
      </c>
    </row>
    <row r="42" spans="2:30" ht="14.5" x14ac:dyDescent="0.35">
      <c r="B42" s="24" t="e">
        <f t="array" ref="B42">IF(C42="","",IFERROR(SUBTOTAL(3,C$6:C42),""))</f>
        <v>#REF!</v>
      </c>
      <c r="C42" s="25" t="e">
        <f>IF(ABSENSI!#REF!="","",IFERROR(ABSENSI!#REF!,""))</f>
        <v>#REF!</v>
      </c>
      <c r="D42" s="39" t="e">
        <f>IF(C42="","",IFERROR(ABSENSI!$AJ$6,""))</f>
        <v>#REF!</v>
      </c>
      <c r="E42" s="40" t="str">
        <f t="shared" si="12"/>
        <v/>
      </c>
      <c r="F42" s="40" t="str">
        <f t="shared" si="13"/>
        <v/>
      </c>
      <c r="G42" s="40" t="str">
        <f t="shared" si="28"/>
        <v/>
      </c>
      <c r="H42" s="40" t="str">
        <f t="shared" si="29"/>
        <v/>
      </c>
      <c r="I42" s="40" t="str">
        <f t="shared" si="30"/>
        <v/>
      </c>
      <c r="J42" s="40" t="str">
        <f t="shared" si="31"/>
        <v/>
      </c>
      <c r="K42" s="40" t="str">
        <f t="shared" si="32"/>
        <v/>
      </c>
      <c r="L42" s="40" t="str">
        <f t="shared" si="33"/>
        <v/>
      </c>
      <c r="M42" s="40" t="str">
        <f t="shared" si="14"/>
        <v/>
      </c>
      <c r="N42" s="41" t="str">
        <f t="shared" si="15"/>
        <v/>
      </c>
      <c r="O42" s="42" t="str">
        <f t="shared" si="16"/>
        <v/>
      </c>
      <c r="P42" s="41">
        <v>0.05</v>
      </c>
      <c r="Q42" s="34" t="str">
        <f t="shared" si="17"/>
        <v/>
      </c>
      <c r="R42" s="43" t="str">
        <f t="shared" si="18"/>
        <v/>
      </c>
      <c r="S42" s="44" t="str">
        <f t="shared" si="19"/>
        <v/>
      </c>
      <c r="T42" s="42" t="str">
        <f t="shared" si="20"/>
        <v/>
      </c>
      <c r="U42" s="41">
        <v>0.05</v>
      </c>
      <c r="V42" s="34" t="str">
        <f t="shared" si="21"/>
        <v/>
      </c>
      <c r="W42" s="42" t="str">
        <f t="shared" si="22"/>
        <v/>
      </c>
      <c r="X42" s="41">
        <v>0.15</v>
      </c>
      <c r="Y42" s="34" t="str">
        <f t="shared" si="23"/>
        <v/>
      </c>
      <c r="Z42" s="42" t="str">
        <f t="shared" si="24"/>
        <v/>
      </c>
      <c r="AA42" s="41">
        <v>0.15</v>
      </c>
      <c r="AB42" s="34" t="str">
        <f t="shared" si="25"/>
        <v/>
      </c>
      <c r="AC42" s="86" t="e">
        <f t="shared" si="26"/>
        <v>#REF!</v>
      </c>
      <c r="AD42" s="88" t="e">
        <f t="shared" si="27"/>
        <v>#REF!</v>
      </c>
    </row>
    <row r="43" spans="2:30" ht="14.5" x14ac:dyDescent="0.35">
      <c r="B43" s="24" t="e">
        <f t="array" ref="B43">IF(C43="","",IFERROR(SUBTOTAL(3,C$6:C43),""))</f>
        <v>#REF!</v>
      </c>
      <c r="C43" s="25" t="e">
        <f>IF(ABSENSI!#REF!="","",IFERROR(ABSENSI!#REF!,""))</f>
        <v>#REF!</v>
      </c>
      <c r="D43" s="39" t="e">
        <f>IF(C43="","",IFERROR(ABSENSI!$AJ$6,""))</f>
        <v>#REF!</v>
      </c>
      <c r="E43" s="40" t="str">
        <f t="shared" si="12"/>
        <v/>
      </c>
      <c r="F43" s="40" t="str">
        <f t="shared" si="13"/>
        <v/>
      </c>
      <c r="G43" s="40" t="str">
        <f t="shared" si="28"/>
        <v/>
      </c>
      <c r="H43" s="40" t="str">
        <f t="shared" si="29"/>
        <v/>
      </c>
      <c r="I43" s="40" t="str">
        <f t="shared" si="30"/>
        <v/>
      </c>
      <c r="J43" s="40" t="str">
        <f t="shared" si="31"/>
        <v/>
      </c>
      <c r="K43" s="40" t="str">
        <f t="shared" si="32"/>
        <v/>
      </c>
      <c r="L43" s="40" t="str">
        <f t="shared" si="33"/>
        <v/>
      </c>
      <c r="M43" s="40" t="str">
        <f t="shared" si="14"/>
        <v/>
      </c>
      <c r="N43" s="41" t="str">
        <f t="shared" si="15"/>
        <v/>
      </c>
      <c r="O43" s="42" t="str">
        <f t="shared" si="16"/>
        <v/>
      </c>
      <c r="P43" s="41">
        <v>0.05</v>
      </c>
      <c r="Q43" s="34" t="str">
        <f t="shared" si="17"/>
        <v/>
      </c>
      <c r="R43" s="43" t="str">
        <f t="shared" si="18"/>
        <v/>
      </c>
      <c r="S43" s="44" t="str">
        <f t="shared" si="19"/>
        <v/>
      </c>
      <c r="T43" s="42" t="str">
        <f t="shared" si="20"/>
        <v/>
      </c>
      <c r="U43" s="41">
        <v>0.05</v>
      </c>
      <c r="V43" s="34" t="str">
        <f t="shared" si="21"/>
        <v/>
      </c>
      <c r="W43" s="42" t="str">
        <f t="shared" si="22"/>
        <v/>
      </c>
      <c r="X43" s="41">
        <v>0.15</v>
      </c>
      <c r="Y43" s="34" t="str">
        <f t="shared" si="23"/>
        <v/>
      </c>
      <c r="Z43" s="42" t="str">
        <f t="shared" si="24"/>
        <v/>
      </c>
      <c r="AA43" s="41">
        <v>0.15</v>
      </c>
      <c r="AB43" s="34" t="str">
        <f t="shared" si="25"/>
        <v/>
      </c>
      <c r="AC43" s="86" t="e">
        <f t="shared" si="26"/>
        <v>#REF!</v>
      </c>
      <c r="AD43" s="88" t="e">
        <f t="shared" si="27"/>
        <v>#REF!</v>
      </c>
    </row>
    <row r="44" spans="2:30" ht="14.5" x14ac:dyDescent="0.35">
      <c r="B44" s="24" t="e">
        <f t="array" ref="B44">IF(C44="","",IFERROR(SUBTOTAL(3,C$6:C44),""))</f>
        <v>#REF!</v>
      </c>
      <c r="C44" s="25" t="e">
        <f>IF(ABSENSI!#REF!="","",IFERROR(ABSENSI!#REF!,""))</f>
        <v>#REF!</v>
      </c>
      <c r="D44" s="39" t="e">
        <f>IF(C44="","",IFERROR(ABSENSI!$AJ$6,""))</f>
        <v>#REF!</v>
      </c>
      <c r="E44" s="40" t="str">
        <f t="shared" si="12"/>
        <v/>
      </c>
      <c r="F44" s="40" t="str">
        <f t="shared" si="13"/>
        <v/>
      </c>
      <c r="G44" s="40" t="str">
        <f t="shared" si="28"/>
        <v/>
      </c>
      <c r="H44" s="40" t="str">
        <f t="shared" si="29"/>
        <v/>
      </c>
      <c r="I44" s="40" t="str">
        <f t="shared" si="30"/>
        <v/>
      </c>
      <c r="J44" s="40" t="str">
        <f t="shared" si="31"/>
        <v/>
      </c>
      <c r="K44" s="40" t="str">
        <f t="shared" si="32"/>
        <v/>
      </c>
      <c r="L44" s="40" t="str">
        <f t="shared" si="33"/>
        <v/>
      </c>
      <c r="M44" s="40" t="str">
        <f t="shared" si="14"/>
        <v/>
      </c>
      <c r="N44" s="41" t="str">
        <f t="shared" si="15"/>
        <v/>
      </c>
      <c r="O44" s="42" t="str">
        <f t="shared" si="16"/>
        <v/>
      </c>
      <c r="P44" s="41">
        <v>0.05</v>
      </c>
      <c r="Q44" s="34" t="str">
        <f t="shared" si="17"/>
        <v/>
      </c>
      <c r="R44" s="43" t="str">
        <f t="shared" si="18"/>
        <v/>
      </c>
      <c r="S44" s="44" t="str">
        <f t="shared" si="19"/>
        <v/>
      </c>
      <c r="T44" s="42" t="str">
        <f t="shared" si="20"/>
        <v/>
      </c>
      <c r="U44" s="41">
        <v>0.05</v>
      </c>
      <c r="V44" s="34" t="str">
        <f t="shared" si="21"/>
        <v/>
      </c>
      <c r="W44" s="42" t="str">
        <f t="shared" si="22"/>
        <v/>
      </c>
      <c r="X44" s="41">
        <v>0.15</v>
      </c>
      <c r="Y44" s="34" t="str">
        <f t="shared" si="23"/>
        <v/>
      </c>
      <c r="Z44" s="42" t="str">
        <f t="shared" si="24"/>
        <v/>
      </c>
      <c r="AA44" s="41">
        <v>0.15</v>
      </c>
      <c r="AB44" s="34" t="str">
        <f t="shared" si="25"/>
        <v/>
      </c>
      <c r="AC44" s="86" t="e">
        <f t="shared" si="26"/>
        <v>#REF!</v>
      </c>
      <c r="AD44" s="88" t="e">
        <f t="shared" si="27"/>
        <v>#REF!</v>
      </c>
    </row>
    <row r="45" spans="2:30" ht="14.5" x14ac:dyDescent="0.35">
      <c r="B45" s="24" t="e">
        <f t="array" ref="B45">IF(C45="","",IFERROR(SUBTOTAL(3,C$6:C45),""))</f>
        <v>#REF!</v>
      </c>
      <c r="C45" s="25" t="e">
        <f>IF(ABSENSI!#REF!="","",IFERROR(ABSENSI!#REF!,""))</f>
        <v>#REF!</v>
      </c>
      <c r="D45" s="39" t="e">
        <f>IF(C45="","",IFERROR(ABSENSI!$AJ$6,""))</f>
        <v>#REF!</v>
      </c>
      <c r="E45" s="40" t="str">
        <f t="shared" si="12"/>
        <v/>
      </c>
      <c r="F45" s="40" t="str">
        <f t="shared" si="13"/>
        <v/>
      </c>
      <c r="G45" s="40" t="str">
        <f t="shared" si="28"/>
        <v/>
      </c>
      <c r="H45" s="40" t="str">
        <f t="shared" si="29"/>
        <v/>
      </c>
      <c r="I45" s="40" t="str">
        <f t="shared" si="30"/>
        <v/>
      </c>
      <c r="J45" s="40" t="str">
        <f t="shared" si="31"/>
        <v/>
      </c>
      <c r="K45" s="40" t="str">
        <f t="shared" si="32"/>
        <v/>
      </c>
      <c r="L45" s="40" t="str">
        <f t="shared" si="33"/>
        <v/>
      </c>
      <c r="M45" s="40" t="str">
        <f t="shared" si="14"/>
        <v/>
      </c>
      <c r="N45" s="41" t="str">
        <f t="shared" si="15"/>
        <v/>
      </c>
      <c r="O45" s="42" t="str">
        <f t="shared" si="16"/>
        <v/>
      </c>
      <c r="P45" s="41">
        <v>0.05</v>
      </c>
      <c r="Q45" s="34" t="str">
        <f t="shared" si="17"/>
        <v/>
      </c>
      <c r="R45" s="43" t="str">
        <f t="shared" si="18"/>
        <v/>
      </c>
      <c r="S45" s="44" t="str">
        <f t="shared" si="19"/>
        <v/>
      </c>
      <c r="T45" s="42" t="str">
        <f t="shared" si="20"/>
        <v/>
      </c>
      <c r="U45" s="41">
        <v>0.05</v>
      </c>
      <c r="V45" s="34" t="str">
        <f t="shared" si="21"/>
        <v/>
      </c>
      <c r="W45" s="42" t="str">
        <f t="shared" si="22"/>
        <v/>
      </c>
      <c r="X45" s="41">
        <v>0.15</v>
      </c>
      <c r="Y45" s="34" t="str">
        <f t="shared" si="23"/>
        <v/>
      </c>
      <c r="Z45" s="42" t="str">
        <f t="shared" si="24"/>
        <v/>
      </c>
      <c r="AA45" s="41">
        <v>0.15</v>
      </c>
      <c r="AB45" s="34" t="str">
        <f t="shared" si="25"/>
        <v/>
      </c>
      <c r="AC45" s="86" t="e">
        <f t="shared" si="26"/>
        <v>#REF!</v>
      </c>
      <c r="AD45" s="88" t="e">
        <f t="shared" si="27"/>
        <v>#REF!</v>
      </c>
    </row>
    <row r="46" spans="2:30" ht="14.5" x14ac:dyDescent="0.35">
      <c r="B46" s="24" t="e">
        <f t="array" ref="B46">IF(C46="","",IFERROR(SUBTOTAL(3,C$6:C46),""))</f>
        <v>#REF!</v>
      </c>
      <c r="C46" s="25" t="e">
        <f>IF(ABSENSI!#REF!="","",IFERROR(ABSENSI!#REF!,""))</f>
        <v>#REF!</v>
      </c>
      <c r="D46" s="39" t="e">
        <f>IF(C46="","",IFERROR(ABSENSI!$AJ$6,""))</f>
        <v>#REF!</v>
      </c>
      <c r="E46" s="40" t="str">
        <f t="shared" si="12"/>
        <v/>
      </c>
      <c r="F46" s="40" t="str">
        <f t="shared" si="13"/>
        <v/>
      </c>
      <c r="G46" s="40" t="str">
        <f t="shared" si="28"/>
        <v/>
      </c>
      <c r="H46" s="40" t="str">
        <f t="shared" si="29"/>
        <v/>
      </c>
      <c r="I46" s="40" t="str">
        <f t="shared" si="30"/>
        <v/>
      </c>
      <c r="J46" s="40" t="str">
        <f t="shared" si="31"/>
        <v/>
      </c>
      <c r="K46" s="40" t="str">
        <f t="shared" si="32"/>
        <v/>
      </c>
      <c r="L46" s="40" t="str">
        <f t="shared" si="33"/>
        <v/>
      </c>
      <c r="M46" s="40" t="str">
        <f t="shared" si="14"/>
        <v/>
      </c>
      <c r="N46" s="41" t="str">
        <f t="shared" si="15"/>
        <v/>
      </c>
      <c r="O46" s="42" t="str">
        <f t="shared" si="16"/>
        <v/>
      </c>
      <c r="P46" s="41">
        <v>0.05</v>
      </c>
      <c r="Q46" s="34" t="str">
        <f t="shared" si="17"/>
        <v/>
      </c>
      <c r="R46" s="43" t="str">
        <f t="shared" si="18"/>
        <v/>
      </c>
      <c r="S46" s="44" t="str">
        <f t="shared" si="19"/>
        <v/>
      </c>
      <c r="T46" s="42" t="str">
        <f t="shared" si="20"/>
        <v/>
      </c>
      <c r="U46" s="41">
        <v>0.05</v>
      </c>
      <c r="V46" s="34" t="str">
        <f t="shared" si="21"/>
        <v/>
      </c>
      <c r="W46" s="42" t="str">
        <f t="shared" si="22"/>
        <v/>
      </c>
      <c r="X46" s="41">
        <v>0.15</v>
      </c>
      <c r="Y46" s="34" t="str">
        <f t="shared" si="23"/>
        <v/>
      </c>
      <c r="Z46" s="42" t="str">
        <f t="shared" si="24"/>
        <v/>
      </c>
      <c r="AA46" s="41">
        <v>0.15</v>
      </c>
      <c r="AB46" s="34" t="str">
        <f t="shared" si="25"/>
        <v/>
      </c>
      <c r="AC46" s="86" t="e">
        <f t="shared" si="26"/>
        <v>#REF!</v>
      </c>
      <c r="AD46" s="88" t="e">
        <f t="shared" si="27"/>
        <v>#REF!</v>
      </c>
    </row>
    <row r="47" spans="2:30" ht="14.5" x14ac:dyDescent="0.35">
      <c r="B47" s="24" t="e">
        <f t="array" ref="B47">IF(C47="","",IFERROR(SUBTOTAL(3,C$6:C47),""))</f>
        <v>#REF!</v>
      </c>
      <c r="C47" s="25" t="e">
        <f>IF(ABSENSI!#REF!="","",IFERROR(ABSENSI!#REF!,""))</f>
        <v>#REF!</v>
      </c>
      <c r="D47" s="39" t="e">
        <f>IF(C47="","",IFERROR(ABSENSI!$AJ$6,""))</f>
        <v>#REF!</v>
      </c>
      <c r="E47" s="40" t="str">
        <f t="shared" si="12"/>
        <v/>
      </c>
      <c r="F47" s="40" t="str">
        <f t="shared" si="13"/>
        <v/>
      </c>
      <c r="G47" s="40" t="str">
        <f t="shared" si="28"/>
        <v/>
      </c>
      <c r="H47" s="40" t="str">
        <f t="shared" si="29"/>
        <v/>
      </c>
      <c r="I47" s="40" t="str">
        <f t="shared" si="30"/>
        <v/>
      </c>
      <c r="J47" s="40" t="str">
        <f t="shared" si="31"/>
        <v/>
      </c>
      <c r="K47" s="40" t="str">
        <f t="shared" si="32"/>
        <v/>
      </c>
      <c r="L47" s="40" t="str">
        <f t="shared" si="33"/>
        <v/>
      </c>
      <c r="M47" s="40" t="str">
        <f t="shared" si="14"/>
        <v/>
      </c>
      <c r="N47" s="41" t="str">
        <f t="shared" si="15"/>
        <v/>
      </c>
      <c r="O47" s="42" t="str">
        <f t="shared" si="16"/>
        <v/>
      </c>
      <c r="P47" s="41">
        <v>0.05</v>
      </c>
      <c r="Q47" s="34" t="str">
        <f t="shared" si="17"/>
        <v/>
      </c>
      <c r="R47" s="43" t="str">
        <f t="shared" si="18"/>
        <v/>
      </c>
      <c r="S47" s="44" t="str">
        <f t="shared" si="19"/>
        <v/>
      </c>
      <c r="T47" s="42" t="str">
        <f t="shared" si="20"/>
        <v/>
      </c>
      <c r="U47" s="41">
        <v>0.05</v>
      </c>
      <c r="V47" s="34" t="str">
        <f t="shared" si="21"/>
        <v/>
      </c>
      <c r="W47" s="42" t="str">
        <f t="shared" si="22"/>
        <v/>
      </c>
      <c r="X47" s="41">
        <v>0.15</v>
      </c>
      <c r="Y47" s="34" t="str">
        <f t="shared" si="23"/>
        <v/>
      </c>
      <c r="Z47" s="42" t="str">
        <f t="shared" si="24"/>
        <v/>
      </c>
      <c r="AA47" s="41">
        <v>0.15</v>
      </c>
      <c r="AB47" s="34" t="str">
        <f t="shared" si="25"/>
        <v/>
      </c>
      <c r="AC47" s="86" t="e">
        <f t="shared" si="26"/>
        <v>#REF!</v>
      </c>
      <c r="AD47" s="88" t="e">
        <f t="shared" si="27"/>
        <v>#REF!</v>
      </c>
    </row>
    <row r="48" spans="2:30" ht="14.5" x14ac:dyDescent="0.35">
      <c r="B48" s="24" t="e">
        <f t="array" ref="B48">IF(C48="","",IFERROR(SUBTOTAL(3,C$6:C48),""))</f>
        <v>#REF!</v>
      </c>
      <c r="C48" s="25" t="e">
        <f>IF(ABSENSI!#REF!="","",IFERROR(ABSENSI!#REF!,""))</f>
        <v>#REF!</v>
      </c>
      <c r="D48" s="39" t="e">
        <f>IF(C48="","",IFERROR(ABSENSI!$AJ$6,""))</f>
        <v>#REF!</v>
      </c>
      <c r="E48" s="40" t="str">
        <f t="shared" si="12"/>
        <v/>
      </c>
      <c r="F48" s="40" t="str">
        <f t="shared" si="13"/>
        <v/>
      </c>
      <c r="G48" s="40" t="str">
        <f t="shared" si="28"/>
        <v/>
      </c>
      <c r="H48" s="40" t="str">
        <f t="shared" si="29"/>
        <v/>
      </c>
      <c r="I48" s="40" t="str">
        <f t="shared" si="30"/>
        <v/>
      </c>
      <c r="J48" s="40" t="str">
        <f t="shared" si="31"/>
        <v/>
      </c>
      <c r="K48" s="40" t="str">
        <f t="shared" si="32"/>
        <v/>
      </c>
      <c r="L48" s="40" t="str">
        <f t="shared" si="33"/>
        <v/>
      </c>
      <c r="M48" s="40" t="str">
        <f t="shared" si="14"/>
        <v/>
      </c>
      <c r="N48" s="41" t="str">
        <f t="shared" si="15"/>
        <v/>
      </c>
      <c r="O48" s="42" t="str">
        <f t="shared" si="16"/>
        <v/>
      </c>
      <c r="P48" s="41">
        <v>0.05</v>
      </c>
      <c r="Q48" s="34" t="str">
        <f t="shared" si="17"/>
        <v/>
      </c>
      <c r="R48" s="43" t="str">
        <f t="shared" si="18"/>
        <v/>
      </c>
      <c r="S48" s="44" t="str">
        <f t="shared" si="19"/>
        <v/>
      </c>
      <c r="T48" s="42" t="str">
        <f t="shared" si="20"/>
        <v/>
      </c>
      <c r="U48" s="41">
        <v>0.05</v>
      </c>
      <c r="V48" s="34" t="str">
        <f t="shared" si="21"/>
        <v/>
      </c>
      <c r="W48" s="42" t="str">
        <f t="shared" si="22"/>
        <v/>
      </c>
      <c r="X48" s="41">
        <v>0.15</v>
      </c>
      <c r="Y48" s="34" t="str">
        <f t="shared" si="23"/>
        <v/>
      </c>
      <c r="Z48" s="42" t="str">
        <f t="shared" si="24"/>
        <v/>
      </c>
      <c r="AA48" s="41">
        <v>0.15</v>
      </c>
      <c r="AB48" s="34" t="str">
        <f t="shared" si="25"/>
        <v/>
      </c>
      <c r="AC48" s="86" t="e">
        <f t="shared" si="26"/>
        <v>#REF!</v>
      </c>
      <c r="AD48" s="88" t="e">
        <f t="shared" si="27"/>
        <v>#REF!</v>
      </c>
    </row>
    <row r="49" spans="2:30" ht="14.5" x14ac:dyDescent="0.35">
      <c r="B49" s="24" t="e">
        <f t="array" ref="B49">IF(C49="","",IFERROR(SUBTOTAL(3,C$6:C49),""))</f>
        <v>#REF!</v>
      </c>
      <c r="C49" s="25" t="e">
        <f>IF(ABSENSI!#REF!="","",IFERROR(ABSENSI!#REF!,""))</f>
        <v>#REF!</v>
      </c>
      <c r="D49" s="39" t="e">
        <f>IF(C49="","",IFERROR(ABSENSI!$AJ$6,""))</f>
        <v>#REF!</v>
      </c>
      <c r="E49" s="40" t="str">
        <f t="shared" si="12"/>
        <v/>
      </c>
      <c r="F49" s="40" t="str">
        <f t="shared" si="13"/>
        <v/>
      </c>
      <c r="G49" s="40" t="str">
        <f t="shared" si="28"/>
        <v/>
      </c>
      <c r="H49" s="40" t="str">
        <f t="shared" si="29"/>
        <v/>
      </c>
      <c r="I49" s="40" t="str">
        <f t="shared" si="30"/>
        <v/>
      </c>
      <c r="J49" s="40" t="str">
        <f t="shared" si="31"/>
        <v/>
      </c>
      <c r="K49" s="40" t="str">
        <f t="shared" si="32"/>
        <v/>
      </c>
      <c r="L49" s="40" t="str">
        <f t="shared" si="33"/>
        <v/>
      </c>
      <c r="M49" s="40" t="str">
        <f t="shared" si="14"/>
        <v/>
      </c>
      <c r="N49" s="41" t="str">
        <f t="shared" si="15"/>
        <v/>
      </c>
      <c r="O49" s="42" t="str">
        <f t="shared" si="16"/>
        <v/>
      </c>
      <c r="P49" s="41">
        <v>0.05</v>
      </c>
      <c r="Q49" s="34" t="str">
        <f t="shared" si="17"/>
        <v/>
      </c>
      <c r="R49" s="43" t="str">
        <f t="shared" si="18"/>
        <v/>
      </c>
      <c r="S49" s="44" t="str">
        <f t="shared" si="19"/>
        <v/>
      </c>
      <c r="T49" s="42" t="str">
        <f t="shared" si="20"/>
        <v/>
      </c>
      <c r="U49" s="41">
        <v>0.05</v>
      </c>
      <c r="V49" s="34" t="str">
        <f t="shared" si="21"/>
        <v/>
      </c>
      <c r="W49" s="42" t="str">
        <f t="shared" si="22"/>
        <v/>
      </c>
      <c r="X49" s="41">
        <v>0.15</v>
      </c>
      <c r="Y49" s="34" t="str">
        <f t="shared" si="23"/>
        <v/>
      </c>
      <c r="Z49" s="42" t="str">
        <f t="shared" si="24"/>
        <v/>
      </c>
      <c r="AA49" s="41">
        <v>0.15</v>
      </c>
      <c r="AB49" s="34" t="str">
        <f t="shared" si="25"/>
        <v/>
      </c>
      <c r="AC49" s="86" t="e">
        <f t="shared" si="26"/>
        <v>#REF!</v>
      </c>
      <c r="AD49" s="88" t="e">
        <f t="shared" si="27"/>
        <v>#REF!</v>
      </c>
    </row>
    <row r="50" spans="2:30" ht="14.5" x14ac:dyDescent="0.35">
      <c r="B50" s="24" t="e">
        <f t="array" ref="B50">IF(C50="","",IFERROR(SUBTOTAL(3,C$6:C50),""))</f>
        <v>#REF!</v>
      </c>
      <c r="C50" s="25" t="e">
        <f>IF(ABSENSI!#REF!="","",IFERROR(ABSENSI!#REF!,""))</f>
        <v>#REF!</v>
      </c>
      <c r="D50" s="39" t="e">
        <f>IF(C50="","",IFERROR(ABSENSI!$AJ$6,""))</f>
        <v>#REF!</v>
      </c>
      <c r="E50" s="40" t="str">
        <f t="shared" si="12"/>
        <v/>
      </c>
      <c r="F50" s="40" t="str">
        <f t="shared" si="13"/>
        <v/>
      </c>
      <c r="G50" s="40" t="str">
        <f t="shared" si="28"/>
        <v/>
      </c>
      <c r="H50" s="40" t="str">
        <f t="shared" si="29"/>
        <v/>
      </c>
      <c r="I50" s="40" t="str">
        <f t="shared" si="30"/>
        <v/>
      </c>
      <c r="J50" s="40" t="str">
        <f t="shared" si="31"/>
        <v/>
      </c>
      <c r="K50" s="40" t="str">
        <f t="shared" si="32"/>
        <v/>
      </c>
      <c r="L50" s="40" t="str">
        <f t="shared" si="33"/>
        <v/>
      </c>
      <c r="M50" s="40" t="str">
        <f t="shared" si="14"/>
        <v/>
      </c>
      <c r="N50" s="41" t="str">
        <f t="shared" si="15"/>
        <v/>
      </c>
      <c r="O50" s="42" t="str">
        <f t="shared" si="16"/>
        <v/>
      </c>
      <c r="P50" s="41">
        <v>0.05</v>
      </c>
      <c r="Q50" s="34" t="str">
        <f t="shared" si="17"/>
        <v/>
      </c>
      <c r="R50" s="43" t="str">
        <f t="shared" si="18"/>
        <v/>
      </c>
      <c r="S50" s="44" t="str">
        <f t="shared" si="19"/>
        <v/>
      </c>
      <c r="T50" s="42" t="str">
        <f t="shared" si="20"/>
        <v/>
      </c>
      <c r="U50" s="41">
        <v>0.05</v>
      </c>
      <c r="V50" s="34" t="str">
        <f t="shared" si="21"/>
        <v/>
      </c>
      <c r="W50" s="42" t="str">
        <f t="shared" si="22"/>
        <v/>
      </c>
      <c r="X50" s="41">
        <v>0.15</v>
      </c>
      <c r="Y50" s="34" t="str">
        <f t="shared" si="23"/>
        <v/>
      </c>
      <c r="Z50" s="42" t="str">
        <f t="shared" si="24"/>
        <v/>
      </c>
      <c r="AA50" s="41">
        <v>0.15</v>
      </c>
      <c r="AB50" s="34" t="str">
        <f t="shared" si="25"/>
        <v/>
      </c>
      <c r="AC50" s="86" t="e">
        <f t="shared" si="26"/>
        <v>#REF!</v>
      </c>
      <c r="AD50" s="88" t="e">
        <f t="shared" si="27"/>
        <v>#REF!</v>
      </c>
    </row>
    <row r="51" spans="2:30" ht="14.5" x14ac:dyDescent="0.35">
      <c r="B51" s="24" t="e">
        <f t="array" ref="B51">IF(C51="","",IFERROR(SUBTOTAL(3,C$6:C51),""))</f>
        <v>#REF!</v>
      </c>
      <c r="C51" s="25" t="e">
        <f>IF(ABSENSI!#REF!="","",IFERROR(ABSENSI!#REF!,""))</f>
        <v>#REF!</v>
      </c>
      <c r="D51" s="39" t="e">
        <f>IF(C51="","",IFERROR(ABSENSI!$AJ$6,""))</f>
        <v>#REF!</v>
      </c>
      <c r="E51" s="40" t="str">
        <f t="shared" si="12"/>
        <v/>
      </c>
      <c r="F51" s="40" t="str">
        <f t="shared" si="13"/>
        <v/>
      </c>
      <c r="G51" s="40" t="str">
        <f t="shared" si="28"/>
        <v/>
      </c>
      <c r="H51" s="40" t="str">
        <f t="shared" si="29"/>
        <v/>
      </c>
      <c r="I51" s="40" t="str">
        <f t="shared" si="30"/>
        <v/>
      </c>
      <c r="J51" s="40" t="str">
        <f t="shared" si="31"/>
        <v/>
      </c>
      <c r="K51" s="40" t="str">
        <f t="shared" si="32"/>
        <v/>
      </c>
      <c r="L51" s="40" t="str">
        <f t="shared" si="33"/>
        <v/>
      </c>
      <c r="M51" s="40" t="str">
        <f t="shared" si="14"/>
        <v/>
      </c>
      <c r="N51" s="41" t="str">
        <f t="shared" si="15"/>
        <v/>
      </c>
      <c r="O51" s="42" t="str">
        <f t="shared" si="16"/>
        <v/>
      </c>
      <c r="P51" s="41">
        <v>0.05</v>
      </c>
      <c r="Q51" s="34" t="str">
        <f t="shared" si="17"/>
        <v/>
      </c>
      <c r="R51" s="43" t="str">
        <f t="shared" si="18"/>
        <v/>
      </c>
      <c r="S51" s="44" t="str">
        <f t="shared" si="19"/>
        <v/>
      </c>
      <c r="T51" s="42" t="str">
        <f t="shared" si="20"/>
        <v/>
      </c>
      <c r="U51" s="41">
        <v>0.05</v>
      </c>
      <c r="V51" s="34" t="str">
        <f t="shared" si="21"/>
        <v/>
      </c>
      <c r="W51" s="42" t="str">
        <f t="shared" si="22"/>
        <v/>
      </c>
      <c r="X51" s="41">
        <v>0.15</v>
      </c>
      <c r="Y51" s="34" t="str">
        <f t="shared" si="23"/>
        <v/>
      </c>
      <c r="Z51" s="42" t="str">
        <f t="shared" si="24"/>
        <v/>
      </c>
      <c r="AA51" s="41">
        <v>0.15</v>
      </c>
      <c r="AB51" s="34" t="str">
        <f t="shared" si="25"/>
        <v/>
      </c>
      <c r="AC51" s="86" t="e">
        <f t="shared" si="26"/>
        <v>#REF!</v>
      </c>
      <c r="AD51" s="88" t="e">
        <f t="shared" si="27"/>
        <v>#REF!</v>
      </c>
    </row>
    <row r="52" spans="2:30" ht="14.5" x14ac:dyDescent="0.35">
      <c r="B52" s="24" t="e">
        <f t="array" ref="B52">IF(C52="","",IFERROR(SUBTOTAL(3,C$6:C52),""))</f>
        <v>#REF!</v>
      </c>
      <c r="C52" s="25" t="e">
        <f>IF(ABSENSI!#REF!="","",IFERROR(ABSENSI!#REF!,""))</f>
        <v>#REF!</v>
      </c>
      <c r="D52" s="39" t="e">
        <f>IF(C52="","",IFERROR(ABSENSI!$AJ$6,""))</f>
        <v>#REF!</v>
      </c>
      <c r="E52" s="40" t="str">
        <f t="shared" si="12"/>
        <v/>
      </c>
      <c r="F52" s="40" t="str">
        <f t="shared" si="13"/>
        <v/>
      </c>
      <c r="G52" s="40" t="str">
        <f t="shared" si="28"/>
        <v/>
      </c>
      <c r="H52" s="40" t="str">
        <f t="shared" si="29"/>
        <v/>
      </c>
      <c r="I52" s="40" t="str">
        <f t="shared" si="30"/>
        <v/>
      </c>
      <c r="J52" s="40" t="str">
        <f t="shared" si="31"/>
        <v/>
      </c>
      <c r="K52" s="40" t="str">
        <f t="shared" si="32"/>
        <v/>
      </c>
      <c r="L52" s="40" t="str">
        <f t="shared" si="33"/>
        <v/>
      </c>
      <c r="M52" s="40" t="str">
        <f t="shared" si="14"/>
        <v/>
      </c>
      <c r="N52" s="41" t="str">
        <f t="shared" si="15"/>
        <v/>
      </c>
      <c r="O52" s="42" t="str">
        <f t="shared" si="16"/>
        <v/>
      </c>
      <c r="P52" s="41">
        <v>0.05</v>
      </c>
      <c r="Q52" s="34" t="str">
        <f t="shared" si="17"/>
        <v/>
      </c>
      <c r="R52" s="43" t="str">
        <f t="shared" si="18"/>
        <v/>
      </c>
      <c r="S52" s="44" t="str">
        <f t="shared" si="19"/>
        <v/>
      </c>
      <c r="T52" s="42" t="str">
        <f t="shared" si="20"/>
        <v/>
      </c>
      <c r="U52" s="41">
        <v>0.05</v>
      </c>
      <c r="V52" s="34" t="str">
        <f t="shared" si="21"/>
        <v/>
      </c>
      <c r="W52" s="42" t="str">
        <f t="shared" si="22"/>
        <v/>
      </c>
      <c r="X52" s="41">
        <v>0.15</v>
      </c>
      <c r="Y52" s="34" t="str">
        <f t="shared" si="23"/>
        <v/>
      </c>
      <c r="Z52" s="42" t="str">
        <f t="shared" si="24"/>
        <v/>
      </c>
      <c r="AA52" s="41">
        <v>0.15</v>
      </c>
      <c r="AB52" s="34" t="str">
        <f t="shared" si="25"/>
        <v/>
      </c>
      <c r="AC52" s="86" t="e">
        <f t="shared" si="26"/>
        <v>#REF!</v>
      </c>
      <c r="AD52" s="88" t="e">
        <f t="shared" si="27"/>
        <v>#REF!</v>
      </c>
    </row>
    <row r="53" spans="2:30" ht="14.5" x14ac:dyDescent="0.35">
      <c r="B53" s="24" t="e">
        <f t="array" ref="B53">IF(C53="","",IFERROR(SUBTOTAL(3,C$6:C53),""))</f>
        <v>#REF!</v>
      </c>
      <c r="C53" s="25" t="e">
        <f>IF(ABSENSI!#REF!="","",IFERROR(ABSENSI!#REF!,""))</f>
        <v>#REF!</v>
      </c>
      <c r="D53" s="39" t="e">
        <f>IF(C53="","",IFERROR(ABSENSI!$AJ$6,""))</f>
        <v>#REF!</v>
      </c>
      <c r="E53" s="40" t="str">
        <f t="shared" si="12"/>
        <v/>
      </c>
      <c r="F53" s="40" t="str">
        <f t="shared" si="13"/>
        <v/>
      </c>
      <c r="G53" s="40" t="str">
        <f t="shared" si="28"/>
        <v/>
      </c>
      <c r="H53" s="40" t="str">
        <f t="shared" si="29"/>
        <v/>
      </c>
      <c r="I53" s="40" t="str">
        <f t="shared" si="30"/>
        <v/>
      </c>
      <c r="J53" s="40" t="str">
        <f t="shared" si="31"/>
        <v/>
      </c>
      <c r="K53" s="40" t="str">
        <f t="shared" si="32"/>
        <v/>
      </c>
      <c r="L53" s="40" t="str">
        <f t="shared" si="33"/>
        <v/>
      </c>
      <c r="M53" s="40" t="str">
        <f t="shared" si="14"/>
        <v/>
      </c>
      <c r="N53" s="41" t="str">
        <f t="shared" si="15"/>
        <v/>
      </c>
      <c r="O53" s="42" t="str">
        <f t="shared" si="16"/>
        <v/>
      </c>
      <c r="P53" s="41">
        <v>0.05</v>
      </c>
      <c r="Q53" s="34" t="str">
        <f t="shared" si="17"/>
        <v/>
      </c>
      <c r="R53" s="43" t="str">
        <f t="shared" si="18"/>
        <v/>
      </c>
      <c r="S53" s="44" t="str">
        <f t="shared" si="19"/>
        <v/>
      </c>
      <c r="T53" s="42" t="str">
        <f t="shared" si="20"/>
        <v/>
      </c>
      <c r="U53" s="41">
        <v>0.05</v>
      </c>
      <c r="V53" s="34" t="str">
        <f t="shared" si="21"/>
        <v/>
      </c>
      <c r="W53" s="42" t="str">
        <f t="shared" si="22"/>
        <v/>
      </c>
      <c r="X53" s="41">
        <v>0.15</v>
      </c>
      <c r="Y53" s="34" t="str">
        <f t="shared" si="23"/>
        <v/>
      </c>
      <c r="Z53" s="42" t="str">
        <f t="shared" si="24"/>
        <v/>
      </c>
      <c r="AA53" s="41">
        <v>0.15</v>
      </c>
      <c r="AB53" s="34" t="str">
        <f t="shared" si="25"/>
        <v/>
      </c>
      <c r="AC53" s="86" t="e">
        <f t="shared" si="26"/>
        <v>#REF!</v>
      </c>
      <c r="AD53" s="88" t="e">
        <f t="shared" si="27"/>
        <v>#REF!</v>
      </c>
    </row>
    <row r="54" spans="2:30" ht="14.5" x14ac:dyDescent="0.35">
      <c r="B54" s="24" t="e">
        <f t="array" ref="B54">IF(C54="","",IFERROR(SUBTOTAL(3,C$6:C54),""))</f>
        <v>#REF!</v>
      </c>
      <c r="C54" s="25" t="e">
        <f>IF(ABSENSI!#REF!="","",IFERROR(ABSENSI!#REF!,""))</f>
        <v>#REF!</v>
      </c>
      <c r="D54" s="39" t="e">
        <f>IF(C54="","",IFERROR(ABSENSI!$AJ$6,""))</f>
        <v>#REF!</v>
      </c>
      <c r="E54" s="40" t="str">
        <f t="shared" si="12"/>
        <v/>
      </c>
      <c r="F54" s="40" t="str">
        <f t="shared" si="13"/>
        <v/>
      </c>
      <c r="G54" s="40" t="str">
        <f t="shared" si="28"/>
        <v/>
      </c>
      <c r="H54" s="40" t="str">
        <f t="shared" si="29"/>
        <v/>
      </c>
      <c r="I54" s="40" t="str">
        <f t="shared" si="30"/>
        <v/>
      </c>
      <c r="J54" s="40" t="str">
        <f t="shared" si="31"/>
        <v/>
      </c>
      <c r="K54" s="40" t="str">
        <f t="shared" si="32"/>
        <v/>
      </c>
      <c r="L54" s="40" t="str">
        <f t="shared" si="33"/>
        <v/>
      </c>
      <c r="M54" s="40" t="str">
        <f t="shared" si="14"/>
        <v/>
      </c>
      <c r="N54" s="41" t="str">
        <f t="shared" si="15"/>
        <v/>
      </c>
      <c r="O54" s="42" t="str">
        <f t="shared" si="16"/>
        <v/>
      </c>
      <c r="P54" s="41">
        <v>0.05</v>
      </c>
      <c r="Q54" s="34" t="str">
        <f t="shared" si="17"/>
        <v/>
      </c>
      <c r="R54" s="43" t="str">
        <f t="shared" si="18"/>
        <v/>
      </c>
      <c r="S54" s="44" t="str">
        <f t="shared" si="19"/>
        <v/>
      </c>
      <c r="T54" s="42" t="str">
        <f t="shared" si="20"/>
        <v/>
      </c>
      <c r="U54" s="41">
        <v>0.05</v>
      </c>
      <c r="V54" s="34" t="str">
        <f t="shared" si="21"/>
        <v/>
      </c>
      <c r="W54" s="42" t="str">
        <f t="shared" si="22"/>
        <v/>
      </c>
      <c r="X54" s="41">
        <v>0.15</v>
      </c>
      <c r="Y54" s="34" t="str">
        <f t="shared" si="23"/>
        <v/>
      </c>
      <c r="Z54" s="42" t="str">
        <f t="shared" si="24"/>
        <v/>
      </c>
      <c r="AA54" s="41">
        <v>0.15</v>
      </c>
      <c r="AB54" s="34" t="str">
        <f t="shared" si="25"/>
        <v/>
      </c>
      <c r="AC54" s="86" t="e">
        <f t="shared" si="26"/>
        <v>#REF!</v>
      </c>
      <c r="AD54" s="88" t="e">
        <f t="shared" si="27"/>
        <v>#REF!</v>
      </c>
    </row>
    <row r="55" spans="2:30" ht="14.5" x14ac:dyDescent="0.35">
      <c r="B55" s="24" t="e">
        <f t="array" ref="B55">IF(C55="","",IFERROR(SUBTOTAL(3,C$6:C55),""))</f>
        <v>#REF!</v>
      </c>
      <c r="C55" s="25" t="e">
        <f>IF(ABSENSI!#REF!="","",IFERROR(ABSENSI!#REF!,""))</f>
        <v>#REF!</v>
      </c>
      <c r="D55" s="39" t="e">
        <f>IF(C55="","",IFERROR(ABSENSI!$AJ$6,""))</f>
        <v>#REF!</v>
      </c>
      <c r="E55" s="40" t="str">
        <f t="shared" si="12"/>
        <v/>
      </c>
      <c r="F55" s="40" t="str">
        <f t="shared" si="13"/>
        <v/>
      </c>
      <c r="G55" s="40" t="str">
        <f t="shared" si="28"/>
        <v/>
      </c>
      <c r="H55" s="40" t="str">
        <f t="shared" si="29"/>
        <v/>
      </c>
      <c r="I55" s="40" t="str">
        <f t="shared" si="30"/>
        <v/>
      </c>
      <c r="J55" s="40" t="str">
        <f t="shared" si="31"/>
        <v/>
      </c>
      <c r="K55" s="40" t="str">
        <f t="shared" si="32"/>
        <v/>
      </c>
      <c r="L55" s="40" t="str">
        <f t="shared" si="33"/>
        <v/>
      </c>
      <c r="M55" s="40" t="str">
        <f t="shared" si="14"/>
        <v/>
      </c>
      <c r="N55" s="41" t="str">
        <f t="shared" si="15"/>
        <v/>
      </c>
      <c r="O55" s="42" t="str">
        <f t="shared" si="16"/>
        <v/>
      </c>
      <c r="P55" s="41">
        <v>0.05</v>
      </c>
      <c r="Q55" s="34" t="str">
        <f t="shared" si="17"/>
        <v/>
      </c>
      <c r="R55" s="43" t="str">
        <f t="shared" si="18"/>
        <v/>
      </c>
      <c r="S55" s="44" t="str">
        <f t="shared" si="19"/>
        <v/>
      </c>
      <c r="T55" s="42" t="str">
        <f t="shared" si="20"/>
        <v/>
      </c>
      <c r="U55" s="41">
        <v>0.05</v>
      </c>
      <c r="V55" s="34" t="str">
        <f t="shared" si="21"/>
        <v/>
      </c>
      <c r="W55" s="42" t="str">
        <f t="shared" si="22"/>
        <v/>
      </c>
      <c r="X55" s="41">
        <v>0.15</v>
      </c>
      <c r="Y55" s="34" t="str">
        <f t="shared" si="23"/>
        <v/>
      </c>
      <c r="Z55" s="42" t="str">
        <f t="shared" si="24"/>
        <v/>
      </c>
      <c r="AA55" s="41">
        <v>0.15</v>
      </c>
      <c r="AB55" s="34" t="str">
        <f t="shared" si="25"/>
        <v/>
      </c>
      <c r="AC55" s="86" t="e">
        <f t="shared" si="26"/>
        <v>#REF!</v>
      </c>
      <c r="AD55" s="88" t="e">
        <f t="shared" si="27"/>
        <v>#REF!</v>
      </c>
    </row>
    <row r="56" spans="2:30" ht="14.5" x14ac:dyDescent="0.35">
      <c r="B56" s="24" t="e">
        <f t="array" ref="B56">IF(C56="","",IFERROR(SUBTOTAL(3,C$6:C56),""))</f>
        <v>#REF!</v>
      </c>
      <c r="C56" s="25" t="e">
        <f>IF(ABSENSI!#REF!="","",IFERROR(ABSENSI!#REF!,""))</f>
        <v>#REF!</v>
      </c>
      <c r="D56" s="39" t="e">
        <f>IF(C56="","",IFERROR(ABSENSI!$AJ$6,""))</f>
        <v>#REF!</v>
      </c>
      <c r="E56" s="40" t="str">
        <f t="shared" si="12"/>
        <v/>
      </c>
      <c r="F56" s="40" t="str">
        <f t="shared" si="13"/>
        <v/>
      </c>
      <c r="G56" s="40" t="str">
        <f t="shared" si="28"/>
        <v/>
      </c>
      <c r="H56" s="40" t="str">
        <f t="shared" si="29"/>
        <v/>
      </c>
      <c r="I56" s="40" t="str">
        <f t="shared" si="30"/>
        <v/>
      </c>
      <c r="J56" s="40" t="str">
        <f t="shared" si="31"/>
        <v/>
      </c>
      <c r="K56" s="40" t="str">
        <f t="shared" si="32"/>
        <v/>
      </c>
      <c r="L56" s="40" t="str">
        <f t="shared" si="33"/>
        <v/>
      </c>
      <c r="M56" s="40" t="str">
        <f t="shared" si="14"/>
        <v/>
      </c>
      <c r="N56" s="41" t="str">
        <f t="shared" si="15"/>
        <v/>
      </c>
      <c r="O56" s="42" t="str">
        <f t="shared" si="16"/>
        <v/>
      </c>
      <c r="P56" s="41">
        <v>0.05</v>
      </c>
      <c r="Q56" s="34" t="str">
        <f t="shared" si="17"/>
        <v/>
      </c>
      <c r="R56" s="43" t="str">
        <f t="shared" si="18"/>
        <v/>
      </c>
      <c r="S56" s="44" t="str">
        <f t="shared" si="19"/>
        <v/>
      </c>
      <c r="T56" s="42" t="str">
        <f t="shared" si="20"/>
        <v/>
      </c>
      <c r="U56" s="41">
        <v>0.05</v>
      </c>
      <c r="V56" s="34" t="str">
        <f t="shared" si="21"/>
        <v/>
      </c>
      <c r="W56" s="42" t="str">
        <f t="shared" si="22"/>
        <v/>
      </c>
      <c r="X56" s="41">
        <v>0.15</v>
      </c>
      <c r="Y56" s="34" t="str">
        <f t="shared" si="23"/>
        <v/>
      </c>
      <c r="Z56" s="42" t="str">
        <f t="shared" si="24"/>
        <v/>
      </c>
      <c r="AA56" s="41">
        <v>0.15</v>
      </c>
      <c r="AB56" s="34" t="str">
        <f t="shared" si="25"/>
        <v/>
      </c>
      <c r="AC56" s="86" t="e">
        <f t="shared" si="26"/>
        <v>#REF!</v>
      </c>
      <c r="AD56" s="88" t="e">
        <f t="shared" si="27"/>
        <v>#REF!</v>
      </c>
    </row>
    <row r="57" spans="2:30" ht="14.5" x14ac:dyDescent="0.35">
      <c r="B57" s="24" t="e">
        <f t="array" ref="B57">IF(C57="","",IFERROR(SUBTOTAL(3,C$6:C57),""))</f>
        <v>#REF!</v>
      </c>
      <c r="C57" s="25" t="e">
        <f>IF(ABSENSI!#REF!="","",IFERROR(ABSENSI!#REF!,""))</f>
        <v>#REF!</v>
      </c>
      <c r="D57" s="39" t="e">
        <f>IF(C57="","",IFERROR(ABSENSI!$AJ$6,""))</f>
        <v>#REF!</v>
      </c>
      <c r="E57" s="40" t="str">
        <f t="shared" si="12"/>
        <v/>
      </c>
      <c r="F57" s="40" t="str">
        <f t="shared" si="13"/>
        <v/>
      </c>
      <c r="G57" s="40" t="str">
        <f t="shared" si="28"/>
        <v/>
      </c>
      <c r="H57" s="40" t="str">
        <f t="shared" si="29"/>
        <v/>
      </c>
      <c r="I57" s="40" t="str">
        <f t="shared" si="30"/>
        <v/>
      </c>
      <c r="J57" s="40" t="str">
        <f t="shared" si="31"/>
        <v/>
      </c>
      <c r="K57" s="40" t="str">
        <f t="shared" si="32"/>
        <v/>
      </c>
      <c r="L57" s="40" t="str">
        <f t="shared" si="33"/>
        <v/>
      </c>
      <c r="M57" s="40" t="str">
        <f t="shared" si="14"/>
        <v/>
      </c>
      <c r="N57" s="41" t="str">
        <f t="shared" si="15"/>
        <v/>
      </c>
      <c r="O57" s="42" t="str">
        <f t="shared" si="16"/>
        <v/>
      </c>
      <c r="P57" s="41">
        <v>0.05</v>
      </c>
      <c r="Q57" s="34" t="str">
        <f t="shared" si="17"/>
        <v/>
      </c>
      <c r="R57" s="43" t="str">
        <f t="shared" si="18"/>
        <v/>
      </c>
      <c r="S57" s="44" t="str">
        <f t="shared" si="19"/>
        <v/>
      </c>
      <c r="T57" s="42" t="str">
        <f t="shared" si="20"/>
        <v/>
      </c>
      <c r="U57" s="41">
        <v>0.05</v>
      </c>
      <c r="V57" s="34" t="str">
        <f t="shared" si="21"/>
        <v/>
      </c>
      <c r="W57" s="42" t="str">
        <f t="shared" si="22"/>
        <v/>
      </c>
      <c r="X57" s="41">
        <v>0.15</v>
      </c>
      <c r="Y57" s="34" t="str">
        <f t="shared" si="23"/>
        <v/>
      </c>
      <c r="Z57" s="42" t="str">
        <f t="shared" si="24"/>
        <v/>
      </c>
      <c r="AA57" s="41">
        <v>0.15</v>
      </c>
      <c r="AB57" s="34" t="str">
        <f t="shared" si="25"/>
        <v/>
      </c>
      <c r="AC57" s="86" t="e">
        <f t="shared" si="26"/>
        <v>#REF!</v>
      </c>
      <c r="AD57" s="88" t="e">
        <f t="shared" si="27"/>
        <v>#REF!</v>
      </c>
    </row>
    <row r="58" spans="2:30" ht="14.5" x14ac:dyDescent="0.35">
      <c r="B58" s="24" t="e">
        <f t="array" ref="B58">IF(C58="","",IFERROR(SUBTOTAL(3,C$6:C58),""))</f>
        <v>#REF!</v>
      </c>
      <c r="C58" s="25" t="e">
        <f>IF(ABSENSI!#REF!="","",IFERROR(ABSENSI!#REF!,""))</f>
        <v>#REF!</v>
      </c>
      <c r="D58" s="39" t="e">
        <f>IF(C58="","",IFERROR(ABSENSI!$AJ$6,""))</f>
        <v>#REF!</v>
      </c>
      <c r="E58" s="40" t="str">
        <f t="shared" si="12"/>
        <v/>
      </c>
      <c r="F58" s="40" t="str">
        <f t="shared" si="13"/>
        <v/>
      </c>
      <c r="G58" s="40" t="str">
        <f t="shared" si="28"/>
        <v/>
      </c>
      <c r="H58" s="40" t="str">
        <f t="shared" si="29"/>
        <v/>
      </c>
      <c r="I58" s="40" t="str">
        <f t="shared" si="30"/>
        <v/>
      </c>
      <c r="J58" s="40" t="str">
        <f t="shared" si="31"/>
        <v/>
      </c>
      <c r="K58" s="40" t="str">
        <f t="shared" si="32"/>
        <v/>
      </c>
      <c r="L58" s="40" t="str">
        <f t="shared" si="33"/>
        <v/>
      </c>
      <c r="M58" s="40" t="str">
        <f t="shared" si="14"/>
        <v/>
      </c>
      <c r="N58" s="41" t="str">
        <f t="shared" si="15"/>
        <v/>
      </c>
      <c r="O58" s="42" t="str">
        <f t="shared" si="16"/>
        <v/>
      </c>
      <c r="P58" s="41">
        <v>0.05</v>
      </c>
      <c r="Q58" s="34" t="str">
        <f t="shared" si="17"/>
        <v/>
      </c>
      <c r="R58" s="43" t="str">
        <f t="shared" si="18"/>
        <v/>
      </c>
      <c r="S58" s="44" t="str">
        <f t="shared" si="19"/>
        <v/>
      </c>
      <c r="T58" s="42" t="str">
        <f t="shared" si="20"/>
        <v/>
      </c>
      <c r="U58" s="41">
        <v>0.05</v>
      </c>
      <c r="V58" s="34" t="str">
        <f t="shared" si="21"/>
        <v/>
      </c>
      <c r="W58" s="42" t="str">
        <f t="shared" si="22"/>
        <v/>
      </c>
      <c r="X58" s="41">
        <v>0.15</v>
      </c>
      <c r="Y58" s="34" t="str">
        <f t="shared" si="23"/>
        <v/>
      </c>
      <c r="Z58" s="42" t="str">
        <f t="shared" si="24"/>
        <v/>
      </c>
      <c r="AA58" s="41">
        <v>0.15</v>
      </c>
      <c r="AB58" s="34" t="str">
        <f t="shared" si="25"/>
        <v/>
      </c>
      <c r="AC58" s="86" t="e">
        <f t="shared" si="26"/>
        <v>#REF!</v>
      </c>
      <c r="AD58" s="88" t="e">
        <f t="shared" si="27"/>
        <v>#REF!</v>
      </c>
    </row>
    <row r="59" spans="2:30" ht="14.5" x14ac:dyDescent="0.35">
      <c r="B59" s="24" t="e">
        <f t="array" ref="B59">IF(C59="","",IFERROR(SUBTOTAL(3,C$6:C59),""))</f>
        <v>#REF!</v>
      </c>
      <c r="C59" s="25" t="e">
        <f>IF(ABSENSI!#REF!="","",IFERROR(ABSENSI!#REF!,""))</f>
        <v>#REF!</v>
      </c>
      <c r="D59" s="39" t="e">
        <f>IF(C59="","",IFERROR(ABSENSI!$AJ$6,""))</f>
        <v>#REF!</v>
      </c>
      <c r="E59" s="40" t="str">
        <f t="shared" si="12"/>
        <v/>
      </c>
      <c r="F59" s="40" t="str">
        <f t="shared" si="13"/>
        <v/>
      </c>
      <c r="G59" s="40" t="str">
        <f t="shared" si="28"/>
        <v/>
      </c>
      <c r="H59" s="40" t="str">
        <f t="shared" si="29"/>
        <v/>
      </c>
      <c r="I59" s="40" t="str">
        <f t="shared" si="30"/>
        <v/>
      </c>
      <c r="J59" s="40" t="str">
        <f t="shared" si="31"/>
        <v/>
      </c>
      <c r="K59" s="40" t="str">
        <f t="shared" si="32"/>
        <v/>
      </c>
      <c r="L59" s="40" t="str">
        <f t="shared" si="33"/>
        <v/>
      </c>
      <c r="M59" s="40" t="str">
        <f t="shared" si="14"/>
        <v/>
      </c>
      <c r="N59" s="41" t="str">
        <f t="shared" si="15"/>
        <v/>
      </c>
      <c r="O59" s="42" t="str">
        <f t="shared" si="16"/>
        <v/>
      </c>
      <c r="P59" s="41">
        <v>0.05</v>
      </c>
      <c r="Q59" s="34" t="str">
        <f t="shared" si="17"/>
        <v/>
      </c>
      <c r="R59" s="43" t="str">
        <f t="shared" si="18"/>
        <v/>
      </c>
      <c r="S59" s="44" t="str">
        <f t="shared" si="19"/>
        <v/>
      </c>
      <c r="T59" s="42" t="str">
        <f t="shared" si="20"/>
        <v/>
      </c>
      <c r="U59" s="41">
        <v>0.05</v>
      </c>
      <c r="V59" s="34" t="str">
        <f t="shared" si="21"/>
        <v/>
      </c>
      <c r="W59" s="42" t="str">
        <f t="shared" si="22"/>
        <v/>
      </c>
      <c r="X59" s="41">
        <v>0.15</v>
      </c>
      <c r="Y59" s="34" t="str">
        <f t="shared" si="23"/>
        <v/>
      </c>
      <c r="Z59" s="42" t="str">
        <f t="shared" si="24"/>
        <v/>
      </c>
      <c r="AA59" s="41">
        <v>0.15</v>
      </c>
      <c r="AB59" s="34" t="str">
        <f t="shared" si="25"/>
        <v/>
      </c>
      <c r="AC59" s="86" t="e">
        <f t="shared" si="26"/>
        <v>#REF!</v>
      </c>
      <c r="AD59" s="88" t="e">
        <f t="shared" si="27"/>
        <v>#REF!</v>
      </c>
    </row>
    <row r="60" spans="2:30" ht="14.5" x14ac:dyDescent="0.35">
      <c r="B60" s="24" t="e">
        <f t="array" ref="B60">IF(C60="","",IFERROR(SUBTOTAL(3,C$6:C60),""))</f>
        <v>#REF!</v>
      </c>
      <c r="C60" s="25" t="e">
        <f>IF(ABSENSI!#REF!="","",IFERROR(ABSENSI!#REF!,""))</f>
        <v>#REF!</v>
      </c>
      <c r="D60" s="39" t="e">
        <f>IF(C60="","",IFERROR(ABSENSI!$AJ$6,""))</f>
        <v>#REF!</v>
      </c>
      <c r="E60" s="40" t="str">
        <f t="shared" si="12"/>
        <v/>
      </c>
      <c r="F60" s="40" t="str">
        <f t="shared" si="13"/>
        <v/>
      </c>
      <c r="G60" s="40" t="str">
        <f t="shared" si="28"/>
        <v/>
      </c>
      <c r="H60" s="40" t="str">
        <f t="shared" si="29"/>
        <v/>
      </c>
      <c r="I60" s="40" t="str">
        <f t="shared" si="30"/>
        <v/>
      </c>
      <c r="J60" s="40" t="str">
        <f t="shared" si="31"/>
        <v/>
      </c>
      <c r="K60" s="40" t="str">
        <f t="shared" si="32"/>
        <v/>
      </c>
      <c r="L60" s="40" t="str">
        <f t="shared" si="33"/>
        <v/>
      </c>
      <c r="M60" s="40" t="str">
        <f t="shared" si="14"/>
        <v/>
      </c>
      <c r="N60" s="41" t="str">
        <f t="shared" si="15"/>
        <v/>
      </c>
      <c r="O60" s="42" t="str">
        <f t="shared" si="16"/>
        <v/>
      </c>
      <c r="P60" s="41">
        <v>0.05</v>
      </c>
      <c r="Q60" s="34" t="str">
        <f t="shared" si="17"/>
        <v/>
      </c>
      <c r="R60" s="43" t="str">
        <f t="shared" si="18"/>
        <v/>
      </c>
      <c r="S60" s="44" t="str">
        <f t="shared" si="19"/>
        <v/>
      </c>
      <c r="T60" s="42" t="str">
        <f t="shared" si="20"/>
        <v/>
      </c>
      <c r="U60" s="41">
        <v>0.05</v>
      </c>
      <c r="V60" s="34" t="str">
        <f t="shared" si="21"/>
        <v/>
      </c>
      <c r="W60" s="42" t="str">
        <f t="shared" si="22"/>
        <v/>
      </c>
      <c r="X60" s="41">
        <v>0.15</v>
      </c>
      <c r="Y60" s="34" t="str">
        <f t="shared" si="23"/>
        <v/>
      </c>
      <c r="Z60" s="42" t="str">
        <f t="shared" si="24"/>
        <v/>
      </c>
      <c r="AA60" s="41">
        <v>0.15</v>
      </c>
      <c r="AB60" s="34" t="str">
        <f t="shared" si="25"/>
        <v/>
      </c>
      <c r="AC60" s="86" t="e">
        <f t="shared" si="26"/>
        <v>#REF!</v>
      </c>
      <c r="AD60" s="88" t="e">
        <f t="shared" si="27"/>
        <v>#REF!</v>
      </c>
    </row>
    <row r="61" spans="2:30" ht="14.5" x14ac:dyDescent="0.35">
      <c r="B61" s="24" t="e">
        <f t="array" ref="B61">IF(C61="","",IFERROR(SUBTOTAL(3,C$6:C61),""))</f>
        <v>#REF!</v>
      </c>
      <c r="C61" s="25" t="e">
        <f>IF(ABSENSI!#REF!="","",IFERROR(ABSENSI!#REF!,""))</f>
        <v>#REF!</v>
      </c>
      <c r="D61" s="39" t="e">
        <f>IF(C61="","",IFERROR(ABSENSI!$AJ$6,""))</f>
        <v>#REF!</v>
      </c>
      <c r="E61" s="40" t="str">
        <f t="shared" si="12"/>
        <v/>
      </c>
      <c r="F61" s="40" t="str">
        <f t="shared" si="13"/>
        <v/>
      </c>
      <c r="G61" s="40" t="str">
        <f t="shared" si="28"/>
        <v/>
      </c>
      <c r="H61" s="40" t="str">
        <f t="shared" si="29"/>
        <v/>
      </c>
      <c r="I61" s="40" t="str">
        <f t="shared" si="30"/>
        <v/>
      </c>
      <c r="J61" s="40" t="str">
        <f t="shared" si="31"/>
        <v/>
      </c>
      <c r="K61" s="40" t="str">
        <f t="shared" si="32"/>
        <v/>
      </c>
      <c r="L61" s="40" t="str">
        <f t="shared" si="33"/>
        <v/>
      </c>
      <c r="M61" s="40" t="str">
        <f t="shared" si="14"/>
        <v/>
      </c>
      <c r="N61" s="41" t="str">
        <f t="shared" si="15"/>
        <v/>
      </c>
      <c r="O61" s="42" t="str">
        <f t="shared" si="16"/>
        <v/>
      </c>
      <c r="P61" s="41">
        <v>0.05</v>
      </c>
      <c r="Q61" s="34" t="str">
        <f t="shared" si="17"/>
        <v/>
      </c>
      <c r="R61" s="43" t="str">
        <f t="shared" si="18"/>
        <v/>
      </c>
      <c r="S61" s="44" t="str">
        <f t="shared" si="19"/>
        <v/>
      </c>
      <c r="T61" s="42" t="str">
        <f t="shared" si="20"/>
        <v/>
      </c>
      <c r="U61" s="41">
        <v>0.05</v>
      </c>
      <c r="V61" s="34" t="str">
        <f t="shared" si="21"/>
        <v/>
      </c>
      <c r="W61" s="42" t="str">
        <f t="shared" si="22"/>
        <v/>
      </c>
      <c r="X61" s="41">
        <v>0.15</v>
      </c>
      <c r="Y61" s="34" t="str">
        <f t="shared" si="23"/>
        <v/>
      </c>
      <c r="Z61" s="42" t="str">
        <f t="shared" si="24"/>
        <v/>
      </c>
      <c r="AA61" s="41">
        <v>0.15</v>
      </c>
      <c r="AB61" s="34" t="str">
        <f t="shared" si="25"/>
        <v/>
      </c>
      <c r="AC61" s="86" t="e">
        <f t="shared" si="26"/>
        <v>#REF!</v>
      </c>
      <c r="AD61" s="88" t="e">
        <f t="shared" si="27"/>
        <v>#REF!</v>
      </c>
    </row>
    <row r="62" spans="2:30" ht="14.5" x14ac:dyDescent="0.35">
      <c r="B62" s="24" t="e">
        <f t="array" ref="B62">IF(C62="","",IFERROR(SUBTOTAL(3,C$6:C62),""))</f>
        <v>#REF!</v>
      </c>
      <c r="C62" s="25" t="e">
        <f>IF(ABSENSI!#REF!="","",IFERROR(ABSENSI!#REF!,""))</f>
        <v>#REF!</v>
      </c>
      <c r="D62" s="39" t="e">
        <f>IF(C62="","",IFERROR(ABSENSI!$AJ$6,""))</f>
        <v>#REF!</v>
      </c>
      <c r="E62" s="40" t="str">
        <f t="shared" si="12"/>
        <v/>
      </c>
      <c r="F62" s="40" t="str">
        <f t="shared" si="13"/>
        <v/>
      </c>
      <c r="G62" s="40" t="str">
        <f t="shared" si="28"/>
        <v/>
      </c>
      <c r="H62" s="40" t="str">
        <f t="shared" si="29"/>
        <v/>
      </c>
      <c r="I62" s="40" t="str">
        <f t="shared" si="30"/>
        <v/>
      </c>
      <c r="J62" s="40" t="str">
        <f t="shared" si="31"/>
        <v/>
      </c>
      <c r="K62" s="40" t="str">
        <f t="shared" si="32"/>
        <v/>
      </c>
      <c r="L62" s="40" t="str">
        <f t="shared" si="33"/>
        <v/>
      </c>
      <c r="M62" s="40" t="str">
        <f t="shared" si="14"/>
        <v/>
      </c>
      <c r="N62" s="41" t="str">
        <f t="shared" si="15"/>
        <v/>
      </c>
      <c r="O62" s="42" t="str">
        <f t="shared" si="16"/>
        <v/>
      </c>
      <c r="P62" s="41">
        <v>0.05</v>
      </c>
      <c r="Q62" s="34" t="str">
        <f t="shared" si="17"/>
        <v/>
      </c>
      <c r="R62" s="43" t="str">
        <f t="shared" si="18"/>
        <v/>
      </c>
      <c r="S62" s="44" t="str">
        <f t="shared" si="19"/>
        <v/>
      </c>
      <c r="T62" s="42" t="str">
        <f t="shared" si="20"/>
        <v/>
      </c>
      <c r="U62" s="41">
        <v>0.05</v>
      </c>
      <c r="V62" s="34" t="str">
        <f t="shared" si="21"/>
        <v/>
      </c>
      <c r="W62" s="42" t="str">
        <f t="shared" si="22"/>
        <v/>
      </c>
      <c r="X62" s="41">
        <v>0.15</v>
      </c>
      <c r="Y62" s="34" t="str">
        <f t="shared" si="23"/>
        <v/>
      </c>
      <c r="Z62" s="42" t="str">
        <f t="shared" si="24"/>
        <v/>
      </c>
      <c r="AA62" s="41">
        <v>0.15</v>
      </c>
      <c r="AB62" s="34" t="str">
        <f t="shared" si="25"/>
        <v/>
      </c>
      <c r="AC62" s="86" t="e">
        <f t="shared" si="26"/>
        <v>#REF!</v>
      </c>
      <c r="AD62" s="88" t="e">
        <f t="shared" si="27"/>
        <v>#REF!</v>
      </c>
    </row>
    <row r="63" spans="2:30" ht="14.5" x14ac:dyDescent="0.35">
      <c r="B63" s="24" t="e">
        <f t="array" ref="B63">IF(C63="","",IFERROR(SUBTOTAL(3,C$6:C63),""))</f>
        <v>#REF!</v>
      </c>
      <c r="C63" s="25" t="e">
        <f>IF(ABSENSI!#REF!="","",IFERROR(ABSENSI!#REF!,""))</f>
        <v>#REF!</v>
      </c>
      <c r="D63" s="39" t="e">
        <f>IF(C63="","",IFERROR(ABSENSI!$AJ$6,""))</f>
        <v>#REF!</v>
      </c>
      <c r="E63" s="40" t="str">
        <f t="shared" si="12"/>
        <v/>
      </c>
      <c r="F63" s="40" t="str">
        <f t="shared" si="13"/>
        <v/>
      </c>
      <c r="G63" s="40" t="str">
        <f t="shared" si="28"/>
        <v/>
      </c>
      <c r="H63" s="40" t="str">
        <f t="shared" si="29"/>
        <v/>
      </c>
      <c r="I63" s="40" t="str">
        <f t="shared" si="30"/>
        <v/>
      </c>
      <c r="J63" s="40" t="str">
        <f t="shared" si="31"/>
        <v/>
      </c>
      <c r="K63" s="40" t="str">
        <f t="shared" si="32"/>
        <v/>
      </c>
      <c r="L63" s="40" t="str">
        <f t="shared" si="33"/>
        <v/>
      </c>
      <c r="M63" s="40" t="str">
        <f t="shared" si="14"/>
        <v/>
      </c>
      <c r="N63" s="41" t="str">
        <f t="shared" si="15"/>
        <v/>
      </c>
      <c r="O63" s="42" t="str">
        <f t="shared" si="16"/>
        <v/>
      </c>
      <c r="P63" s="41">
        <v>0.05</v>
      </c>
      <c r="Q63" s="34" t="str">
        <f t="shared" si="17"/>
        <v/>
      </c>
      <c r="R63" s="43" t="str">
        <f t="shared" si="18"/>
        <v/>
      </c>
      <c r="S63" s="44" t="str">
        <f t="shared" si="19"/>
        <v/>
      </c>
      <c r="T63" s="42" t="str">
        <f t="shared" si="20"/>
        <v/>
      </c>
      <c r="U63" s="41">
        <v>0.05</v>
      </c>
      <c r="V63" s="34" t="str">
        <f t="shared" si="21"/>
        <v/>
      </c>
      <c r="W63" s="42" t="str">
        <f t="shared" si="22"/>
        <v/>
      </c>
      <c r="X63" s="41">
        <v>0.15</v>
      </c>
      <c r="Y63" s="34" t="str">
        <f t="shared" si="23"/>
        <v/>
      </c>
      <c r="Z63" s="42" t="str">
        <f t="shared" si="24"/>
        <v/>
      </c>
      <c r="AA63" s="41">
        <v>0.15</v>
      </c>
      <c r="AB63" s="34" t="str">
        <f t="shared" si="25"/>
        <v/>
      </c>
      <c r="AC63" s="86" t="e">
        <f t="shared" si="26"/>
        <v>#REF!</v>
      </c>
      <c r="AD63" s="88" t="e">
        <f t="shared" si="27"/>
        <v>#REF!</v>
      </c>
    </row>
    <row r="64" spans="2:30" ht="14.5" x14ac:dyDescent="0.35">
      <c r="B64" s="24" t="e">
        <f t="array" ref="B64">IF(C64="","",IFERROR(SUBTOTAL(3,C$6:C64),""))</f>
        <v>#REF!</v>
      </c>
      <c r="C64" s="25" t="e">
        <f>IF(ABSENSI!#REF!="","",IFERROR(ABSENSI!#REF!,""))</f>
        <v>#REF!</v>
      </c>
      <c r="D64" s="39" t="e">
        <f>IF(C64="","",IFERROR(ABSENSI!$AJ$6,""))</f>
        <v>#REF!</v>
      </c>
      <c r="E64" s="40" t="str">
        <f t="shared" si="12"/>
        <v/>
      </c>
      <c r="F64" s="40" t="str">
        <f t="shared" si="13"/>
        <v/>
      </c>
      <c r="G64" s="40" t="str">
        <f t="shared" si="28"/>
        <v/>
      </c>
      <c r="H64" s="40" t="str">
        <f t="shared" si="29"/>
        <v/>
      </c>
      <c r="I64" s="40" t="str">
        <f t="shared" si="30"/>
        <v/>
      </c>
      <c r="J64" s="40" t="str">
        <f t="shared" si="31"/>
        <v/>
      </c>
      <c r="K64" s="40" t="str">
        <f t="shared" si="32"/>
        <v/>
      </c>
      <c r="L64" s="40" t="str">
        <f t="shared" si="33"/>
        <v/>
      </c>
      <c r="M64" s="40" t="str">
        <f t="shared" si="14"/>
        <v/>
      </c>
      <c r="N64" s="41" t="str">
        <f t="shared" si="15"/>
        <v/>
      </c>
      <c r="O64" s="42" t="str">
        <f t="shared" si="16"/>
        <v/>
      </c>
      <c r="P64" s="41">
        <v>0.05</v>
      </c>
      <c r="Q64" s="34" t="str">
        <f t="shared" si="17"/>
        <v/>
      </c>
      <c r="R64" s="43" t="str">
        <f t="shared" si="18"/>
        <v/>
      </c>
      <c r="S64" s="44" t="str">
        <f t="shared" si="19"/>
        <v/>
      </c>
      <c r="T64" s="42" t="str">
        <f t="shared" si="20"/>
        <v/>
      </c>
      <c r="U64" s="41">
        <v>0.05</v>
      </c>
      <c r="V64" s="34" t="str">
        <f t="shared" si="21"/>
        <v/>
      </c>
      <c r="W64" s="42" t="str">
        <f t="shared" si="22"/>
        <v/>
      </c>
      <c r="X64" s="41">
        <v>0.15</v>
      </c>
      <c r="Y64" s="34" t="str">
        <f t="shared" si="23"/>
        <v/>
      </c>
      <c r="Z64" s="42" t="str">
        <f t="shared" si="24"/>
        <v/>
      </c>
      <c r="AA64" s="41">
        <v>0.15</v>
      </c>
      <c r="AB64" s="34" t="str">
        <f t="shared" si="25"/>
        <v/>
      </c>
      <c r="AC64" s="86" t="e">
        <f t="shared" si="26"/>
        <v>#REF!</v>
      </c>
      <c r="AD64" s="88" t="e">
        <f t="shared" si="27"/>
        <v>#REF!</v>
      </c>
    </row>
    <row r="65" spans="2:30" ht="14.5" x14ac:dyDescent="0.35">
      <c r="B65" s="24" t="e">
        <f t="array" ref="B65">IF(C65="","",IFERROR(SUBTOTAL(3,C$6:C65),""))</f>
        <v>#REF!</v>
      </c>
      <c r="C65" s="25" t="e">
        <f>IF(ABSENSI!#REF!="","",IFERROR(ABSENSI!#REF!,""))</f>
        <v>#REF!</v>
      </c>
      <c r="D65" s="39" t="e">
        <f>IF(C65="","",IFERROR(ABSENSI!$AJ$6,""))</f>
        <v>#REF!</v>
      </c>
      <c r="E65" s="40" t="str">
        <f t="shared" si="12"/>
        <v/>
      </c>
      <c r="F65" s="40" t="str">
        <f t="shared" si="13"/>
        <v/>
      </c>
      <c r="G65" s="40" t="str">
        <f t="shared" si="28"/>
        <v/>
      </c>
      <c r="H65" s="40" t="str">
        <f t="shared" si="29"/>
        <v/>
      </c>
      <c r="I65" s="40" t="str">
        <f t="shared" si="30"/>
        <v/>
      </c>
      <c r="J65" s="40" t="str">
        <f t="shared" si="31"/>
        <v/>
      </c>
      <c r="K65" s="40" t="str">
        <f t="shared" si="32"/>
        <v/>
      </c>
      <c r="L65" s="40" t="str">
        <f t="shared" si="33"/>
        <v/>
      </c>
      <c r="M65" s="40" t="str">
        <f t="shared" si="14"/>
        <v/>
      </c>
      <c r="N65" s="41" t="str">
        <f t="shared" si="15"/>
        <v/>
      </c>
      <c r="O65" s="42" t="str">
        <f t="shared" si="16"/>
        <v/>
      </c>
      <c r="P65" s="41">
        <v>0.05</v>
      </c>
      <c r="Q65" s="34" t="str">
        <f t="shared" si="17"/>
        <v/>
      </c>
      <c r="R65" s="43" t="str">
        <f t="shared" si="18"/>
        <v/>
      </c>
      <c r="S65" s="44" t="str">
        <f t="shared" si="19"/>
        <v/>
      </c>
      <c r="T65" s="42" t="str">
        <f t="shared" si="20"/>
        <v/>
      </c>
      <c r="U65" s="41">
        <v>0.05</v>
      </c>
      <c r="V65" s="34" t="str">
        <f t="shared" si="21"/>
        <v/>
      </c>
      <c r="W65" s="42" t="str">
        <f t="shared" si="22"/>
        <v/>
      </c>
      <c r="X65" s="41">
        <v>0.15</v>
      </c>
      <c r="Y65" s="34" t="str">
        <f t="shared" si="23"/>
        <v/>
      </c>
      <c r="Z65" s="42" t="str">
        <f t="shared" si="24"/>
        <v/>
      </c>
      <c r="AA65" s="41">
        <v>0.15</v>
      </c>
      <c r="AB65" s="34" t="str">
        <f t="shared" si="25"/>
        <v/>
      </c>
      <c r="AC65" s="86" t="e">
        <f t="shared" si="26"/>
        <v>#REF!</v>
      </c>
      <c r="AD65" s="88" t="e">
        <f t="shared" si="27"/>
        <v>#REF!</v>
      </c>
    </row>
    <row r="66" spans="2:30" ht="14.5" x14ac:dyDescent="0.35">
      <c r="B66" s="24" t="e">
        <f t="array" ref="B66">IF(C66="","",IFERROR(SUBTOTAL(3,C$6:C66),""))</f>
        <v>#REF!</v>
      </c>
      <c r="C66" s="25" t="e">
        <f>IF(ABSENSI!#REF!="","",IFERROR(ABSENSI!#REF!,""))</f>
        <v>#REF!</v>
      </c>
      <c r="D66" s="39" t="e">
        <f>IF(C66="","",IFERROR(ABSENSI!$AJ$6,""))</f>
        <v>#REF!</v>
      </c>
      <c r="E66" s="40" t="str">
        <f t="shared" si="12"/>
        <v/>
      </c>
      <c r="F66" s="40" t="str">
        <f t="shared" si="13"/>
        <v/>
      </c>
      <c r="G66" s="40" t="str">
        <f t="shared" si="28"/>
        <v/>
      </c>
      <c r="H66" s="40" t="str">
        <f t="shared" si="29"/>
        <v/>
      </c>
      <c r="I66" s="40" t="str">
        <f t="shared" si="30"/>
        <v/>
      </c>
      <c r="J66" s="40" t="str">
        <f t="shared" si="31"/>
        <v/>
      </c>
      <c r="K66" s="40" t="str">
        <f t="shared" si="32"/>
        <v/>
      </c>
      <c r="L66" s="40" t="str">
        <f t="shared" si="33"/>
        <v/>
      </c>
      <c r="M66" s="40" t="str">
        <f t="shared" si="14"/>
        <v/>
      </c>
      <c r="N66" s="41" t="str">
        <f t="shared" si="15"/>
        <v/>
      </c>
      <c r="O66" s="42" t="str">
        <f t="shared" si="16"/>
        <v/>
      </c>
      <c r="P66" s="41">
        <v>0.05</v>
      </c>
      <c r="Q66" s="34" t="str">
        <f t="shared" si="17"/>
        <v/>
      </c>
      <c r="R66" s="43" t="str">
        <f t="shared" si="18"/>
        <v/>
      </c>
      <c r="S66" s="44" t="str">
        <f t="shared" si="19"/>
        <v/>
      </c>
      <c r="T66" s="42" t="str">
        <f t="shared" si="20"/>
        <v/>
      </c>
      <c r="U66" s="41">
        <v>0.05</v>
      </c>
      <c r="V66" s="34" t="str">
        <f t="shared" si="21"/>
        <v/>
      </c>
      <c r="W66" s="42" t="str">
        <f t="shared" si="22"/>
        <v/>
      </c>
      <c r="X66" s="41">
        <v>0.15</v>
      </c>
      <c r="Y66" s="34" t="str">
        <f t="shared" si="23"/>
        <v/>
      </c>
      <c r="Z66" s="42" t="str">
        <f t="shared" si="24"/>
        <v/>
      </c>
      <c r="AA66" s="41">
        <v>0.15</v>
      </c>
      <c r="AB66" s="34" t="str">
        <f t="shared" si="25"/>
        <v/>
      </c>
      <c r="AC66" s="86" t="e">
        <f t="shared" si="26"/>
        <v>#REF!</v>
      </c>
      <c r="AD66" s="88" t="e">
        <f t="shared" si="27"/>
        <v>#REF!</v>
      </c>
    </row>
    <row r="67" spans="2:30" ht="14.5" x14ac:dyDescent="0.35">
      <c r="B67" s="24" t="e">
        <f t="array" ref="B67">IF(C67="","",IFERROR(SUBTOTAL(3,C$6:C67),""))</f>
        <v>#REF!</v>
      </c>
      <c r="C67" s="25" t="e">
        <f>IF(ABSENSI!#REF!="","",IFERROR(ABSENSI!#REF!,""))</f>
        <v>#REF!</v>
      </c>
      <c r="D67" s="39" t="e">
        <f>IF(C67="","",IFERROR(ABSENSI!$AJ$6,""))</f>
        <v>#REF!</v>
      </c>
      <c r="E67" s="40" t="str">
        <f t="shared" si="12"/>
        <v/>
      </c>
      <c r="F67" s="40" t="str">
        <f t="shared" si="13"/>
        <v/>
      </c>
      <c r="G67" s="40" t="str">
        <f t="shared" si="28"/>
        <v/>
      </c>
      <c r="H67" s="40" t="str">
        <f t="shared" si="29"/>
        <v/>
      </c>
      <c r="I67" s="40" t="str">
        <f t="shared" si="30"/>
        <v/>
      </c>
      <c r="J67" s="40" t="str">
        <f t="shared" si="31"/>
        <v/>
      </c>
      <c r="K67" s="40" t="str">
        <f t="shared" si="32"/>
        <v/>
      </c>
      <c r="L67" s="40" t="str">
        <f t="shared" si="33"/>
        <v/>
      </c>
      <c r="M67" s="40" t="str">
        <f t="shared" si="14"/>
        <v/>
      </c>
      <c r="N67" s="41" t="str">
        <f t="shared" si="15"/>
        <v/>
      </c>
      <c r="O67" s="42" t="str">
        <f t="shared" si="16"/>
        <v/>
      </c>
      <c r="P67" s="41">
        <v>0.05</v>
      </c>
      <c r="Q67" s="34" t="str">
        <f t="shared" si="17"/>
        <v/>
      </c>
      <c r="R67" s="43" t="str">
        <f t="shared" si="18"/>
        <v/>
      </c>
      <c r="S67" s="44" t="str">
        <f t="shared" si="19"/>
        <v/>
      </c>
      <c r="T67" s="42" t="str">
        <f t="shared" si="20"/>
        <v/>
      </c>
      <c r="U67" s="41">
        <v>0.05</v>
      </c>
      <c r="V67" s="34" t="str">
        <f t="shared" si="21"/>
        <v/>
      </c>
      <c r="W67" s="42" t="str">
        <f t="shared" si="22"/>
        <v/>
      </c>
      <c r="X67" s="41">
        <v>0.15</v>
      </c>
      <c r="Y67" s="34" t="str">
        <f t="shared" si="23"/>
        <v/>
      </c>
      <c r="Z67" s="42" t="str">
        <f t="shared" si="24"/>
        <v/>
      </c>
      <c r="AA67" s="41">
        <v>0.15</v>
      </c>
      <c r="AB67" s="34" t="str">
        <f t="shared" si="25"/>
        <v/>
      </c>
      <c r="AC67" s="86" t="e">
        <f t="shared" si="26"/>
        <v>#REF!</v>
      </c>
      <c r="AD67" s="88" t="e">
        <f t="shared" si="27"/>
        <v>#REF!</v>
      </c>
    </row>
    <row r="68" spans="2:30" ht="14.5" x14ac:dyDescent="0.35">
      <c r="B68" s="24" t="e">
        <f t="array" ref="B68">IF(C68="","",IFERROR(SUBTOTAL(3,C$6:C68),""))</f>
        <v>#REF!</v>
      </c>
      <c r="C68" s="25" t="e">
        <f>IF(ABSENSI!#REF!="","",IFERROR(ABSENSI!#REF!,""))</f>
        <v>#REF!</v>
      </c>
      <c r="D68" s="39" t="e">
        <f>IF(C68="","",IFERROR(ABSENSI!$AJ$6,""))</f>
        <v>#REF!</v>
      </c>
      <c r="E68" s="40" t="str">
        <f t="shared" si="12"/>
        <v/>
      </c>
      <c r="F68" s="40" t="str">
        <f t="shared" si="13"/>
        <v/>
      </c>
      <c r="G68" s="40" t="str">
        <f t="shared" si="28"/>
        <v/>
      </c>
      <c r="H68" s="40" t="str">
        <f t="shared" si="29"/>
        <v/>
      </c>
      <c r="I68" s="40" t="str">
        <f t="shared" si="30"/>
        <v/>
      </c>
      <c r="J68" s="40" t="str">
        <f t="shared" si="31"/>
        <v/>
      </c>
      <c r="K68" s="40" t="str">
        <f t="shared" si="32"/>
        <v/>
      </c>
      <c r="L68" s="40" t="str">
        <f t="shared" si="33"/>
        <v/>
      </c>
      <c r="M68" s="40" t="str">
        <f t="shared" si="14"/>
        <v/>
      </c>
      <c r="N68" s="41" t="str">
        <f t="shared" si="15"/>
        <v/>
      </c>
      <c r="O68" s="42" t="str">
        <f t="shared" si="16"/>
        <v/>
      </c>
      <c r="P68" s="41">
        <v>0.05</v>
      </c>
      <c r="Q68" s="34" t="str">
        <f t="shared" si="17"/>
        <v/>
      </c>
      <c r="R68" s="43" t="str">
        <f t="shared" si="18"/>
        <v/>
      </c>
      <c r="S68" s="44" t="str">
        <f t="shared" si="19"/>
        <v/>
      </c>
      <c r="T68" s="42" t="str">
        <f t="shared" si="20"/>
        <v/>
      </c>
      <c r="U68" s="41">
        <v>0.05</v>
      </c>
      <c r="V68" s="34" t="str">
        <f t="shared" si="21"/>
        <v/>
      </c>
      <c r="W68" s="42" t="str">
        <f t="shared" si="22"/>
        <v/>
      </c>
      <c r="X68" s="41">
        <v>0.15</v>
      </c>
      <c r="Y68" s="34" t="str">
        <f t="shared" si="23"/>
        <v/>
      </c>
      <c r="Z68" s="42" t="str">
        <f t="shared" si="24"/>
        <v/>
      </c>
      <c r="AA68" s="41">
        <v>0.15</v>
      </c>
      <c r="AB68" s="34" t="str">
        <f t="shared" si="25"/>
        <v/>
      </c>
      <c r="AC68" s="86" t="e">
        <f t="shared" si="26"/>
        <v>#REF!</v>
      </c>
      <c r="AD68" s="88" t="e">
        <f t="shared" si="27"/>
        <v>#REF!</v>
      </c>
    </row>
    <row r="69" spans="2:30" ht="14.5" x14ac:dyDescent="0.35">
      <c r="B69" s="24" t="e">
        <f t="array" ref="B69">IF(C69="","",IFERROR(SUBTOTAL(3,C$6:C69),""))</f>
        <v>#REF!</v>
      </c>
      <c r="C69" s="25" t="e">
        <f>IF(ABSENSI!#REF!="","",IFERROR(ABSENSI!#REF!,""))</f>
        <v>#REF!</v>
      </c>
      <c r="D69" s="39" t="e">
        <f>IF(C69="","",IFERROR(ABSENSI!$AJ$6,""))</f>
        <v>#REF!</v>
      </c>
      <c r="E69" s="40" t="str">
        <f t="shared" si="12"/>
        <v/>
      </c>
      <c r="F69" s="40" t="str">
        <f t="shared" si="13"/>
        <v/>
      </c>
      <c r="G69" s="40" t="str">
        <f t="shared" si="28"/>
        <v/>
      </c>
      <c r="H69" s="40" t="str">
        <f t="shared" si="29"/>
        <v/>
      </c>
      <c r="I69" s="40" t="str">
        <f t="shared" si="30"/>
        <v/>
      </c>
      <c r="J69" s="40" t="str">
        <f t="shared" si="31"/>
        <v/>
      </c>
      <c r="K69" s="40" t="str">
        <f t="shared" si="32"/>
        <v/>
      </c>
      <c r="L69" s="40" t="str">
        <f t="shared" si="33"/>
        <v/>
      </c>
      <c r="M69" s="40" t="str">
        <f t="shared" si="14"/>
        <v/>
      </c>
      <c r="N69" s="41" t="str">
        <f t="shared" si="15"/>
        <v/>
      </c>
      <c r="O69" s="42" t="str">
        <f t="shared" si="16"/>
        <v/>
      </c>
      <c r="P69" s="41">
        <v>0.05</v>
      </c>
      <c r="Q69" s="34" t="str">
        <f t="shared" si="17"/>
        <v/>
      </c>
      <c r="R69" s="43" t="str">
        <f t="shared" si="18"/>
        <v/>
      </c>
      <c r="S69" s="44" t="str">
        <f t="shared" si="19"/>
        <v/>
      </c>
      <c r="T69" s="42" t="str">
        <f t="shared" si="20"/>
        <v/>
      </c>
      <c r="U69" s="41">
        <v>0.05</v>
      </c>
      <c r="V69" s="34" t="str">
        <f t="shared" si="21"/>
        <v/>
      </c>
      <c r="W69" s="42" t="str">
        <f t="shared" si="22"/>
        <v/>
      </c>
      <c r="X69" s="41">
        <v>0.15</v>
      </c>
      <c r="Y69" s="34" t="str">
        <f t="shared" si="23"/>
        <v/>
      </c>
      <c r="Z69" s="42" t="str">
        <f t="shared" si="24"/>
        <v/>
      </c>
      <c r="AA69" s="41">
        <v>0.15</v>
      </c>
      <c r="AB69" s="34" t="str">
        <f t="shared" si="25"/>
        <v/>
      </c>
      <c r="AC69" s="86" t="e">
        <f t="shared" si="26"/>
        <v>#REF!</v>
      </c>
      <c r="AD69" s="88" t="e">
        <f t="shared" si="27"/>
        <v>#REF!</v>
      </c>
    </row>
    <row r="70" spans="2:30" ht="14.5" x14ac:dyDescent="0.35">
      <c r="B70" s="24" t="e">
        <f t="array" ref="B70">IF(C70="","",IFERROR(SUBTOTAL(3,C$6:C70),""))</f>
        <v>#REF!</v>
      </c>
      <c r="C70" s="25" t="e">
        <f>IF(ABSENSI!#REF!="","",IFERROR(ABSENSI!#REF!,""))</f>
        <v>#REF!</v>
      </c>
      <c r="D70" s="39" t="e">
        <f>IF(C70="","",IFERROR(ABSENSI!$AJ$6,""))</f>
        <v>#REF!</v>
      </c>
      <c r="E70" s="40" t="str">
        <f t="shared" si="12"/>
        <v/>
      </c>
      <c r="F70" s="40" t="str">
        <f t="shared" si="13"/>
        <v/>
      </c>
      <c r="G70" s="40" t="str">
        <f t="shared" ref="G70:G86" si="34">IFERROR(VLOOKUP(C70,data_absen,37,0),"")</f>
        <v/>
      </c>
      <c r="H70" s="40" t="str">
        <f t="shared" ref="H70:H86" si="35">IFERROR(VLOOKUP(C70,data_absen,38,0),"")</f>
        <v/>
      </c>
      <c r="I70" s="40" t="str">
        <f t="shared" ref="I70:I86" si="36">IFERROR(VLOOKUP(C70,data_absen,39,0),"")</f>
        <v/>
      </c>
      <c r="J70" s="40" t="str">
        <f t="shared" ref="J70:J86" si="37">IFERROR(VLOOKUP(C70,data_absen,40,0),"")</f>
        <v/>
      </c>
      <c r="K70" s="40" t="str">
        <f t="shared" ref="K70:K86" si="38">IFERROR(VLOOKUP(C70,data_absen,41,0),"")</f>
        <v/>
      </c>
      <c r="L70" s="40" t="str">
        <f t="shared" ref="L70:L86" si="39">IFERROR(VLOOKUP(C70,data_absen,42,0),"")</f>
        <v/>
      </c>
      <c r="M70" s="40" t="str">
        <f t="shared" si="14"/>
        <v/>
      </c>
      <c r="N70" s="41" t="str">
        <f t="shared" si="15"/>
        <v/>
      </c>
      <c r="O70" s="42" t="str">
        <f t="shared" si="16"/>
        <v/>
      </c>
      <c r="P70" s="41">
        <v>0.05</v>
      </c>
      <c r="Q70" s="34" t="str">
        <f t="shared" si="17"/>
        <v/>
      </c>
      <c r="R70" s="43" t="str">
        <f t="shared" si="18"/>
        <v/>
      </c>
      <c r="S70" s="44" t="str">
        <f t="shared" si="19"/>
        <v/>
      </c>
      <c r="T70" s="42" t="str">
        <f t="shared" si="20"/>
        <v/>
      </c>
      <c r="U70" s="41">
        <v>0.05</v>
      </c>
      <c r="V70" s="34" t="str">
        <f t="shared" si="21"/>
        <v/>
      </c>
      <c r="W70" s="42" t="str">
        <f t="shared" si="22"/>
        <v/>
      </c>
      <c r="X70" s="41">
        <v>0.15</v>
      </c>
      <c r="Y70" s="34" t="str">
        <f t="shared" si="23"/>
        <v/>
      </c>
      <c r="Z70" s="42" t="str">
        <f t="shared" si="24"/>
        <v/>
      </c>
      <c r="AA70" s="41">
        <v>0.15</v>
      </c>
      <c r="AB70" s="34" t="str">
        <f t="shared" si="25"/>
        <v/>
      </c>
      <c r="AC70" s="86" t="e">
        <f t="shared" si="26"/>
        <v>#REF!</v>
      </c>
      <c r="AD70" s="88" t="e">
        <f t="shared" si="27"/>
        <v>#REF!</v>
      </c>
    </row>
    <row r="71" spans="2:30" ht="14.5" x14ac:dyDescent="0.35">
      <c r="B71" s="24" t="e">
        <f t="array" ref="B71">IF(C71="","",IFERROR(SUBTOTAL(3,C$6:C71),""))</f>
        <v>#REF!</v>
      </c>
      <c r="C71" s="25" t="e">
        <f>IF(ABSENSI!#REF!="","",IFERROR(ABSENSI!#REF!,""))</f>
        <v>#REF!</v>
      </c>
      <c r="D71" s="39" t="e">
        <f>IF(C71="","",IFERROR(ABSENSI!$AJ$6,""))</f>
        <v>#REF!</v>
      </c>
      <c r="E71" s="40" t="str">
        <f t="shared" ref="E71:E86" si="40">IFERROR(VLOOKUP(C71,data_absen,35,0),"")</f>
        <v/>
      </c>
      <c r="F71" s="40" t="str">
        <f t="shared" ref="F71:F86" si="41">IFERROR(VLOOKUP(C71,data_absen,36,0),"")</f>
        <v/>
      </c>
      <c r="G71" s="40" t="str">
        <f t="shared" si="34"/>
        <v/>
      </c>
      <c r="H71" s="40" t="str">
        <f t="shared" si="35"/>
        <v/>
      </c>
      <c r="I71" s="40" t="str">
        <f t="shared" si="36"/>
        <v/>
      </c>
      <c r="J71" s="40" t="str">
        <f t="shared" si="37"/>
        <v/>
      </c>
      <c r="K71" s="40" t="str">
        <f t="shared" si="38"/>
        <v/>
      </c>
      <c r="L71" s="40" t="str">
        <f t="shared" si="39"/>
        <v/>
      </c>
      <c r="M71" s="40" t="str">
        <f t="shared" ref="M71:M86" si="42">IFERROR(VLOOKUP(C71,data_absen,43,0),"")</f>
        <v/>
      </c>
      <c r="N71" s="41" t="str">
        <f t="shared" ref="N71:N86" si="43">IFERROR(IF(E71="","",E71/$D$1*100%),"")</f>
        <v/>
      </c>
      <c r="O71" s="42" t="str">
        <f t="shared" ref="O71:O86" si="44">IF(N71="","",IF(N71&gt;=98%,4,IF(AND(N71&gt;=92%,N71&lt;98%),3,IF(AND(N71&gt;=88%,N71&lt;92%),2,IF(N71&lt;=88%,1)))))</f>
        <v/>
      </c>
      <c r="P71" s="41">
        <v>0.05</v>
      </c>
      <c r="Q71" s="34" t="str">
        <f t="shared" ref="Q71:Q86" si="45">IF(O71="","",P71*O71)</f>
        <v/>
      </c>
      <c r="R71" s="43" t="str">
        <f t="shared" ref="R71:R86" si="46">IFERROR(VLOOKUP(C71,data_absen,42,0),"")</f>
        <v/>
      </c>
      <c r="S71" s="44" t="str">
        <f t="shared" ref="S71:S86" si="47">IFERROR(IF(C71="","",($D$1-R71)/$D$1),"")</f>
        <v/>
      </c>
      <c r="T71" s="42" t="str">
        <f t="shared" ref="T71:T86" si="48">IF(S71="","",IF(S71&gt;=98%,4,IF(AND(S71&gt;=92%,S71&lt;98%),3,IF(AND(S71&gt;=88%,S71&lt;92%),2,IF(S71&lt;=88%,1)))))</f>
        <v/>
      </c>
      <c r="U71" s="41">
        <v>0.05</v>
      </c>
      <c r="V71" s="34" t="str">
        <f t="shared" ref="V71:V86" si="49">IF(T71="","",U71*T71)</f>
        <v/>
      </c>
      <c r="W71" s="42" t="str">
        <f t="shared" ref="W71:W86" si="50">IFERROR(IF(C71="","",VLOOKUP($C71,VLOOK_NILAIKOMPETENSI,8,0)),"")</f>
        <v/>
      </c>
      <c r="X71" s="41">
        <v>0.15</v>
      </c>
      <c r="Y71" s="34" t="str">
        <f t="shared" ref="Y71:Y86" si="51">IF(W71="","",X71*W71)</f>
        <v/>
      </c>
      <c r="Z71" s="42" t="str">
        <f t="shared" ref="Z71:Z86" si="52">IFERROR(IF(C71="","",VLOOKUP($C71,VLOOK_NILAIKOMPETENSI,14,0)),"")</f>
        <v/>
      </c>
      <c r="AA71" s="41">
        <v>0.15</v>
      </c>
      <c r="AB71" s="34" t="str">
        <f t="shared" ref="AB71:AB86" si="53">IF(Z71="","",AA71*Z71)</f>
        <v/>
      </c>
      <c r="AC71" s="86" t="e">
        <f t="shared" ref="AC71:AC86" si="54">IF(C71="","",IFERROR(SUM(Q71,V71,Y71,AB71),""))</f>
        <v>#REF!</v>
      </c>
      <c r="AD71" s="88" t="e">
        <f t="shared" ref="AD71:AD86" si="55">IF(C71="","",IF(AC71&gt;=6,"Baik",IF(AND(AC71&gt;=4,AC71&lt;8),"Sedang",IF(AND(AC71&gt;=2,AC71&lt;4),"Kurang",IF(AC71&lt;=2,"Buruk")))))</f>
        <v>#REF!</v>
      </c>
    </row>
    <row r="72" spans="2:30" ht="14.5" x14ac:dyDescent="0.35">
      <c r="B72" s="24" t="e">
        <f t="array" ref="B72">IF(C72="","",IFERROR(SUBTOTAL(3,C$6:C72),""))</f>
        <v>#REF!</v>
      </c>
      <c r="C72" s="25" t="e">
        <f>IF(ABSENSI!#REF!="","",IFERROR(ABSENSI!#REF!,""))</f>
        <v>#REF!</v>
      </c>
      <c r="D72" s="39" t="e">
        <f>IF(C72="","",IFERROR(ABSENSI!$AJ$6,""))</f>
        <v>#REF!</v>
      </c>
      <c r="E72" s="40" t="str">
        <f t="shared" si="40"/>
        <v/>
      </c>
      <c r="F72" s="40" t="str">
        <f t="shared" si="41"/>
        <v/>
      </c>
      <c r="G72" s="40" t="str">
        <f t="shared" si="34"/>
        <v/>
      </c>
      <c r="H72" s="40" t="str">
        <f t="shared" si="35"/>
        <v/>
      </c>
      <c r="I72" s="40" t="str">
        <f t="shared" si="36"/>
        <v/>
      </c>
      <c r="J72" s="40" t="str">
        <f t="shared" si="37"/>
        <v/>
      </c>
      <c r="K72" s="40" t="str">
        <f t="shared" si="38"/>
        <v/>
      </c>
      <c r="L72" s="40" t="str">
        <f t="shared" si="39"/>
        <v/>
      </c>
      <c r="M72" s="40" t="str">
        <f t="shared" si="42"/>
        <v/>
      </c>
      <c r="N72" s="41" t="str">
        <f t="shared" si="43"/>
        <v/>
      </c>
      <c r="O72" s="42" t="str">
        <f t="shared" si="44"/>
        <v/>
      </c>
      <c r="P72" s="41">
        <v>0.05</v>
      </c>
      <c r="Q72" s="34" t="str">
        <f t="shared" si="45"/>
        <v/>
      </c>
      <c r="R72" s="43" t="str">
        <f t="shared" si="46"/>
        <v/>
      </c>
      <c r="S72" s="44" t="str">
        <f t="shared" si="47"/>
        <v/>
      </c>
      <c r="T72" s="42" t="str">
        <f t="shared" si="48"/>
        <v/>
      </c>
      <c r="U72" s="41">
        <v>0.05</v>
      </c>
      <c r="V72" s="34" t="str">
        <f t="shared" si="49"/>
        <v/>
      </c>
      <c r="W72" s="42" t="str">
        <f t="shared" si="50"/>
        <v/>
      </c>
      <c r="X72" s="41">
        <v>0.15</v>
      </c>
      <c r="Y72" s="34" t="str">
        <f t="shared" si="51"/>
        <v/>
      </c>
      <c r="Z72" s="42" t="str">
        <f t="shared" si="52"/>
        <v/>
      </c>
      <c r="AA72" s="41">
        <v>0.15</v>
      </c>
      <c r="AB72" s="34" t="str">
        <f t="shared" si="53"/>
        <v/>
      </c>
      <c r="AC72" s="86" t="e">
        <f t="shared" si="54"/>
        <v>#REF!</v>
      </c>
      <c r="AD72" s="88" t="e">
        <f t="shared" si="55"/>
        <v>#REF!</v>
      </c>
    </row>
    <row r="73" spans="2:30" ht="14.5" x14ac:dyDescent="0.35">
      <c r="B73" s="24" t="e">
        <f t="array" ref="B73">IF(C73="","",IFERROR(SUBTOTAL(3,C$6:C73),""))</f>
        <v>#REF!</v>
      </c>
      <c r="C73" s="25" t="e">
        <f>IF(ABSENSI!#REF!="","",IFERROR(ABSENSI!#REF!,""))</f>
        <v>#REF!</v>
      </c>
      <c r="D73" s="39" t="e">
        <f>IF(C73="","",IFERROR(ABSENSI!$AJ$6,""))</f>
        <v>#REF!</v>
      </c>
      <c r="E73" s="40" t="str">
        <f t="shared" si="40"/>
        <v/>
      </c>
      <c r="F73" s="40" t="str">
        <f t="shared" si="41"/>
        <v/>
      </c>
      <c r="G73" s="40" t="str">
        <f t="shared" si="34"/>
        <v/>
      </c>
      <c r="H73" s="40" t="str">
        <f t="shared" si="35"/>
        <v/>
      </c>
      <c r="I73" s="40" t="str">
        <f t="shared" si="36"/>
        <v/>
      </c>
      <c r="J73" s="40" t="str">
        <f t="shared" si="37"/>
        <v/>
      </c>
      <c r="K73" s="40" t="str">
        <f t="shared" si="38"/>
        <v/>
      </c>
      <c r="L73" s="40" t="str">
        <f t="shared" si="39"/>
        <v/>
      </c>
      <c r="M73" s="40" t="str">
        <f t="shared" si="42"/>
        <v/>
      </c>
      <c r="N73" s="41" t="str">
        <f t="shared" si="43"/>
        <v/>
      </c>
      <c r="O73" s="42" t="str">
        <f t="shared" si="44"/>
        <v/>
      </c>
      <c r="P73" s="41">
        <v>0.05</v>
      </c>
      <c r="Q73" s="34" t="str">
        <f t="shared" si="45"/>
        <v/>
      </c>
      <c r="R73" s="43" t="str">
        <f t="shared" si="46"/>
        <v/>
      </c>
      <c r="S73" s="44" t="str">
        <f t="shared" si="47"/>
        <v/>
      </c>
      <c r="T73" s="42" t="str">
        <f t="shared" si="48"/>
        <v/>
      </c>
      <c r="U73" s="41">
        <v>0.05</v>
      </c>
      <c r="V73" s="34" t="str">
        <f t="shared" si="49"/>
        <v/>
      </c>
      <c r="W73" s="42" t="str">
        <f t="shared" si="50"/>
        <v/>
      </c>
      <c r="X73" s="41">
        <v>0.15</v>
      </c>
      <c r="Y73" s="34" t="str">
        <f t="shared" si="51"/>
        <v/>
      </c>
      <c r="Z73" s="42" t="str">
        <f t="shared" si="52"/>
        <v/>
      </c>
      <c r="AA73" s="41">
        <v>0.15</v>
      </c>
      <c r="AB73" s="34" t="str">
        <f t="shared" si="53"/>
        <v/>
      </c>
      <c r="AC73" s="86" t="e">
        <f t="shared" si="54"/>
        <v>#REF!</v>
      </c>
      <c r="AD73" s="88" t="e">
        <f t="shared" si="55"/>
        <v>#REF!</v>
      </c>
    </row>
    <row r="74" spans="2:30" ht="14.5" x14ac:dyDescent="0.35">
      <c r="B74" s="24" t="e">
        <f t="array" ref="B74">IF(C74="","",IFERROR(SUBTOTAL(3,C$6:C74),""))</f>
        <v>#REF!</v>
      </c>
      <c r="C74" s="25" t="e">
        <f>IF(ABSENSI!#REF!="","",IFERROR(ABSENSI!#REF!,""))</f>
        <v>#REF!</v>
      </c>
      <c r="D74" s="39" t="e">
        <f>IF(C74="","",IFERROR(ABSENSI!$AJ$6,""))</f>
        <v>#REF!</v>
      </c>
      <c r="E74" s="40" t="str">
        <f t="shared" si="40"/>
        <v/>
      </c>
      <c r="F74" s="40" t="str">
        <f t="shared" si="41"/>
        <v/>
      </c>
      <c r="G74" s="40" t="str">
        <f t="shared" si="34"/>
        <v/>
      </c>
      <c r="H74" s="40" t="str">
        <f t="shared" si="35"/>
        <v/>
      </c>
      <c r="I74" s="40" t="str">
        <f t="shared" si="36"/>
        <v/>
      </c>
      <c r="J74" s="40" t="str">
        <f t="shared" si="37"/>
        <v/>
      </c>
      <c r="K74" s="40" t="str">
        <f t="shared" si="38"/>
        <v/>
      </c>
      <c r="L74" s="40" t="str">
        <f t="shared" si="39"/>
        <v/>
      </c>
      <c r="M74" s="40" t="str">
        <f t="shared" si="42"/>
        <v/>
      </c>
      <c r="N74" s="41" t="str">
        <f t="shared" si="43"/>
        <v/>
      </c>
      <c r="O74" s="42" t="str">
        <f t="shared" si="44"/>
        <v/>
      </c>
      <c r="P74" s="41">
        <v>0.05</v>
      </c>
      <c r="Q74" s="34" t="str">
        <f t="shared" si="45"/>
        <v/>
      </c>
      <c r="R74" s="43" t="str">
        <f t="shared" si="46"/>
        <v/>
      </c>
      <c r="S74" s="44" t="str">
        <f t="shared" si="47"/>
        <v/>
      </c>
      <c r="T74" s="42" t="str">
        <f t="shared" si="48"/>
        <v/>
      </c>
      <c r="U74" s="41">
        <v>0.05</v>
      </c>
      <c r="V74" s="34" t="str">
        <f t="shared" si="49"/>
        <v/>
      </c>
      <c r="W74" s="42" t="str">
        <f t="shared" si="50"/>
        <v/>
      </c>
      <c r="X74" s="41">
        <v>0.15</v>
      </c>
      <c r="Y74" s="34" t="str">
        <f t="shared" si="51"/>
        <v/>
      </c>
      <c r="Z74" s="42" t="str">
        <f t="shared" si="52"/>
        <v/>
      </c>
      <c r="AA74" s="41">
        <v>0.15</v>
      </c>
      <c r="AB74" s="34" t="str">
        <f t="shared" si="53"/>
        <v/>
      </c>
      <c r="AC74" s="86" t="e">
        <f t="shared" si="54"/>
        <v>#REF!</v>
      </c>
      <c r="AD74" s="88" t="e">
        <f t="shared" si="55"/>
        <v>#REF!</v>
      </c>
    </row>
    <row r="75" spans="2:30" ht="14.5" x14ac:dyDescent="0.35">
      <c r="B75" s="24" t="e">
        <f t="array" ref="B75">IF(C75="","",IFERROR(SUBTOTAL(3,C$6:C75),""))</f>
        <v>#REF!</v>
      </c>
      <c r="C75" s="25" t="e">
        <f>IF(ABSENSI!#REF!="","",IFERROR(ABSENSI!#REF!,""))</f>
        <v>#REF!</v>
      </c>
      <c r="D75" s="39" t="e">
        <f>IF(C75="","",IFERROR(ABSENSI!$AJ$6,""))</f>
        <v>#REF!</v>
      </c>
      <c r="E75" s="40" t="str">
        <f t="shared" si="40"/>
        <v/>
      </c>
      <c r="F75" s="40" t="str">
        <f t="shared" si="41"/>
        <v/>
      </c>
      <c r="G75" s="40" t="str">
        <f t="shared" si="34"/>
        <v/>
      </c>
      <c r="H75" s="40" t="str">
        <f t="shared" si="35"/>
        <v/>
      </c>
      <c r="I75" s="40" t="str">
        <f t="shared" si="36"/>
        <v/>
      </c>
      <c r="J75" s="40" t="str">
        <f t="shared" si="37"/>
        <v/>
      </c>
      <c r="K75" s="40" t="str">
        <f t="shared" si="38"/>
        <v/>
      </c>
      <c r="L75" s="40" t="str">
        <f t="shared" si="39"/>
        <v/>
      </c>
      <c r="M75" s="40" t="str">
        <f t="shared" si="42"/>
        <v/>
      </c>
      <c r="N75" s="41" t="str">
        <f t="shared" si="43"/>
        <v/>
      </c>
      <c r="O75" s="42" t="str">
        <f t="shared" si="44"/>
        <v/>
      </c>
      <c r="P75" s="41">
        <v>0.05</v>
      </c>
      <c r="Q75" s="34" t="str">
        <f t="shared" si="45"/>
        <v/>
      </c>
      <c r="R75" s="43" t="str">
        <f t="shared" si="46"/>
        <v/>
      </c>
      <c r="S75" s="44" t="str">
        <f t="shared" si="47"/>
        <v/>
      </c>
      <c r="T75" s="42" t="str">
        <f t="shared" si="48"/>
        <v/>
      </c>
      <c r="U75" s="41">
        <v>0.05</v>
      </c>
      <c r="V75" s="34" t="str">
        <f t="shared" si="49"/>
        <v/>
      </c>
      <c r="W75" s="42" t="str">
        <f t="shared" si="50"/>
        <v/>
      </c>
      <c r="X75" s="41">
        <v>0.15</v>
      </c>
      <c r="Y75" s="34" t="str">
        <f t="shared" si="51"/>
        <v/>
      </c>
      <c r="Z75" s="42" t="str">
        <f t="shared" si="52"/>
        <v/>
      </c>
      <c r="AA75" s="41">
        <v>0.15</v>
      </c>
      <c r="AB75" s="34" t="str">
        <f t="shared" si="53"/>
        <v/>
      </c>
      <c r="AC75" s="86" t="e">
        <f t="shared" si="54"/>
        <v>#REF!</v>
      </c>
      <c r="AD75" s="88" t="e">
        <f t="shared" si="55"/>
        <v>#REF!</v>
      </c>
    </row>
    <row r="76" spans="2:30" ht="14.5" x14ac:dyDescent="0.35">
      <c r="B76" s="24" t="e">
        <f t="array" ref="B76">IF(C76="","",IFERROR(SUBTOTAL(3,C$6:C76),""))</f>
        <v>#REF!</v>
      </c>
      <c r="C76" s="25" t="e">
        <f>IF(ABSENSI!#REF!="","",IFERROR(ABSENSI!#REF!,""))</f>
        <v>#REF!</v>
      </c>
      <c r="D76" s="39" t="e">
        <f>IF(C76="","",IFERROR(ABSENSI!$AJ$6,""))</f>
        <v>#REF!</v>
      </c>
      <c r="E76" s="40" t="str">
        <f t="shared" si="40"/>
        <v/>
      </c>
      <c r="F76" s="40" t="str">
        <f t="shared" si="41"/>
        <v/>
      </c>
      <c r="G76" s="40" t="str">
        <f t="shared" si="34"/>
        <v/>
      </c>
      <c r="H76" s="40" t="str">
        <f t="shared" si="35"/>
        <v/>
      </c>
      <c r="I76" s="40" t="str">
        <f t="shared" si="36"/>
        <v/>
      </c>
      <c r="J76" s="40" t="str">
        <f t="shared" si="37"/>
        <v/>
      </c>
      <c r="K76" s="40" t="str">
        <f t="shared" si="38"/>
        <v/>
      </c>
      <c r="L76" s="40" t="str">
        <f t="shared" si="39"/>
        <v/>
      </c>
      <c r="M76" s="40" t="str">
        <f t="shared" si="42"/>
        <v/>
      </c>
      <c r="N76" s="41" t="str">
        <f t="shared" si="43"/>
        <v/>
      </c>
      <c r="O76" s="42" t="str">
        <f t="shared" si="44"/>
        <v/>
      </c>
      <c r="P76" s="41">
        <v>0.05</v>
      </c>
      <c r="Q76" s="34" t="str">
        <f t="shared" si="45"/>
        <v/>
      </c>
      <c r="R76" s="43" t="str">
        <f t="shared" si="46"/>
        <v/>
      </c>
      <c r="S76" s="44" t="str">
        <f t="shared" si="47"/>
        <v/>
      </c>
      <c r="T76" s="42" t="str">
        <f t="shared" si="48"/>
        <v/>
      </c>
      <c r="U76" s="41">
        <v>0.05</v>
      </c>
      <c r="V76" s="34" t="str">
        <f t="shared" si="49"/>
        <v/>
      </c>
      <c r="W76" s="42" t="str">
        <f t="shared" si="50"/>
        <v/>
      </c>
      <c r="X76" s="41">
        <v>0.15</v>
      </c>
      <c r="Y76" s="34" t="str">
        <f t="shared" si="51"/>
        <v/>
      </c>
      <c r="Z76" s="42" t="str">
        <f t="shared" si="52"/>
        <v/>
      </c>
      <c r="AA76" s="41">
        <v>0.15</v>
      </c>
      <c r="AB76" s="34" t="str">
        <f t="shared" si="53"/>
        <v/>
      </c>
      <c r="AC76" s="86" t="e">
        <f t="shared" si="54"/>
        <v>#REF!</v>
      </c>
      <c r="AD76" s="88" t="e">
        <f t="shared" si="55"/>
        <v>#REF!</v>
      </c>
    </row>
    <row r="77" spans="2:30" ht="14.5" x14ac:dyDescent="0.35">
      <c r="B77" s="24" t="e">
        <f t="array" ref="B77">IF(C77="","",IFERROR(SUBTOTAL(3,C$6:C77),""))</f>
        <v>#REF!</v>
      </c>
      <c r="C77" s="25" t="e">
        <f>IF(ABSENSI!#REF!="","",IFERROR(ABSENSI!#REF!,""))</f>
        <v>#REF!</v>
      </c>
      <c r="D77" s="39" t="e">
        <f>IF(C77="","",IFERROR(ABSENSI!$AJ$6,""))</f>
        <v>#REF!</v>
      </c>
      <c r="E77" s="40" t="str">
        <f t="shared" si="40"/>
        <v/>
      </c>
      <c r="F77" s="40" t="str">
        <f t="shared" si="41"/>
        <v/>
      </c>
      <c r="G77" s="40" t="str">
        <f t="shared" si="34"/>
        <v/>
      </c>
      <c r="H77" s="40" t="str">
        <f t="shared" si="35"/>
        <v/>
      </c>
      <c r="I77" s="40" t="str">
        <f t="shared" si="36"/>
        <v/>
      </c>
      <c r="J77" s="40" t="str">
        <f t="shared" si="37"/>
        <v/>
      </c>
      <c r="K77" s="40" t="str">
        <f t="shared" si="38"/>
        <v/>
      </c>
      <c r="L77" s="40" t="str">
        <f t="shared" si="39"/>
        <v/>
      </c>
      <c r="M77" s="40" t="str">
        <f t="shared" si="42"/>
        <v/>
      </c>
      <c r="N77" s="41" t="str">
        <f t="shared" si="43"/>
        <v/>
      </c>
      <c r="O77" s="42" t="str">
        <f t="shared" si="44"/>
        <v/>
      </c>
      <c r="P77" s="41">
        <v>0.05</v>
      </c>
      <c r="Q77" s="34" t="str">
        <f t="shared" si="45"/>
        <v/>
      </c>
      <c r="R77" s="43" t="str">
        <f t="shared" si="46"/>
        <v/>
      </c>
      <c r="S77" s="44" t="str">
        <f t="shared" si="47"/>
        <v/>
      </c>
      <c r="T77" s="42" t="str">
        <f t="shared" si="48"/>
        <v/>
      </c>
      <c r="U77" s="41">
        <v>0.05</v>
      </c>
      <c r="V77" s="34" t="str">
        <f t="shared" si="49"/>
        <v/>
      </c>
      <c r="W77" s="42" t="str">
        <f t="shared" si="50"/>
        <v/>
      </c>
      <c r="X77" s="41">
        <v>0.15</v>
      </c>
      <c r="Y77" s="34" t="str">
        <f t="shared" si="51"/>
        <v/>
      </c>
      <c r="Z77" s="42" t="str">
        <f t="shared" si="52"/>
        <v/>
      </c>
      <c r="AA77" s="41">
        <v>0.15</v>
      </c>
      <c r="AB77" s="34" t="str">
        <f t="shared" si="53"/>
        <v/>
      </c>
      <c r="AC77" s="86" t="e">
        <f t="shared" si="54"/>
        <v>#REF!</v>
      </c>
      <c r="AD77" s="88" t="e">
        <f t="shared" si="55"/>
        <v>#REF!</v>
      </c>
    </row>
    <row r="78" spans="2:30" ht="14.5" x14ac:dyDescent="0.35">
      <c r="B78" s="24" t="e">
        <f t="array" ref="B78">IF(C78="","",IFERROR(SUBTOTAL(3,C$6:C78),""))</f>
        <v>#REF!</v>
      </c>
      <c r="C78" s="25" t="e">
        <f>IF(ABSENSI!#REF!="","",IFERROR(ABSENSI!#REF!,""))</f>
        <v>#REF!</v>
      </c>
      <c r="D78" s="39" t="e">
        <f>IF(C78="","",IFERROR(ABSENSI!$AJ$6,""))</f>
        <v>#REF!</v>
      </c>
      <c r="E78" s="40" t="str">
        <f t="shared" si="40"/>
        <v/>
      </c>
      <c r="F78" s="40" t="str">
        <f t="shared" si="41"/>
        <v/>
      </c>
      <c r="G78" s="40" t="str">
        <f t="shared" si="34"/>
        <v/>
      </c>
      <c r="H78" s="40" t="str">
        <f t="shared" si="35"/>
        <v/>
      </c>
      <c r="I78" s="40" t="str">
        <f t="shared" si="36"/>
        <v/>
      </c>
      <c r="J78" s="40" t="str">
        <f t="shared" si="37"/>
        <v/>
      </c>
      <c r="K78" s="40" t="str">
        <f t="shared" si="38"/>
        <v/>
      </c>
      <c r="L78" s="40" t="str">
        <f t="shared" si="39"/>
        <v/>
      </c>
      <c r="M78" s="40" t="str">
        <f t="shared" si="42"/>
        <v/>
      </c>
      <c r="N78" s="41" t="str">
        <f t="shared" si="43"/>
        <v/>
      </c>
      <c r="O78" s="42" t="str">
        <f t="shared" si="44"/>
        <v/>
      </c>
      <c r="P78" s="41">
        <v>0.05</v>
      </c>
      <c r="Q78" s="34" t="str">
        <f t="shared" si="45"/>
        <v/>
      </c>
      <c r="R78" s="43" t="str">
        <f t="shared" si="46"/>
        <v/>
      </c>
      <c r="S78" s="44" t="str">
        <f t="shared" si="47"/>
        <v/>
      </c>
      <c r="T78" s="42" t="str">
        <f t="shared" si="48"/>
        <v/>
      </c>
      <c r="U78" s="41">
        <v>0.05</v>
      </c>
      <c r="V78" s="34" t="str">
        <f t="shared" si="49"/>
        <v/>
      </c>
      <c r="W78" s="42" t="str">
        <f t="shared" si="50"/>
        <v/>
      </c>
      <c r="X78" s="41">
        <v>0.15</v>
      </c>
      <c r="Y78" s="34" t="str">
        <f t="shared" si="51"/>
        <v/>
      </c>
      <c r="Z78" s="42" t="str">
        <f t="shared" si="52"/>
        <v/>
      </c>
      <c r="AA78" s="41">
        <v>0.15</v>
      </c>
      <c r="AB78" s="34" t="str">
        <f t="shared" si="53"/>
        <v/>
      </c>
      <c r="AC78" s="86" t="e">
        <f t="shared" si="54"/>
        <v>#REF!</v>
      </c>
      <c r="AD78" s="88" t="e">
        <f t="shared" si="55"/>
        <v>#REF!</v>
      </c>
    </row>
    <row r="79" spans="2:30" ht="14.5" x14ac:dyDescent="0.35">
      <c r="B79" s="24" t="e">
        <f t="array" ref="B79">IF(C79="","",IFERROR(SUBTOTAL(3,C$6:C79),""))</f>
        <v>#REF!</v>
      </c>
      <c r="C79" s="25" t="e">
        <f>IF(ABSENSI!#REF!="","",IFERROR(ABSENSI!#REF!,""))</f>
        <v>#REF!</v>
      </c>
      <c r="D79" s="39" t="e">
        <f>IF(C79="","",IFERROR(ABSENSI!$AJ$6,""))</f>
        <v>#REF!</v>
      </c>
      <c r="E79" s="40" t="str">
        <f t="shared" si="40"/>
        <v/>
      </c>
      <c r="F79" s="40" t="str">
        <f t="shared" si="41"/>
        <v/>
      </c>
      <c r="G79" s="40" t="str">
        <f t="shared" si="34"/>
        <v/>
      </c>
      <c r="H79" s="40" t="str">
        <f t="shared" si="35"/>
        <v/>
      </c>
      <c r="I79" s="40" t="str">
        <f t="shared" si="36"/>
        <v/>
      </c>
      <c r="J79" s="40" t="str">
        <f t="shared" si="37"/>
        <v/>
      </c>
      <c r="K79" s="40" t="str">
        <f t="shared" si="38"/>
        <v/>
      </c>
      <c r="L79" s="40" t="str">
        <f t="shared" si="39"/>
        <v/>
      </c>
      <c r="M79" s="40" t="str">
        <f t="shared" si="42"/>
        <v/>
      </c>
      <c r="N79" s="41" t="str">
        <f t="shared" si="43"/>
        <v/>
      </c>
      <c r="O79" s="42" t="str">
        <f t="shared" si="44"/>
        <v/>
      </c>
      <c r="P79" s="41">
        <v>0.05</v>
      </c>
      <c r="Q79" s="34" t="str">
        <f t="shared" si="45"/>
        <v/>
      </c>
      <c r="R79" s="43" t="str">
        <f t="shared" si="46"/>
        <v/>
      </c>
      <c r="S79" s="44" t="str">
        <f t="shared" si="47"/>
        <v/>
      </c>
      <c r="T79" s="42" t="str">
        <f t="shared" si="48"/>
        <v/>
      </c>
      <c r="U79" s="41">
        <v>0.05</v>
      </c>
      <c r="V79" s="34" t="str">
        <f t="shared" si="49"/>
        <v/>
      </c>
      <c r="W79" s="42" t="str">
        <f t="shared" si="50"/>
        <v/>
      </c>
      <c r="X79" s="41">
        <v>0.15</v>
      </c>
      <c r="Y79" s="34" t="str">
        <f t="shared" si="51"/>
        <v/>
      </c>
      <c r="Z79" s="42" t="str">
        <f t="shared" si="52"/>
        <v/>
      </c>
      <c r="AA79" s="41">
        <v>0.15</v>
      </c>
      <c r="AB79" s="34" t="str">
        <f t="shared" si="53"/>
        <v/>
      </c>
      <c r="AC79" s="86" t="e">
        <f t="shared" si="54"/>
        <v>#REF!</v>
      </c>
      <c r="AD79" s="88" t="e">
        <f t="shared" si="55"/>
        <v>#REF!</v>
      </c>
    </row>
    <row r="80" spans="2:30" ht="14.5" x14ac:dyDescent="0.35">
      <c r="B80" s="24" t="e">
        <f t="array" ref="B80">IF(C80="","",IFERROR(SUBTOTAL(3,C$6:C80),""))</f>
        <v>#REF!</v>
      </c>
      <c r="C80" s="25" t="e">
        <f>IF(ABSENSI!#REF!="","",IFERROR(ABSENSI!#REF!,""))</f>
        <v>#REF!</v>
      </c>
      <c r="D80" s="39" t="e">
        <f>IF(C80="","",IFERROR(ABSENSI!$AJ$6,""))</f>
        <v>#REF!</v>
      </c>
      <c r="E80" s="40" t="str">
        <f t="shared" si="40"/>
        <v/>
      </c>
      <c r="F80" s="40" t="str">
        <f t="shared" si="41"/>
        <v/>
      </c>
      <c r="G80" s="40" t="str">
        <f t="shared" si="34"/>
        <v/>
      </c>
      <c r="H80" s="40" t="str">
        <f t="shared" si="35"/>
        <v/>
      </c>
      <c r="I80" s="40" t="str">
        <f t="shared" si="36"/>
        <v/>
      </c>
      <c r="J80" s="40" t="str">
        <f t="shared" si="37"/>
        <v/>
      </c>
      <c r="K80" s="40" t="str">
        <f t="shared" si="38"/>
        <v/>
      </c>
      <c r="L80" s="40" t="str">
        <f t="shared" si="39"/>
        <v/>
      </c>
      <c r="M80" s="40" t="str">
        <f t="shared" si="42"/>
        <v/>
      </c>
      <c r="N80" s="41" t="str">
        <f t="shared" si="43"/>
        <v/>
      </c>
      <c r="O80" s="42" t="str">
        <f t="shared" si="44"/>
        <v/>
      </c>
      <c r="P80" s="41">
        <v>0.05</v>
      </c>
      <c r="Q80" s="34" t="str">
        <f t="shared" si="45"/>
        <v/>
      </c>
      <c r="R80" s="43" t="str">
        <f t="shared" si="46"/>
        <v/>
      </c>
      <c r="S80" s="44" t="str">
        <f t="shared" si="47"/>
        <v/>
      </c>
      <c r="T80" s="42" t="str">
        <f t="shared" si="48"/>
        <v/>
      </c>
      <c r="U80" s="41">
        <v>0.05</v>
      </c>
      <c r="V80" s="34" t="str">
        <f t="shared" si="49"/>
        <v/>
      </c>
      <c r="W80" s="42" t="str">
        <f t="shared" si="50"/>
        <v/>
      </c>
      <c r="X80" s="41">
        <v>0.15</v>
      </c>
      <c r="Y80" s="34" t="str">
        <f t="shared" si="51"/>
        <v/>
      </c>
      <c r="Z80" s="42" t="str">
        <f t="shared" si="52"/>
        <v/>
      </c>
      <c r="AA80" s="41">
        <v>0.15</v>
      </c>
      <c r="AB80" s="34" t="str">
        <f t="shared" si="53"/>
        <v/>
      </c>
      <c r="AC80" s="86" t="e">
        <f t="shared" si="54"/>
        <v>#REF!</v>
      </c>
      <c r="AD80" s="88" t="e">
        <f t="shared" si="55"/>
        <v>#REF!</v>
      </c>
    </row>
    <row r="81" spans="2:30" ht="14.5" x14ac:dyDescent="0.35">
      <c r="B81" s="24" t="e">
        <f t="array" ref="B81">IF(C81="","",IFERROR(SUBTOTAL(3,C$6:C81),""))</f>
        <v>#REF!</v>
      </c>
      <c r="C81" s="25" t="e">
        <f>IF(ABSENSI!#REF!="","",IFERROR(ABSENSI!#REF!,""))</f>
        <v>#REF!</v>
      </c>
      <c r="D81" s="39" t="e">
        <f>IF(C81="","",IFERROR(ABSENSI!$AJ$6,""))</f>
        <v>#REF!</v>
      </c>
      <c r="E81" s="40" t="str">
        <f t="shared" si="40"/>
        <v/>
      </c>
      <c r="F81" s="40" t="str">
        <f t="shared" si="41"/>
        <v/>
      </c>
      <c r="G81" s="40" t="str">
        <f t="shared" si="34"/>
        <v/>
      </c>
      <c r="H81" s="40" t="str">
        <f t="shared" si="35"/>
        <v/>
      </c>
      <c r="I81" s="40" t="str">
        <f t="shared" si="36"/>
        <v/>
      </c>
      <c r="J81" s="40" t="str">
        <f t="shared" si="37"/>
        <v/>
      </c>
      <c r="K81" s="40" t="str">
        <f t="shared" si="38"/>
        <v/>
      </c>
      <c r="L81" s="40" t="str">
        <f t="shared" si="39"/>
        <v/>
      </c>
      <c r="M81" s="40" t="str">
        <f t="shared" si="42"/>
        <v/>
      </c>
      <c r="N81" s="41" t="str">
        <f t="shared" si="43"/>
        <v/>
      </c>
      <c r="O81" s="42" t="str">
        <f t="shared" si="44"/>
        <v/>
      </c>
      <c r="P81" s="41">
        <v>0.05</v>
      </c>
      <c r="Q81" s="34" t="str">
        <f t="shared" si="45"/>
        <v/>
      </c>
      <c r="R81" s="43" t="str">
        <f t="shared" si="46"/>
        <v/>
      </c>
      <c r="S81" s="44" t="str">
        <f t="shared" si="47"/>
        <v/>
      </c>
      <c r="T81" s="42" t="str">
        <f t="shared" si="48"/>
        <v/>
      </c>
      <c r="U81" s="41">
        <v>0.05</v>
      </c>
      <c r="V81" s="34" t="str">
        <f t="shared" si="49"/>
        <v/>
      </c>
      <c r="W81" s="42" t="str">
        <f t="shared" si="50"/>
        <v/>
      </c>
      <c r="X81" s="41">
        <v>0.15</v>
      </c>
      <c r="Y81" s="34" t="str">
        <f t="shared" si="51"/>
        <v/>
      </c>
      <c r="Z81" s="42" t="str">
        <f t="shared" si="52"/>
        <v/>
      </c>
      <c r="AA81" s="41">
        <v>0.15</v>
      </c>
      <c r="AB81" s="34" t="str">
        <f t="shared" si="53"/>
        <v/>
      </c>
      <c r="AC81" s="86" t="e">
        <f t="shared" si="54"/>
        <v>#REF!</v>
      </c>
      <c r="AD81" s="88" t="e">
        <f t="shared" si="55"/>
        <v>#REF!</v>
      </c>
    </row>
    <row r="82" spans="2:30" ht="14.5" x14ac:dyDescent="0.35">
      <c r="B82" s="24" t="e">
        <f t="array" ref="B82">IF(C82="","",IFERROR(SUBTOTAL(3,C$6:C82),""))</f>
        <v>#REF!</v>
      </c>
      <c r="C82" s="25" t="e">
        <f>IF(ABSENSI!#REF!="","",IFERROR(ABSENSI!#REF!,""))</f>
        <v>#REF!</v>
      </c>
      <c r="D82" s="39" t="e">
        <f>IF(C82="","",IFERROR(ABSENSI!$AJ$6,""))</f>
        <v>#REF!</v>
      </c>
      <c r="E82" s="40" t="str">
        <f t="shared" si="40"/>
        <v/>
      </c>
      <c r="F82" s="40" t="str">
        <f t="shared" si="41"/>
        <v/>
      </c>
      <c r="G82" s="40" t="str">
        <f t="shared" si="34"/>
        <v/>
      </c>
      <c r="H82" s="40" t="str">
        <f t="shared" si="35"/>
        <v/>
      </c>
      <c r="I82" s="40" t="str">
        <f t="shared" si="36"/>
        <v/>
      </c>
      <c r="J82" s="40" t="str">
        <f t="shared" si="37"/>
        <v/>
      </c>
      <c r="K82" s="40" t="str">
        <f t="shared" si="38"/>
        <v/>
      </c>
      <c r="L82" s="40" t="str">
        <f t="shared" si="39"/>
        <v/>
      </c>
      <c r="M82" s="40" t="str">
        <f t="shared" si="42"/>
        <v/>
      </c>
      <c r="N82" s="41" t="str">
        <f t="shared" si="43"/>
        <v/>
      </c>
      <c r="O82" s="42" t="str">
        <f t="shared" si="44"/>
        <v/>
      </c>
      <c r="P82" s="41">
        <v>0.05</v>
      </c>
      <c r="Q82" s="34" t="str">
        <f t="shared" si="45"/>
        <v/>
      </c>
      <c r="R82" s="43" t="str">
        <f t="shared" si="46"/>
        <v/>
      </c>
      <c r="S82" s="44" t="str">
        <f t="shared" si="47"/>
        <v/>
      </c>
      <c r="T82" s="42" t="str">
        <f t="shared" si="48"/>
        <v/>
      </c>
      <c r="U82" s="41">
        <v>0.05</v>
      </c>
      <c r="V82" s="34" t="str">
        <f t="shared" si="49"/>
        <v/>
      </c>
      <c r="W82" s="42" t="str">
        <f t="shared" si="50"/>
        <v/>
      </c>
      <c r="X82" s="41">
        <v>0.15</v>
      </c>
      <c r="Y82" s="34" t="str">
        <f t="shared" si="51"/>
        <v/>
      </c>
      <c r="Z82" s="42" t="str">
        <f t="shared" si="52"/>
        <v/>
      </c>
      <c r="AA82" s="41">
        <v>0.15</v>
      </c>
      <c r="AB82" s="34" t="str">
        <f t="shared" si="53"/>
        <v/>
      </c>
      <c r="AC82" s="86" t="e">
        <f t="shared" si="54"/>
        <v>#REF!</v>
      </c>
      <c r="AD82" s="88" t="e">
        <f t="shared" si="55"/>
        <v>#REF!</v>
      </c>
    </row>
    <row r="83" spans="2:30" ht="14.5" x14ac:dyDescent="0.35">
      <c r="B83" s="24" t="e">
        <f t="array" ref="B83">IF(C83="","",IFERROR(SUBTOTAL(3,C$6:C83),""))</f>
        <v>#REF!</v>
      </c>
      <c r="C83" s="25" t="e">
        <f>IF(ABSENSI!#REF!="","",IFERROR(ABSENSI!#REF!,""))</f>
        <v>#REF!</v>
      </c>
      <c r="D83" s="39" t="e">
        <f>IF(C83="","",IFERROR(ABSENSI!$AJ$6,""))</f>
        <v>#REF!</v>
      </c>
      <c r="E83" s="40" t="str">
        <f t="shared" si="40"/>
        <v/>
      </c>
      <c r="F83" s="40" t="str">
        <f t="shared" si="41"/>
        <v/>
      </c>
      <c r="G83" s="40" t="str">
        <f t="shared" si="34"/>
        <v/>
      </c>
      <c r="H83" s="40" t="str">
        <f t="shared" si="35"/>
        <v/>
      </c>
      <c r="I83" s="40" t="str">
        <f t="shared" si="36"/>
        <v/>
      </c>
      <c r="J83" s="40" t="str">
        <f t="shared" si="37"/>
        <v/>
      </c>
      <c r="K83" s="40" t="str">
        <f t="shared" si="38"/>
        <v/>
      </c>
      <c r="L83" s="40" t="str">
        <f t="shared" si="39"/>
        <v/>
      </c>
      <c r="M83" s="40" t="str">
        <f t="shared" si="42"/>
        <v/>
      </c>
      <c r="N83" s="41" t="str">
        <f t="shared" si="43"/>
        <v/>
      </c>
      <c r="O83" s="42" t="str">
        <f t="shared" si="44"/>
        <v/>
      </c>
      <c r="P83" s="41">
        <v>0.05</v>
      </c>
      <c r="Q83" s="34" t="str">
        <f t="shared" si="45"/>
        <v/>
      </c>
      <c r="R83" s="43" t="str">
        <f t="shared" si="46"/>
        <v/>
      </c>
      <c r="S83" s="44" t="str">
        <f t="shared" si="47"/>
        <v/>
      </c>
      <c r="T83" s="42" t="str">
        <f t="shared" si="48"/>
        <v/>
      </c>
      <c r="U83" s="41">
        <v>0.05</v>
      </c>
      <c r="V83" s="34" t="str">
        <f t="shared" si="49"/>
        <v/>
      </c>
      <c r="W83" s="42" t="str">
        <f t="shared" si="50"/>
        <v/>
      </c>
      <c r="X83" s="41">
        <v>0.15</v>
      </c>
      <c r="Y83" s="34" t="str">
        <f t="shared" si="51"/>
        <v/>
      </c>
      <c r="Z83" s="42" t="str">
        <f t="shared" si="52"/>
        <v/>
      </c>
      <c r="AA83" s="41">
        <v>0.15</v>
      </c>
      <c r="AB83" s="34" t="str">
        <f t="shared" si="53"/>
        <v/>
      </c>
      <c r="AC83" s="86" t="e">
        <f t="shared" si="54"/>
        <v>#REF!</v>
      </c>
      <c r="AD83" s="88" t="e">
        <f t="shared" si="55"/>
        <v>#REF!</v>
      </c>
    </row>
    <row r="84" spans="2:30" ht="14.5" x14ac:dyDescent="0.35">
      <c r="B84" s="24" t="e">
        <f t="array" ref="B84">IF(C84="","",IFERROR(SUBTOTAL(3,C$6:C84),""))</f>
        <v>#REF!</v>
      </c>
      <c r="C84" s="25" t="e">
        <f>IF(ABSENSI!#REF!="","",IFERROR(ABSENSI!#REF!,""))</f>
        <v>#REF!</v>
      </c>
      <c r="D84" s="39" t="e">
        <f>IF(C84="","",IFERROR(ABSENSI!$AJ$6,""))</f>
        <v>#REF!</v>
      </c>
      <c r="E84" s="40" t="str">
        <f t="shared" si="40"/>
        <v/>
      </c>
      <c r="F84" s="40" t="str">
        <f t="shared" si="41"/>
        <v/>
      </c>
      <c r="G84" s="40" t="str">
        <f t="shared" si="34"/>
        <v/>
      </c>
      <c r="H84" s="40" t="str">
        <f t="shared" si="35"/>
        <v/>
      </c>
      <c r="I84" s="40" t="str">
        <f t="shared" si="36"/>
        <v/>
      </c>
      <c r="J84" s="40" t="str">
        <f t="shared" si="37"/>
        <v/>
      </c>
      <c r="K84" s="40" t="str">
        <f t="shared" si="38"/>
        <v/>
      </c>
      <c r="L84" s="40" t="str">
        <f t="shared" si="39"/>
        <v/>
      </c>
      <c r="M84" s="40" t="str">
        <f t="shared" si="42"/>
        <v/>
      </c>
      <c r="N84" s="41" t="str">
        <f t="shared" si="43"/>
        <v/>
      </c>
      <c r="O84" s="42" t="str">
        <f t="shared" si="44"/>
        <v/>
      </c>
      <c r="P84" s="41">
        <v>0.05</v>
      </c>
      <c r="Q84" s="34" t="str">
        <f t="shared" si="45"/>
        <v/>
      </c>
      <c r="R84" s="43" t="str">
        <f t="shared" si="46"/>
        <v/>
      </c>
      <c r="S84" s="44" t="str">
        <f t="shared" si="47"/>
        <v/>
      </c>
      <c r="T84" s="42" t="str">
        <f t="shared" si="48"/>
        <v/>
      </c>
      <c r="U84" s="41">
        <v>0.05</v>
      </c>
      <c r="V84" s="34" t="str">
        <f t="shared" si="49"/>
        <v/>
      </c>
      <c r="W84" s="42" t="str">
        <f t="shared" si="50"/>
        <v/>
      </c>
      <c r="X84" s="41">
        <v>0.15</v>
      </c>
      <c r="Y84" s="34" t="str">
        <f t="shared" si="51"/>
        <v/>
      </c>
      <c r="Z84" s="42" t="str">
        <f t="shared" si="52"/>
        <v/>
      </c>
      <c r="AA84" s="41">
        <v>0.15</v>
      </c>
      <c r="AB84" s="34" t="str">
        <f t="shared" si="53"/>
        <v/>
      </c>
      <c r="AC84" s="86" t="e">
        <f t="shared" si="54"/>
        <v>#REF!</v>
      </c>
      <c r="AD84" s="88" t="e">
        <f t="shared" si="55"/>
        <v>#REF!</v>
      </c>
    </row>
    <row r="85" spans="2:30" ht="14.5" x14ac:dyDescent="0.35">
      <c r="B85" s="24" t="e">
        <f t="array" ref="B85">IF(C85="","",IFERROR(SUBTOTAL(3,C$6:C85),""))</f>
        <v>#REF!</v>
      </c>
      <c r="C85" s="25" t="e">
        <f>IF(ABSENSI!#REF!="","",IFERROR(ABSENSI!#REF!,""))</f>
        <v>#REF!</v>
      </c>
      <c r="D85" s="39" t="e">
        <f>IF(C85="","",IFERROR(ABSENSI!$AJ$6,""))</f>
        <v>#REF!</v>
      </c>
      <c r="E85" s="40" t="str">
        <f t="shared" si="40"/>
        <v/>
      </c>
      <c r="F85" s="40" t="str">
        <f t="shared" si="41"/>
        <v/>
      </c>
      <c r="G85" s="40" t="str">
        <f t="shared" si="34"/>
        <v/>
      </c>
      <c r="H85" s="40" t="str">
        <f t="shared" si="35"/>
        <v/>
      </c>
      <c r="I85" s="40" t="str">
        <f t="shared" si="36"/>
        <v/>
      </c>
      <c r="J85" s="40" t="str">
        <f t="shared" si="37"/>
        <v/>
      </c>
      <c r="K85" s="40" t="str">
        <f t="shared" si="38"/>
        <v/>
      </c>
      <c r="L85" s="40" t="str">
        <f t="shared" si="39"/>
        <v/>
      </c>
      <c r="M85" s="40" t="str">
        <f t="shared" si="42"/>
        <v/>
      </c>
      <c r="N85" s="41" t="str">
        <f t="shared" si="43"/>
        <v/>
      </c>
      <c r="O85" s="42" t="str">
        <f t="shared" si="44"/>
        <v/>
      </c>
      <c r="P85" s="41">
        <v>0.05</v>
      </c>
      <c r="Q85" s="34" t="str">
        <f t="shared" si="45"/>
        <v/>
      </c>
      <c r="R85" s="43" t="str">
        <f t="shared" si="46"/>
        <v/>
      </c>
      <c r="S85" s="44" t="str">
        <f t="shared" si="47"/>
        <v/>
      </c>
      <c r="T85" s="42" t="str">
        <f t="shared" si="48"/>
        <v/>
      </c>
      <c r="U85" s="41">
        <v>0.05</v>
      </c>
      <c r="V85" s="34" t="str">
        <f t="shared" si="49"/>
        <v/>
      </c>
      <c r="W85" s="42" t="str">
        <f t="shared" si="50"/>
        <v/>
      </c>
      <c r="X85" s="41">
        <v>0.15</v>
      </c>
      <c r="Y85" s="34" t="str">
        <f t="shared" si="51"/>
        <v/>
      </c>
      <c r="Z85" s="42" t="str">
        <f t="shared" si="52"/>
        <v/>
      </c>
      <c r="AA85" s="41">
        <v>0.15</v>
      </c>
      <c r="AB85" s="34" t="str">
        <f t="shared" si="53"/>
        <v/>
      </c>
      <c r="AC85" s="86" t="e">
        <f t="shared" si="54"/>
        <v>#REF!</v>
      </c>
      <c r="AD85" s="88" t="e">
        <f t="shared" si="55"/>
        <v>#REF!</v>
      </c>
    </row>
    <row r="86" spans="2:30" ht="15" thickBot="1" x14ac:dyDescent="0.4">
      <c r="B86" s="24" t="e">
        <f t="array" ref="B86">IF(C86="","",IFERROR(SUBTOTAL(3,C$6:C86),""))</f>
        <v>#REF!</v>
      </c>
      <c r="C86" s="25" t="e">
        <f>IF(ABSENSI!#REF!="","",IFERROR(ABSENSI!#REF!,""))</f>
        <v>#REF!</v>
      </c>
      <c r="D86" s="39" t="e">
        <f>IF(C86="","",IFERROR(ABSENSI!$AJ$6,""))</f>
        <v>#REF!</v>
      </c>
      <c r="E86" s="40" t="str">
        <f t="shared" si="40"/>
        <v/>
      </c>
      <c r="F86" s="40" t="str">
        <f t="shared" si="41"/>
        <v/>
      </c>
      <c r="G86" s="40" t="str">
        <f t="shared" si="34"/>
        <v/>
      </c>
      <c r="H86" s="40" t="str">
        <f t="shared" si="35"/>
        <v/>
      </c>
      <c r="I86" s="40" t="str">
        <f t="shared" si="36"/>
        <v/>
      </c>
      <c r="J86" s="40" t="str">
        <f t="shared" si="37"/>
        <v/>
      </c>
      <c r="K86" s="40" t="str">
        <f t="shared" si="38"/>
        <v/>
      </c>
      <c r="L86" s="40" t="str">
        <f t="shared" si="39"/>
        <v/>
      </c>
      <c r="M86" s="40" t="str">
        <f t="shared" si="42"/>
        <v/>
      </c>
      <c r="N86" s="41" t="str">
        <f t="shared" si="43"/>
        <v/>
      </c>
      <c r="O86" s="42" t="str">
        <f t="shared" si="44"/>
        <v/>
      </c>
      <c r="P86" s="41">
        <v>0.05</v>
      </c>
      <c r="Q86" s="34" t="str">
        <f t="shared" si="45"/>
        <v/>
      </c>
      <c r="R86" s="43" t="str">
        <f t="shared" si="46"/>
        <v/>
      </c>
      <c r="S86" s="44" t="str">
        <f t="shared" si="47"/>
        <v/>
      </c>
      <c r="T86" s="42" t="str">
        <f t="shared" si="48"/>
        <v/>
      </c>
      <c r="U86" s="41">
        <v>0.05</v>
      </c>
      <c r="V86" s="34" t="str">
        <f t="shared" si="49"/>
        <v/>
      </c>
      <c r="W86" s="42" t="str">
        <f t="shared" si="50"/>
        <v/>
      </c>
      <c r="X86" s="41">
        <v>0.15</v>
      </c>
      <c r="Y86" s="34" t="str">
        <f t="shared" si="51"/>
        <v/>
      </c>
      <c r="Z86" s="42" t="str">
        <f t="shared" si="52"/>
        <v/>
      </c>
      <c r="AA86" s="41">
        <v>0.15</v>
      </c>
      <c r="AB86" s="34" t="str">
        <f t="shared" si="53"/>
        <v/>
      </c>
      <c r="AC86" s="86" t="e">
        <f t="shared" si="54"/>
        <v>#REF!</v>
      </c>
      <c r="AD86" s="88" t="e">
        <f t="shared" si="55"/>
        <v>#REF!</v>
      </c>
    </row>
    <row r="87" spans="2:30" ht="16.5" thickTop="1" thickBot="1" x14ac:dyDescent="0.4">
      <c r="B87" s="17"/>
      <c r="C87" s="26">
        <f>COUNTA(C6:C86)</f>
        <v>81</v>
      </c>
    </row>
    <row r="88" spans="2:30" ht="13" thickTop="1" x14ac:dyDescent="0.25"/>
  </sheetData>
  <sheetProtection formatCells="0" formatColumns="0" formatRows="0" sort="0" autoFilter="0" pivotTables="0"/>
  <autoFilter ref="C5:AC86" xr:uid="{00000000-0009-0000-0000-000006000000}"/>
  <mergeCells count="3">
    <mergeCell ref="B2:C2"/>
    <mergeCell ref="B1:C1"/>
    <mergeCell ref="D1:D3"/>
  </mergeCells>
  <conditionalFormatting sqref="B6:V86">
    <cfRule type="expression" dxfId="5" priority="8">
      <formula>MOD(ROW(),2)&lt;&gt;0</formula>
    </cfRule>
  </conditionalFormatting>
  <conditionalFormatting sqref="W6:X86 Z6:AA86">
    <cfRule type="expression" dxfId="4" priority="7">
      <formula>MOD(ROW(),2)&lt;&gt;0</formula>
    </cfRule>
  </conditionalFormatting>
  <conditionalFormatting sqref="AC6:AC86">
    <cfRule type="expression" dxfId="3" priority="2">
      <formula>MOD(ROW(),2)&lt;&gt;0</formula>
    </cfRule>
  </conditionalFormatting>
  <conditionalFormatting sqref="AB6:AB86">
    <cfRule type="expression" dxfId="2" priority="6">
      <formula>MOD(ROW(),2)&lt;&gt;0</formula>
    </cfRule>
  </conditionalFormatting>
  <conditionalFormatting sqref="Y6:Y86">
    <cfRule type="expression" dxfId="1" priority="5">
      <formula>MOD(ROW(),2)&lt;&gt;0</formula>
    </cfRule>
  </conditionalFormatting>
  <conditionalFormatting sqref="AD6:AD86">
    <cfRule type="expression" dxfId="0" priority="1">
      <formula>MOD(ROW(),2)&lt;&gt;0</formula>
    </cfRule>
  </conditionalFormatting>
  <dataValidations count="2">
    <dataValidation allowBlank="1" showInputMessage="1" showErrorMessage="1" promptTitle="INGAT !!!" prompt="KOLOM INI HARUS DIISI BERAPA JUMLAH KESELURUHAN KARYAWAN DALAM SATU TEAM" sqref="C87" xr:uid="{00000000-0002-0000-0600-000000000000}"/>
    <dataValidation type="list" allowBlank="1" showInputMessage="1" showErrorMessage="1" sqref="K4" xr:uid="{00000000-0002-0000-0600-000001000000}">
      <formula1>"OVER TIME, PU"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P84"/>
  <sheetViews>
    <sheetView showGridLines="0" workbookViewId="0"/>
  </sheetViews>
  <sheetFormatPr defaultColWidth="9.1796875" defaultRowHeight="12.5" x14ac:dyDescent="0.25"/>
  <cols>
    <col min="1" max="1" width="3.81640625" style="35" bestFit="1" customWidth="1"/>
    <col min="2" max="2" width="18.1796875" style="35" customWidth="1"/>
    <col min="3" max="3" width="25.81640625" style="35" bestFit="1" customWidth="1"/>
    <col min="4" max="4" width="37.81640625" style="35" bestFit="1" customWidth="1"/>
    <col min="5" max="5" width="18" style="35" bestFit="1" customWidth="1"/>
    <col min="6" max="6" width="10.54296875" style="35" bestFit="1" customWidth="1"/>
    <col min="7" max="8" width="10.81640625" style="35" customWidth="1"/>
    <col min="9" max="9" width="12.81640625" style="35" bestFit="1" customWidth="1"/>
    <col min="10" max="10" width="9.1796875" style="1"/>
    <col min="11" max="11" width="10.81640625" style="1" bestFit="1" customWidth="1"/>
    <col min="12" max="12" width="9.1796875" style="1"/>
    <col min="13" max="13" width="13.1796875" style="1" bestFit="1" customWidth="1"/>
    <col min="14" max="14" width="6.1796875" style="1" bestFit="1" customWidth="1"/>
    <col min="15" max="15" width="13.1796875" style="1" bestFit="1" customWidth="1"/>
    <col min="16" max="16384" width="9.1796875" style="1"/>
  </cols>
  <sheetData>
    <row r="2" spans="1:16" ht="43.5" x14ac:dyDescent="0.25">
      <c r="A2" s="90" t="s">
        <v>64</v>
      </c>
      <c r="B2" s="91" t="s">
        <v>247</v>
      </c>
      <c r="C2" s="91" t="s">
        <v>248</v>
      </c>
      <c r="D2" s="91" t="s">
        <v>249</v>
      </c>
      <c r="E2" s="91" t="s">
        <v>250</v>
      </c>
      <c r="F2" s="91" t="s">
        <v>251</v>
      </c>
      <c r="G2" s="92" t="s">
        <v>252</v>
      </c>
      <c r="H2" s="91" t="s">
        <v>246</v>
      </c>
      <c r="I2" s="91" t="s">
        <v>253</v>
      </c>
      <c r="K2" s="93" t="s">
        <v>254</v>
      </c>
      <c r="L2" s="93" t="s">
        <v>259</v>
      </c>
      <c r="M2" s="93" t="s">
        <v>218</v>
      </c>
    </row>
    <row r="3" spans="1:16" ht="14.5" x14ac:dyDescent="0.35">
      <c r="A3" s="97" t="e">
        <f>'summary '!B6</f>
        <v>#REF!</v>
      </c>
      <c r="B3" s="97" t="e">
        <f>'summary '!C6</f>
        <v>#REF!</v>
      </c>
      <c r="C3" s="97" t="str">
        <f>'summary '!Q6</f>
        <v/>
      </c>
      <c r="D3" s="97" t="str">
        <f>'summary '!V6</f>
        <v/>
      </c>
      <c r="E3" s="97" t="str">
        <f>'summary '!Y6</f>
        <v/>
      </c>
      <c r="F3" s="97" t="str">
        <f>'summary '!AB6</f>
        <v/>
      </c>
      <c r="G3" s="98" t="e">
        <f>'summary '!AC6</f>
        <v>#REF!</v>
      </c>
      <c r="H3" s="97" t="e">
        <f>'summary '!AD6</f>
        <v>#REF!</v>
      </c>
      <c r="I3" s="97" t="e">
        <f>IF(B3="","",IF(H3="Baik","Rp.300,000,-",IF(H3="Sedang","Rp.150,000,-",IF(H3="Kurang","Rp.0,-",IF(H3="Buruk","Rp.0,-")))))</f>
        <v>#REF!</v>
      </c>
      <c r="K3" s="94" t="s">
        <v>255</v>
      </c>
      <c r="L3" s="95" t="s">
        <v>241</v>
      </c>
      <c r="M3" s="94" t="s">
        <v>260</v>
      </c>
    </row>
    <row r="4" spans="1:16" ht="14.5" x14ac:dyDescent="0.35">
      <c r="A4" s="97" t="e">
        <f>'summary '!B7</f>
        <v>#REF!</v>
      </c>
      <c r="B4" s="97" t="e">
        <f>'summary '!C7</f>
        <v>#REF!</v>
      </c>
      <c r="C4" s="97" t="str">
        <f>'summary '!Q7</f>
        <v/>
      </c>
      <c r="D4" s="97" t="str">
        <f>'summary '!V7</f>
        <v/>
      </c>
      <c r="E4" s="97" t="str">
        <f>'summary '!Y7</f>
        <v/>
      </c>
      <c r="F4" s="97" t="str">
        <f>'summary '!AB7</f>
        <v/>
      </c>
      <c r="G4" s="98" t="e">
        <f>'summary '!AC7</f>
        <v>#REF!</v>
      </c>
      <c r="H4" s="97" t="e">
        <f>'summary '!AD7</f>
        <v>#REF!</v>
      </c>
      <c r="I4" s="97" t="e">
        <f t="shared" ref="I4:I67" si="0">IF(B4="","",IF(H4="Baik","Rp.300,000,-",IF(H4="Sedang","Rp.150,000,-",IF(H4="Kurang","Rp.0,-",IF(H4="Buruk","Rp.0,-")))))</f>
        <v>#REF!</v>
      </c>
      <c r="K4" s="94" t="s">
        <v>256</v>
      </c>
      <c r="L4" s="95" t="s">
        <v>242</v>
      </c>
      <c r="M4" s="94" t="s">
        <v>262</v>
      </c>
      <c r="P4" s="96"/>
    </row>
    <row r="5" spans="1:16" ht="14.5" x14ac:dyDescent="0.35">
      <c r="A5" s="97" t="e">
        <f>'summary '!B8</f>
        <v>#REF!</v>
      </c>
      <c r="B5" s="97" t="e">
        <f>'summary '!C8</f>
        <v>#REF!</v>
      </c>
      <c r="C5" s="97" t="str">
        <f>'summary '!Q8</f>
        <v/>
      </c>
      <c r="D5" s="97" t="str">
        <f>'summary '!V8</f>
        <v/>
      </c>
      <c r="E5" s="97" t="str">
        <f>'summary '!Y8</f>
        <v/>
      </c>
      <c r="F5" s="97" t="str">
        <f>'summary '!AB8</f>
        <v/>
      </c>
      <c r="G5" s="98" t="e">
        <f>'summary '!AC8</f>
        <v>#REF!</v>
      </c>
      <c r="H5" s="97" t="e">
        <f>'summary '!AD8</f>
        <v>#REF!</v>
      </c>
      <c r="I5" s="97" t="e">
        <f t="shared" si="0"/>
        <v>#REF!</v>
      </c>
      <c r="K5" s="94" t="s">
        <v>257</v>
      </c>
      <c r="L5" s="95" t="s">
        <v>243</v>
      </c>
      <c r="M5" s="94" t="s">
        <v>261</v>
      </c>
      <c r="P5" s="96"/>
    </row>
    <row r="6" spans="1:16" ht="14.5" x14ac:dyDescent="0.35">
      <c r="A6" s="97" t="e">
        <f>'summary '!B9</f>
        <v>#REF!</v>
      </c>
      <c r="B6" s="97" t="e">
        <f>'summary '!C9</f>
        <v>#REF!</v>
      </c>
      <c r="C6" s="97" t="str">
        <f>'summary '!Q9</f>
        <v/>
      </c>
      <c r="D6" s="97" t="str">
        <f>'summary '!V9</f>
        <v/>
      </c>
      <c r="E6" s="97" t="str">
        <f>'summary '!Y9</f>
        <v/>
      </c>
      <c r="F6" s="97" t="str">
        <f>'summary '!AB9</f>
        <v/>
      </c>
      <c r="G6" s="98" t="e">
        <f>'summary '!AC9</f>
        <v>#REF!</v>
      </c>
      <c r="H6" s="97" t="e">
        <f>'summary '!AD9</f>
        <v>#REF!</v>
      </c>
      <c r="I6" s="97" t="e">
        <f t="shared" si="0"/>
        <v>#REF!</v>
      </c>
      <c r="K6" s="94" t="s">
        <v>258</v>
      </c>
      <c r="L6" s="95" t="s">
        <v>244</v>
      </c>
      <c r="M6" s="94" t="s">
        <v>261</v>
      </c>
      <c r="P6" s="96"/>
    </row>
    <row r="7" spans="1:16" ht="13.5" customHeight="1" x14ac:dyDescent="0.35">
      <c r="A7" s="97" t="e">
        <f>'summary '!B10</f>
        <v>#REF!</v>
      </c>
      <c r="B7" s="97" t="e">
        <f>'summary '!C10</f>
        <v>#REF!</v>
      </c>
      <c r="C7" s="97" t="str">
        <f>'summary '!Q10</f>
        <v/>
      </c>
      <c r="D7" s="97" t="str">
        <f>'summary '!V10</f>
        <v/>
      </c>
      <c r="E7" s="97" t="str">
        <f>'summary '!Y10</f>
        <v/>
      </c>
      <c r="F7" s="97" t="str">
        <f>'summary '!AB10</f>
        <v/>
      </c>
      <c r="G7" s="98" t="e">
        <f>'summary '!AC10</f>
        <v>#REF!</v>
      </c>
      <c r="H7" s="97" t="e">
        <f>'summary '!AD10</f>
        <v>#REF!</v>
      </c>
      <c r="I7" s="97" t="e">
        <f t="shared" si="0"/>
        <v>#REF!</v>
      </c>
      <c r="P7" s="96"/>
    </row>
    <row r="8" spans="1:16" ht="14.5" x14ac:dyDescent="0.35">
      <c r="A8" s="97" t="e">
        <f>'summary '!B11</f>
        <v>#REF!</v>
      </c>
      <c r="B8" s="97" t="e">
        <f>'summary '!C11</f>
        <v>#REF!</v>
      </c>
      <c r="C8" s="97" t="str">
        <f>'summary '!Q11</f>
        <v/>
      </c>
      <c r="D8" s="97" t="str">
        <f>'summary '!V11</f>
        <v/>
      </c>
      <c r="E8" s="97" t="str">
        <f>'summary '!Y11</f>
        <v/>
      </c>
      <c r="F8" s="97" t="str">
        <f>'summary '!AB11</f>
        <v/>
      </c>
      <c r="G8" s="98" t="e">
        <f>'summary '!AC11</f>
        <v>#REF!</v>
      </c>
      <c r="H8" s="97" t="e">
        <f>'summary '!AD11</f>
        <v>#REF!</v>
      </c>
      <c r="I8" s="97" t="e">
        <f t="shared" si="0"/>
        <v>#REF!</v>
      </c>
      <c r="P8" s="96"/>
    </row>
    <row r="9" spans="1:16" ht="14.5" x14ac:dyDescent="0.35">
      <c r="A9" s="97" t="e">
        <f>'summary '!B12</f>
        <v>#REF!</v>
      </c>
      <c r="B9" s="97" t="e">
        <f>'summary '!C12</f>
        <v>#REF!</v>
      </c>
      <c r="C9" s="97" t="str">
        <f>'summary '!Q12</f>
        <v/>
      </c>
      <c r="D9" s="97" t="str">
        <f>'summary '!V12</f>
        <v/>
      </c>
      <c r="E9" s="97" t="str">
        <f>'summary '!Y12</f>
        <v/>
      </c>
      <c r="F9" s="97" t="str">
        <f>'summary '!AB12</f>
        <v/>
      </c>
      <c r="G9" s="98" t="e">
        <f>'summary '!AC12</f>
        <v>#REF!</v>
      </c>
      <c r="H9" s="97" t="e">
        <f>'summary '!AD12</f>
        <v>#REF!</v>
      </c>
      <c r="I9" s="97" t="e">
        <f t="shared" si="0"/>
        <v>#REF!</v>
      </c>
      <c r="K9" s="18"/>
    </row>
    <row r="10" spans="1:16" ht="14.5" x14ac:dyDescent="0.35">
      <c r="A10" s="97" t="e">
        <f>'summary '!B13</f>
        <v>#REF!</v>
      </c>
      <c r="B10" s="97" t="e">
        <f>'summary '!C13</f>
        <v>#REF!</v>
      </c>
      <c r="C10" s="97" t="str">
        <f>'summary '!Q13</f>
        <v/>
      </c>
      <c r="D10" s="97" t="str">
        <f>'summary '!V13</f>
        <v/>
      </c>
      <c r="E10" s="97" t="str">
        <f>'summary '!Y13</f>
        <v/>
      </c>
      <c r="F10" s="97" t="str">
        <f>'summary '!AB13</f>
        <v/>
      </c>
      <c r="G10" s="98" t="e">
        <f>'summary '!AC13</f>
        <v>#REF!</v>
      </c>
      <c r="H10" s="97" t="e">
        <f>'summary '!AD13</f>
        <v>#REF!</v>
      </c>
      <c r="I10" s="97" t="e">
        <f t="shared" si="0"/>
        <v>#REF!</v>
      </c>
    </row>
    <row r="11" spans="1:16" ht="15.75" customHeight="1" x14ac:dyDescent="0.35">
      <c r="A11" s="97">
        <f>'summary '!B14</f>
        <v>9</v>
      </c>
      <c r="B11" s="97" t="str">
        <f>'summary '!C14</f>
        <v>Hendrayadi</v>
      </c>
      <c r="C11" s="97">
        <f>'summary '!Q14</f>
        <v>0.1</v>
      </c>
      <c r="D11" s="97">
        <f>'summary '!V14</f>
        <v>0.2</v>
      </c>
      <c r="E11" s="97" t="str">
        <f>'summary '!Y14</f>
        <v/>
      </c>
      <c r="F11" s="97" t="str">
        <f>'summary '!AB14</f>
        <v/>
      </c>
      <c r="G11" s="98">
        <f>'summary '!AC14</f>
        <v>0.30000000000000004</v>
      </c>
      <c r="H11" s="97" t="str">
        <f>'summary '!AD14</f>
        <v>Buruk</v>
      </c>
      <c r="I11" s="97" t="str">
        <f t="shared" si="0"/>
        <v>Rp.0,-</v>
      </c>
    </row>
    <row r="12" spans="1:16" ht="14.5" x14ac:dyDescent="0.35">
      <c r="A12" s="97" t="e">
        <f>'summary '!B15</f>
        <v>#REF!</v>
      </c>
      <c r="B12" s="97" t="e">
        <f>'summary '!C15</f>
        <v>#REF!</v>
      </c>
      <c r="C12" s="97" t="str">
        <f>'summary '!Q15</f>
        <v/>
      </c>
      <c r="D12" s="97" t="str">
        <f>'summary '!V15</f>
        <v/>
      </c>
      <c r="E12" s="97" t="str">
        <f>'summary '!Y15</f>
        <v/>
      </c>
      <c r="F12" s="97" t="str">
        <f>'summary '!AB15</f>
        <v/>
      </c>
      <c r="G12" s="98" t="e">
        <f>'summary '!AC15</f>
        <v>#REF!</v>
      </c>
      <c r="H12" s="97" t="e">
        <f>'summary '!AD15</f>
        <v>#REF!</v>
      </c>
      <c r="I12" s="97" t="e">
        <f t="shared" si="0"/>
        <v>#REF!</v>
      </c>
    </row>
    <row r="13" spans="1:16" ht="14.5" x14ac:dyDescent="0.35">
      <c r="A13" s="97" t="e">
        <f>'summary '!B16</f>
        <v>#REF!</v>
      </c>
      <c r="B13" s="97" t="e">
        <f>'summary '!C16</f>
        <v>#REF!</v>
      </c>
      <c r="C13" s="97" t="str">
        <f>'summary '!Q16</f>
        <v/>
      </c>
      <c r="D13" s="97" t="str">
        <f>'summary '!V16</f>
        <v/>
      </c>
      <c r="E13" s="97" t="str">
        <f>'summary '!Y16</f>
        <v/>
      </c>
      <c r="F13" s="97" t="str">
        <f>'summary '!AB16</f>
        <v/>
      </c>
      <c r="G13" s="98" t="e">
        <f>'summary '!AC16</f>
        <v>#REF!</v>
      </c>
      <c r="H13" s="97" t="e">
        <f>'summary '!AD16</f>
        <v>#REF!</v>
      </c>
      <c r="I13" s="97" t="e">
        <f t="shared" si="0"/>
        <v>#REF!</v>
      </c>
    </row>
    <row r="14" spans="1:16" ht="14.5" x14ac:dyDescent="0.35">
      <c r="A14" s="97" t="e">
        <f>'summary '!B17</f>
        <v>#REF!</v>
      </c>
      <c r="B14" s="97" t="e">
        <f>'summary '!C17</f>
        <v>#REF!</v>
      </c>
      <c r="C14" s="97" t="str">
        <f>'summary '!Q17</f>
        <v/>
      </c>
      <c r="D14" s="97" t="str">
        <f>'summary '!V17</f>
        <v/>
      </c>
      <c r="E14" s="97" t="str">
        <f>'summary '!Y17</f>
        <v/>
      </c>
      <c r="F14" s="97" t="str">
        <f>'summary '!AB17</f>
        <v/>
      </c>
      <c r="G14" s="98" t="e">
        <f>'summary '!AC17</f>
        <v>#REF!</v>
      </c>
      <c r="H14" s="97" t="e">
        <f>'summary '!AD17</f>
        <v>#REF!</v>
      </c>
      <c r="I14" s="97" t="e">
        <f t="shared" si="0"/>
        <v>#REF!</v>
      </c>
    </row>
    <row r="15" spans="1:16" ht="15.75" customHeight="1" x14ac:dyDescent="0.35">
      <c r="A15" s="97" t="e">
        <f>'summary '!B18</f>
        <v>#REF!</v>
      </c>
      <c r="B15" s="97" t="e">
        <f>'summary '!C18</f>
        <v>#REF!</v>
      </c>
      <c r="C15" s="97" t="str">
        <f>'summary '!Q18</f>
        <v/>
      </c>
      <c r="D15" s="97" t="str">
        <f>'summary '!V18</f>
        <v/>
      </c>
      <c r="E15" s="97" t="str">
        <f>'summary '!Y18</f>
        <v/>
      </c>
      <c r="F15" s="97" t="str">
        <f>'summary '!AB18</f>
        <v/>
      </c>
      <c r="G15" s="98" t="e">
        <f>'summary '!AC18</f>
        <v>#REF!</v>
      </c>
      <c r="H15" s="97" t="e">
        <f>'summary '!AD18</f>
        <v>#REF!</v>
      </c>
      <c r="I15" s="97" t="e">
        <f t="shared" si="0"/>
        <v>#REF!</v>
      </c>
    </row>
    <row r="16" spans="1:16" ht="14.5" x14ac:dyDescent="0.35">
      <c r="A16" s="97" t="e">
        <f>'summary '!B19</f>
        <v>#REF!</v>
      </c>
      <c r="B16" s="97" t="e">
        <f>'summary '!C19</f>
        <v>#REF!</v>
      </c>
      <c r="C16" s="97" t="str">
        <f>'summary '!Q19</f>
        <v/>
      </c>
      <c r="D16" s="97" t="str">
        <f>'summary '!V19</f>
        <v/>
      </c>
      <c r="E16" s="97" t="str">
        <f>'summary '!Y19</f>
        <v/>
      </c>
      <c r="F16" s="97" t="str">
        <f>'summary '!AB19</f>
        <v/>
      </c>
      <c r="G16" s="98" t="e">
        <f>'summary '!AC19</f>
        <v>#REF!</v>
      </c>
      <c r="H16" s="97" t="e">
        <f>'summary '!AD19</f>
        <v>#REF!</v>
      </c>
      <c r="I16" s="97" t="e">
        <f t="shared" si="0"/>
        <v>#REF!</v>
      </c>
    </row>
    <row r="17" spans="1:9" ht="14.5" x14ac:dyDescent="0.35">
      <c r="A17" s="97" t="e">
        <f>'summary '!B20</f>
        <v>#REF!</v>
      </c>
      <c r="B17" s="97" t="e">
        <f>'summary '!C20</f>
        <v>#REF!</v>
      </c>
      <c r="C17" s="97" t="str">
        <f>'summary '!Q20</f>
        <v/>
      </c>
      <c r="D17" s="97" t="str">
        <f>'summary '!V20</f>
        <v/>
      </c>
      <c r="E17" s="97" t="str">
        <f>'summary '!Y20</f>
        <v/>
      </c>
      <c r="F17" s="97" t="str">
        <f>'summary '!AB20</f>
        <v/>
      </c>
      <c r="G17" s="98" t="e">
        <f>'summary '!AC20</f>
        <v>#REF!</v>
      </c>
      <c r="H17" s="97" t="e">
        <f>'summary '!AD20</f>
        <v>#REF!</v>
      </c>
      <c r="I17" s="97" t="e">
        <f t="shared" si="0"/>
        <v>#REF!</v>
      </c>
    </row>
    <row r="18" spans="1:9" ht="14.5" x14ac:dyDescent="0.35">
      <c r="A18" s="97" t="e">
        <f>'summary '!B21</f>
        <v>#REF!</v>
      </c>
      <c r="B18" s="97" t="e">
        <f>'summary '!C21</f>
        <v>#REF!</v>
      </c>
      <c r="C18" s="97" t="str">
        <f>'summary '!Q21</f>
        <v/>
      </c>
      <c r="D18" s="97" t="str">
        <f>'summary '!V21</f>
        <v/>
      </c>
      <c r="E18" s="97" t="str">
        <f>'summary '!Y21</f>
        <v/>
      </c>
      <c r="F18" s="97" t="str">
        <f>'summary '!AB21</f>
        <v/>
      </c>
      <c r="G18" s="98" t="e">
        <f>'summary '!AC21</f>
        <v>#REF!</v>
      </c>
      <c r="H18" s="97" t="e">
        <f>'summary '!AD21</f>
        <v>#REF!</v>
      </c>
      <c r="I18" s="97" t="e">
        <f t="shared" si="0"/>
        <v>#REF!</v>
      </c>
    </row>
    <row r="19" spans="1:9" ht="14.5" x14ac:dyDescent="0.35">
      <c r="A19" s="97" t="e">
        <f>'summary '!B22</f>
        <v>#REF!</v>
      </c>
      <c r="B19" s="97" t="e">
        <f>'summary '!C22</f>
        <v>#REF!</v>
      </c>
      <c r="C19" s="97" t="str">
        <f>'summary '!Q22</f>
        <v/>
      </c>
      <c r="D19" s="97" t="str">
        <f>'summary '!V22</f>
        <v/>
      </c>
      <c r="E19" s="97" t="str">
        <f>'summary '!Y22</f>
        <v/>
      </c>
      <c r="F19" s="97" t="str">
        <f>'summary '!AB22</f>
        <v/>
      </c>
      <c r="G19" s="98" t="e">
        <f>'summary '!AC22</f>
        <v>#REF!</v>
      </c>
      <c r="H19" s="97" t="e">
        <f>'summary '!AD22</f>
        <v>#REF!</v>
      </c>
      <c r="I19" s="97" t="e">
        <f t="shared" si="0"/>
        <v>#REF!</v>
      </c>
    </row>
    <row r="20" spans="1:9" ht="14.5" x14ac:dyDescent="0.35">
      <c r="A20" s="97" t="e">
        <f>'summary '!B23</f>
        <v>#REF!</v>
      </c>
      <c r="B20" s="97" t="e">
        <f>'summary '!C23</f>
        <v>#REF!</v>
      </c>
      <c r="C20" s="97" t="str">
        <f>'summary '!Q23</f>
        <v/>
      </c>
      <c r="D20" s="97" t="str">
        <f>'summary '!V23</f>
        <v/>
      </c>
      <c r="E20" s="97" t="str">
        <f>'summary '!Y23</f>
        <v/>
      </c>
      <c r="F20" s="97" t="str">
        <f>'summary '!AB23</f>
        <v/>
      </c>
      <c r="G20" s="98" t="e">
        <f>'summary '!AC23</f>
        <v>#REF!</v>
      </c>
      <c r="H20" s="97" t="e">
        <f>'summary '!AD23</f>
        <v>#REF!</v>
      </c>
      <c r="I20" s="97" t="e">
        <f t="shared" si="0"/>
        <v>#REF!</v>
      </c>
    </row>
    <row r="21" spans="1:9" ht="14.5" x14ac:dyDescent="0.35">
      <c r="A21" s="97" t="e">
        <f>'summary '!B24</f>
        <v>#REF!</v>
      </c>
      <c r="B21" s="97" t="e">
        <f>'summary '!C24</f>
        <v>#REF!</v>
      </c>
      <c r="C21" s="97" t="str">
        <f>'summary '!Q24</f>
        <v/>
      </c>
      <c r="D21" s="97" t="str">
        <f>'summary '!V24</f>
        <v/>
      </c>
      <c r="E21" s="97" t="str">
        <f>'summary '!Y24</f>
        <v/>
      </c>
      <c r="F21" s="97" t="str">
        <f>'summary '!AB24</f>
        <v/>
      </c>
      <c r="G21" s="98" t="e">
        <f>'summary '!AC24</f>
        <v>#REF!</v>
      </c>
      <c r="H21" s="97" t="e">
        <f>'summary '!AD24</f>
        <v>#REF!</v>
      </c>
      <c r="I21" s="97" t="e">
        <f t="shared" si="0"/>
        <v>#REF!</v>
      </c>
    </row>
    <row r="22" spans="1:9" ht="14.5" x14ac:dyDescent="0.35">
      <c r="A22" s="97" t="e">
        <f>'summary '!B25</f>
        <v>#REF!</v>
      </c>
      <c r="B22" s="97" t="e">
        <f>'summary '!C25</f>
        <v>#REF!</v>
      </c>
      <c r="C22" s="97" t="str">
        <f>'summary '!Q25</f>
        <v/>
      </c>
      <c r="D22" s="97" t="str">
        <f>'summary '!V25</f>
        <v/>
      </c>
      <c r="E22" s="97" t="str">
        <f>'summary '!Y25</f>
        <v/>
      </c>
      <c r="F22" s="97" t="str">
        <f>'summary '!AB25</f>
        <v/>
      </c>
      <c r="G22" s="98" t="e">
        <f>'summary '!AC25</f>
        <v>#REF!</v>
      </c>
      <c r="H22" s="97" t="e">
        <f>'summary '!AD25</f>
        <v>#REF!</v>
      </c>
      <c r="I22" s="97" t="e">
        <f t="shared" si="0"/>
        <v>#REF!</v>
      </c>
    </row>
    <row r="23" spans="1:9" ht="14.5" x14ac:dyDescent="0.35">
      <c r="A23" s="97" t="e">
        <f>'summary '!B26</f>
        <v>#REF!</v>
      </c>
      <c r="B23" s="97" t="e">
        <f>'summary '!C26</f>
        <v>#REF!</v>
      </c>
      <c r="C23" s="97" t="str">
        <f>'summary '!Q26</f>
        <v/>
      </c>
      <c r="D23" s="97" t="str">
        <f>'summary '!V26</f>
        <v/>
      </c>
      <c r="E23" s="97" t="str">
        <f>'summary '!Y26</f>
        <v/>
      </c>
      <c r="F23" s="97" t="str">
        <f>'summary '!AB26</f>
        <v/>
      </c>
      <c r="G23" s="98" t="e">
        <f>'summary '!AC26</f>
        <v>#REF!</v>
      </c>
      <c r="H23" s="97" t="e">
        <f>'summary '!AD26</f>
        <v>#REF!</v>
      </c>
      <c r="I23" s="97" t="e">
        <f t="shared" si="0"/>
        <v>#REF!</v>
      </c>
    </row>
    <row r="24" spans="1:9" ht="14.5" x14ac:dyDescent="0.35">
      <c r="A24" s="97" t="e">
        <f>'summary '!B27</f>
        <v>#REF!</v>
      </c>
      <c r="B24" s="97" t="e">
        <f>'summary '!C27</f>
        <v>#REF!</v>
      </c>
      <c r="C24" s="97" t="str">
        <f>'summary '!Q27</f>
        <v/>
      </c>
      <c r="D24" s="97" t="str">
        <f>'summary '!V27</f>
        <v/>
      </c>
      <c r="E24" s="97" t="str">
        <f>'summary '!Y27</f>
        <v/>
      </c>
      <c r="F24" s="97" t="str">
        <f>'summary '!AB27</f>
        <v/>
      </c>
      <c r="G24" s="98" t="e">
        <f>'summary '!AC27</f>
        <v>#REF!</v>
      </c>
      <c r="H24" s="97" t="e">
        <f>'summary '!AD27</f>
        <v>#REF!</v>
      </c>
      <c r="I24" s="97" t="e">
        <f t="shared" si="0"/>
        <v>#REF!</v>
      </c>
    </row>
    <row r="25" spans="1:9" ht="14.5" x14ac:dyDescent="0.35">
      <c r="A25" s="97" t="e">
        <f>'summary '!B28</f>
        <v>#REF!</v>
      </c>
      <c r="B25" s="97" t="e">
        <f>'summary '!C28</f>
        <v>#REF!</v>
      </c>
      <c r="C25" s="97" t="str">
        <f>'summary '!Q28</f>
        <v/>
      </c>
      <c r="D25" s="97" t="str">
        <f>'summary '!V28</f>
        <v/>
      </c>
      <c r="E25" s="97" t="str">
        <f>'summary '!Y28</f>
        <v/>
      </c>
      <c r="F25" s="97" t="str">
        <f>'summary '!AB28</f>
        <v/>
      </c>
      <c r="G25" s="98" t="e">
        <f>'summary '!AC28</f>
        <v>#REF!</v>
      </c>
      <c r="H25" s="97" t="e">
        <f>'summary '!AD28</f>
        <v>#REF!</v>
      </c>
      <c r="I25" s="97" t="e">
        <f t="shared" si="0"/>
        <v>#REF!</v>
      </c>
    </row>
    <row r="26" spans="1:9" ht="14.5" x14ac:dyDescent="0.35">
      <c r="A26" s="97" t="e">
        <f>'summary '!B29</f>
        <v>#REF!</v>
      </c>
      <c r="B26" s="97" t="e">
        <f>'summary '!C29</f>
        <v>#REF!</v>
      </c>
      <c r="C26" s="97" t="str">
        <f>'summary '!Q29</f>
        <v/>
      </c>
      <c r="D26" s="97" t="str">
        <f>'summary '!V29</f>
        <v/>
      </c>
      <c r="E26" s="97" t="str">
        <f>'summary '!Y29</f>
        <v/>
      </c>
      <c r="F26" s="97" t="str">
        <f>'summary '!AB29</f>
        <v/>
      </c>
      <c r="G26" s="98" t="e">
        <f>'summary '!AC29</f>
        <v>#REF!</v>
      </c>
      <c r="H26" s="97" t="e">
        <f>'summary '!AD29</f>
        <v>#REF!</v>
      </c>
      <c r="I26" s="97" t="e">
        <f t="shared" si="0"/>
        <v>#REF!</v>
      </c>
    </row>
    <row r="27" spans="1:9" ht="14.5" x14ac:dyDescent="0.35">
      <c r="A27" s="97" t="e">
        <f>'summary '!B30</f>
        <v>#REF!</v>
      </c>
      <c r="B27" s="97" t="e">
        <f>'summary '!C30</f>
        <v>#REF!</v>
      </c>
      <c r="C27" s="97" t="str">
        <f>'summary '!Q30</f>
        <v/>
      </c>
      <c r="D27" s="97" t="str">
        <f>'summary '!V30</f>
        <v/>
      </c>
      <c r="E27" s="97" t="str">
        <f>'summary '!Y30</f>
        <v/>
      </c>
      <c r="F27" s="97" t="str">
        <f>'summary '!AB30</f>
        <v/>
      </c>
      <c r="G27" s="98" t="e">
        <f>'summary '!AC30</f>
        <v>#REF!</v>
      </c>
      <c r="H27" s="97" t="e">
        <f>'summary '!AD30</f>
        <v>#REF!</v>
      </c>
      <c r="I27" s="97" t="e">
        <f t="shared" si="0"/>
        <v>#REF!</v>
      </c>
    </row>
    <row r="28" spans="1:9" ht="14.5" x14ac:dyDescent="0.35">
      <c r="A28" s="97" t="e">
        <f>'summary '!B31</f>
        <v>#REF!</v>
      </c>
      <c r="B28" s="97" t="e">
        <f>'summary '!C31</f>
        <v>#REF!</v>
      </c>
      <c r="C28" s="97" t="str">
        <f>'summary '!Q31</f>
        <v/>
      </c>
      <c r="D28" s="97" t="str">
        <f>'summary '!V31</f>
        <v/>
      </c>
      <c r="E28" s="97" t="str">
        <f>'summary '!Y31</f>
        <v/>
      </c>
      <c r="F28" s="97" t="str">
        <f>'summary '!AB31</f>
        <v/>
      </c>
      <c r="G28" s="98" t="e">
        <f>'summary '!AC31</f>
        <v>#REF!</v>
      </c>
      <c r="H28" s="97" t="e">
        <f>'summary '!AD31</f>
        <v>#REF!</v>
      </c>
      <c r="I28" s="97" t="e">
        <f t="shared" si="0"/>
        <v>#REF!</v>
      </c>
    </row>
    <row r="29" spans="1:9" ht="14.5" x14ac:dyDescent="0.35">
      <c r="A29" s="97" t="e">
        <f>'summary '!B32</f>
        <v>#REF!</v>
      </c>
      <c r="B29" s="97" t="e">
        <f>'summary '!C32</f>
        <v>#REF!</v>
      </c>
      <c r="C29" s="97" t="str">
        <f>'summary '!Q32</f>
        <v/>
      </c>
      <c r="D29" s="97" t="str">
        <f>'summary '!V32</f>
        <v/>
      </c>
      <c r="E29" s="97" t="str">
        <f>'summary '!Y32</f>
        <v/>
      </c>
      <c r="F29" s="97" t="str">
        <f>'summary '!AB32</f>
        <v/>
      </c>
      <c r="G29" s="98" t="e">
        <f>'summary '!AC32</f>
        <v>#REF!</v>
      </c>
      <c r="H29" s="97" t="e">
        <f>'summary '!AD32</f>
        <v>#REF!</v>
      </c>
      <c r="I29" s="97" t="e">
        <f t="shared" si="0"/>
        <v>#REF!</v>
      </c>
    </row>
    <row r="30" spans="1:9" ht="14.5" x14ac:dyDescent="0.35">
      <c r="A30" s="97" t="e">
        <f>'summary '!B33</f>
        <v>#REF!</v>
      </c>
      <c r="B30" s="97" t="e">
        <f>'summary '!C33</f>
        <v>#REF!</v>
      </c>
      <c r="C30" s="97" t="str">
        <f>'summary '!Q33</f>
        <v/>
      </c>
      <c r="D30" s="97" t="str">
        <f>'summary '!V33</f>
        <v/>
      </c>
      <c r="E30" s="97" t="str">
        <f>'summary '!Y33</f>
        <v/>
      </c>
      <c r="F30" s="97" t="str">
        <f>'summary '!AB33</f>
        <v/>
      </c>
      <c r="G30" s="98" t="e">
        <f>'summary '!AC33</f>
        <v>#REF!</v>
      </c>
      <c r="H30" s="97" t="e">
        <f>'summary '!AD33</f>
        <v>#REF!</v>
      </c>
      <c r="I30" s="97" t="e">
        <f t="shared" si="0"/>
        <v>#REF!</v>
      </c>
    </row>
    <row r="31" spans="1:9" ht="14.5" x14ac:dyDescent="0.35">
      <c r="A31" s="97" t="e">
        <f>'summary '!B34</f>
        <v>#REF!</v>
      </c>
      <c r="B31" s="97" t="e">
        <f>'summary '!C34</f>
        <v>#REF!</v>
      </c>
      <c r="C31" s="97" t="str">
        <f>'summary '!Q34</f>
        <v/>
      </c>
      <c r="D31" s="97" t="str">
        <f>'summary '!V34</f>
        <v/>
      </c>
      <c r="E31" s="97" t="str">
        <f>'summary '!Y34</f>
        <v/>
      </c>
      <c r="F31" s="97" t="str">
        <f>'summary '!AB34</f>
        <v/>
      </c>
      <c r="G31" s="98" t="e">
        <f>'summary '!AC34</f>
        <v>#REF!</v>
      </c>
      <c r="H31" s="97" t="e">
        <f>'summary '!AD34</f>
        <v>#REF!</v>
      </c>
      <c r="I31" s="97" t="e">
        <f t="shared" si="0"/>
        <v>#REF!</v>
      </c>
    </row>
    <row r="32" spans="1:9" ht="14.5" x14ac:dyDescent="0.35">
      <c r="A32" s="97" t="e">
        <f>'summary '!B35</f>
        <v>#REF!</v>
      </c>
      <c r="B32" s="97" t="e">
        <f>'summary '!C35</f>
        <v>#REF!</v>
      </c>
      <c r="C32" s="97" t="str">
        <f>'summary '!Q35</f>
        <v/>
      </c>
      <c r="D32" s="97" t="str">
        <f>'summary '!V35</f>
        <v/>
      </c>
      <c r="E32" s="97" t="str">
        <f>'summary '!Y35</f>
        <v/>
      </c>
      <c r="F32" s="97" t="str">
        <f>'summary '!AB35</f>
        <v/>
      </c>
      <c r="G32" s="98" t="e">
        <f>'summary '!AC35</f>
        <v>#REF!</v>
      </c>
      <c r="H32" s="97" t="e">
        <f>'summary '!AD35</f>
        <v>#REF!</v>
      </c>
      <c r="I32" s="97" t="e">
        <f t="shared" si="0"/>
        <v>#REF!</v>
      </c>
    </row>
    <row r="33" spans="1:9" ht="14.5" x14ac:dyDescent="0.35">
      <c r="A33" s="97" t="e">
        <f>'summary '!B36</f>
        <v>#REF!</v>
      </c>
      <c r="B33" s="97" t="e">
        <f>'summary '!C36</f>
        <v>#REF!</v>
      </c>
      <c r="C33" s="97" t="str">
        <f>'summary '!Q36</f>
        <v/>
      </c>
      <c r="D33" s="97" t="str">
        <f>'summary '!V36</f>
        <v/>
      </c>
      <c r="E33" s="97" t="str">
        <f>'summary '!Y36</f>
        <v/>
      </c>
      <c r="F33" s="97" t="str">
        <f>'summary '!AB36</f>
        <v/>
      </c>
      <c r="G33" s="98" t="e">
        <f>'summary '!AC36</f>
        <v>#REF!</v>
      </c>
      <c r="H33" s="97" t="e">
        <f>'summary '!AD36</f>
        <v>#REF!</v>
      </c>
      <c r="I33" s="97" t="e">
        <f t="shared" si="0"/>
        <v>#REF!</v>
      </c>
    </row>
    <row r="34" spans="1:9" ht="14.5" x14ac:dyDescent="0.35">
      <c r="A34" s="97" t="e">
        <f>'summary '!B37</f>
        <v>#REF!</v>
      </c>
      <c r="B34" s="97" t="e">
        <f>'summary '!C37</f>
        <v>#REF!</v>
      </c>
      <c r="C34" s="97" t="str">
        <f>'summary '!Q37</f>
        <v/>
      </c>
      <c r="D34" s="97" t="str">
        <f>'summary '!V37</f>
        <v/>
      </c>
      <c r="E34" s="97" t="str">
        <f>'summary '!Y37</f>
        <v/>
      </c>
      <c r="F34" s="97" t="str">
        <f>'summary '!AB37</f>
        <v/>
      </c>
      <c r="G34" s="98" t="e">
        <f>'summary '!AC37</f>
        <v>#REF!</v>
      </c>
      <c r="H34" s="97" t="e">
        <f>'summary '!AD37</f>
        <v>#REF!</v>
      </c>
      <c r="I34" s="97" t="e">
        <f t="shared" si="0"/>
        <v>#REF!</v>
      </c>
    </row>
    <row r="35" spans="1:9" ht="14.5" x14ac:dyDescent="0.35">
      <c r="A35" s="97" t="e">
        <f>'summary '!B38</f>
        <v>#REF!</v>
      </c>
      <c r="B35" s="97" t="e">
        <f>'summary '!C38</f>
        <v>#REF!</v>
      </c>
      <c r="C35" s="97" t="str">
        <f>'summary '!Q38</f>
        <v/>
      </c>
      <c r="D35" s="97" t="str">
        <f>'summary '!V38</f>
        <v/>
      </c>
      <c r="E35" s="97" t="str">
        <f>'summary '!Y38</f>
        <v/>
      </c>
      <c r="F35" s="97" t="str">
        <f>'summary '!AB38</f>
        <v/>
      </c>
      <c r="G35" s="98" t="e">
        <f>'summary '!AC38</f>
        <v>#REF!</v>
      </c>
      <c r="H35" s="97" t="e">
        <f>'summary '!AD38</f>
        <v>#REF!</v>
      </c>
      <c r="I35" s="97" t="e">
        <f t="shared" si="0"/>
        <v>#REF!</v>
      </c>
    </row>
    <row r="36" spans="1:9" ht="14.5" x14ac:dyDescent="0.35">
      <c r="A36" s="97" t="e">
        <f>'summary '!B39</f>
        <v>#REF!</v>
      </c>
      <c r="B36" s="97" t="e">
        <f>'summary '!C39</f>
        <v>#REF!</v>
      </c>
      <c r="C36" s="97" t="str">
        <f>'summary '!Q39</f>
        <v/>
      </c>
      <c r="D36" s="97" t="str">
        <f>'summary '!V39</f>
        <v/>
      </c>
      <c r="E36" s="97" t="str">
        <f>'summary '!Y39</f>
        <v/>
      </c>
      <c r="F36" s="97" t="str">
        <f>'summary '!AB39</f>
        <v/>
      </c>
      <c r="G36" s="98" t="e">
        <f>'summary '!AC39</f>
        <v>#REF!</v>
      </c>
      <c r="H36" s="97" t="e">
        <f>'summary '!AD39</f>
        <v>#REF!</v>
      </c>
      <c r="I36" s="97" t="e">
        <f t="shared" si="0"/>
        <v>#REF!</v>
      </c>
    </row>
    <row r="37" spans="1:9" ht="14.5" x14ac:dyDescent="0.35">
      <c r="A37" s="97" t="e">
        <f>'summary '!B40</f>
        <v>#REF!</v>
      </c>
      <c r="B37" s="97" t="e">
        <f>'summary '!C40</f>
        <v>#REF!</v>
      </c>
      <c r="C37" s="97" t="str">
        <f>'summary '!Q40</f>
        <v/>
      </c>
      <c r="D37" s="97" t="str">
        <f>'summary '!V40</f>
        <v/>
      </c>
      <c r="E37" s="97" t="str">
        <f>'summary '!Y40</f>
        <v/>
      </c>
      <c r="F37" s="97" t="str">
        <f>'summary '!AB40</f>
        <v/>
      </c>
      <c r="G37" s="98" t="e">
        <f>'summary '!AC40</f>
        <v>#REF!</v>
      </c>
      <c r="H37" s="97" t="e">
        <f>'summary '!AD40</f>
        <v>#REF!</v>
      </c>
      <c r="I37" s="97" t="e">
        <f t="shared" si="0"/>
        <v>#REF!</v>
      </c>
    </row>
    <row r="38" spans="1:9" ht="14.5" x14ac:dyDescent="0.35">
      <c r="A38" s="97" t="e">
        <f>'summary '!B41</f>
        <v>#REF!</v>
      </c>
      <c r="B38" s="97" t="e">
        <f>'summary '!C41</f>
        <v>#REF!</v>
      </c>
      <c r="C38" s="97" t="str">
        <f>'summary '!Q41</f>
        <v/>
      </c>
      <c r="D38" s="97" t="str">
        <f>'summary '!V41</f>
        <v/>
      </c>
      <c r="E38" s="97" t="str">
        <f>'summary '!Y41</f>
        <v/>
      </c>
      <c r="F38" s="97" t="str">
        <f>'summary '!AB41</f>
        <v/>
      </c>
      <c r="G38" s="98" t="e">
        <f>'summary '!AC41</f>
        <v>#REF!</v>
      </c>
      <c r="H38" s="97" t="e">
        <f>'summary '!AD41</f>
        <v>#REF!</v>
      </c>
      <c r="I38" s="97" t="e">
        <f t="shared" si="0"/>
        <v>#REF!</v>
      </c>
    </row>
    <row r="39" spans="1:9" ht="14.5" x14ac:dyDescent="0.35">
      <c r="A39" s="97" t="e">
        <f>'summary '!B42</f>
        <v>#REF!</v>
      </c>
      <c r="B39" s="97" t="e">
        <f>'summary '!C42</f>
        <v>#REF!</v>
      </c>
      <c r="C39" s="97" t="str">
        <f>'summary '!Q42</f>
        <v/>
      </c>
      <c r="D39" s="97" t="str">
        <f>'summary '!V42</f>
        <v/>
      </c>
      <c r="E39" s="97" t="str">
        <f>'summary '!Y42</f>
        <v/>
      </c>
      <c r="F39" s="97" t="str">
        <f>'summary '!AB42</f>
        <v/>
      </c>
      <c r="G39" s="98" t="e">
        <f>'summary '!AC42</f>
        <v>#REF!</v>
      </c>
      <c r="H39" s="97" t="e">
        <f>'summary '!AD42</f>
        <v>#REF!</v>
      </c>
      <c r="I39" s="97" t="e">
        <f t="shared" si="0"/>
        <v>#REF!</v>
      </c>
    </row>
    <row r="40" spans="1:9" ht="14.5" x14ac:dyDescent="0.35">
      <c r="A40" s="97" t="e">
        <f>'summary '!B43</f>
        <v>#REF!</v>
      </c>
      <c r="B40" s="97" t="e">
        <f>'summary '!C43</f>
        <v>#REF!</v>
      </c>
      <c r="C40" s="97" t="str">
        <f>'summary '!Q43</f>
        <v/>
      </c>
      <c r="D40" s="97" t="str">
        <f>'summary '!V43</f>
        <v/>
      </c>
      <c r="E40" s="97" t="str">
        <f>'summary '!Y43</f>
        <v/>
      </c>
      <c r="F40" s="97" t="str">
        <f>'summary '!AB43</f>
        <v/>
      </c>
      <c r="G40" s="98" t="e">
        <f>'summary '!AC43</f>
        <v>#REF!</v>
      </c>
      <c r="H40" s="97" t="e">
        <f>'summary '!AD43</f>
        <v>#REF!</v>
      </c>
      <c r="I40" s="97" t="e">
        <f t="shared" si="0"/>
        <v>#REF!</v>
      </c>
    </row>
    <row r="41" spans="1:9" ht="14.5" x14ac:dyDescent="0.35">
      <c r="A41" s="97" t="e">
        <f>'summary '!B44</f>
        <v>#REF!</v>
      </c>
      <c r="B41" s="97" t="e">
        <f>'summary '!C44</f>
        <v>#REF!</v>
      </c>
      <c r="C41" s="97" t="str">
        <f>'summary '!Q44</f>
        <v/>
      </c>
      <c r="D41" s="97" t="str">
        <f>'summary '!V44</f>
        <v/>
      </c>
      <c r="E41" s="97" t="str">
        <f>'summary '!Y44</f>
        <v/>
      </c>
      <c r="F41" s="97" t="str">
        <f>'summary '!AB44</f>
        <v/>
      </c>
      <c r="G41" s="98" t="e">
        <f>'summary '!AC44</f>
        <v>#REF!</v>
      </c>
      <c r="H41" s="97" t="e">
        <f>'summary '!AD44</f>
        <v>#REF!</v>
      </c>
      <c r="I41" s="97" t="e">
        <f t="shared" si="0"/>
        <v>#REF!</v>
      </c>
    </row>
    <row r="42" spans="1:9" ht="14.5" x14ac:dyDescent="0.35">
      <c r="A42" s="97" t="e">
        <f>'summary '!B45</f>
        <v>#REF!</v>
      </c>
      <c r="B42" s="97" t="e">
        <f>'summary '!C45</f>
        <v>#REF!</v>
      </c>
      <c r="C42" s="97" t="str">
        <f>'summary '!Q45</f>
        <v/>
      </c>
      <c r="D42" s="97" t="str">
        <f>'summary '!V45</f>
        <v/>
      </c>
      <c r="E42" s="97" t="str">
        <f>'summary '!Y45</f>
        <v/>
      </c>
      <c r="F42" s="97" t="str">
        <f>'summary '!AB45</f>
        <v/>
      </c>
      <c r="G42" s="98" t="e">
        <f>'summary '!AC45</f>
        <v>#REF!</v>
      </c>
      <c r="H42" s="97" t="e">
        <f>'summary '!AD45</f>
        <v>#REF!</v>
      </c>
      <c r="I42" s="97" t="e">
        <f t="shared" si="0"/>
        <v>#REF!</v>
      </c>
    </row>
    <row r="43" spans="1:9" ht="14.5" x14ac:dyDescent="0.35">
      <c r="A43" s="97" t="e">
        <f>'summary '!B46</f>
        <v>#REF!</v>
      </c>
      <c r="B43" s="97" t="e">
        <f>'summary '!C46</f>
        <v>#REF!</v>
      </c>
      <c r="C43" s="97" t="str">
        <f>'summary '!Q46</f>
        <v/>
      </c>
      <c r="D43" s="97" t="str">
        <f>'summary '!V46</f>
        <v/>
      </c>
      <c r="E43" s="97" t="str">
        <f>'summary '!Y46</f>
        <v/>
      </c>
      <c r="F43" s="97" t="str">
        <f>'summary '!AB46</f>
        <v/>
      </c>
      <c r="G43" s="98" t="e">
        <f>'summary '!AC46</f>
        <v>#REF!</v>
      </c>
      <c r="H43" s="97" t="e">
        <f>'summary '!AD46</f>
        <v>#REF!</v>
      </c>
      <c r="I43" s="97" t="e">
        <f t="shared" si="0"/>
        <v>#REF!</v>
      </c>
    </row>
    <row r="44" spans="1:9" ht="14.5" x14ac:dyDescent="0.35">
      <c r="A44" s="97" t="e">
        <f>'summary '!B47</f>
        <v>#REF!</v>
      </c>
      <c r="B44" s="97" t="e">
        <f>'summary '!C47</f>
        <v>#REF!</v>
      </c>
      <c r="C44" s="97" t="str">
        <f>'summary '!Q47</f>
        <v/>
      </c>
      <c r="D44" s="97" t="str">
        <f>'summary '!V47</f>
        <v/>
      </c>
      <c r="E44" s="97" t="str">
        <f>'summary '!Y47</f>
        <v/>
      </c>
      <c r="F44" s="97" t="str">
        <f>'summary '!AB47</f>
        <v/>
      </c>
      <c r="G44" s="98" t="e">
        <f>'summary '!AC47</f>
        <v>#REF!</v>
      </c>
      <c r="H44" s="97" t="e">
        <f>'summary '!AD47</f>
        <v>#REF!</v>
      </c>
      <c r="I44" s="97" t="e">
        <f t="shared" si="0"/>
        <v>#REF!</v>
      </c>
    </row>
    <row r="45" spans="1:9" ht="14.5" x14ac:dyDescent="0.35">
      <c r="A45" s="97" t="e">
        <f>'summary '!B48</f>
        <v>#REF!</v>
      </c>
      <c r="B45" s="97" t="e">
        <f>'summary '!C48</f>
        <v>#REF!</v>
      </c>
      <c r="C45" s="97" t="str">
        <f>'summary '!Q48</f>
        <v/>
      </c>
      <c r="D45" s="97" t="str">
        <f>'summary '!V48</f>
        <v/>
      </c>
      <c r="E45" s="97" t="str">
        <f>'summary '!Y48</f>
        <v/>
      </c>
      <c r="F45" s="97" t="str">
        <f>'summary '!AB48</f>
        <v/>
      </c>
      <c r="G45" s="98" t="e">
        <f>'summary '!AC48</f>
        <v>#REF!</v>
      </c>
      <c r="H45" s="97" t="e">
        <f>'summary '!AD48</f>
        <v>#REF!</v>
      </c>
      <c r="I45" s="97" t="e">
        <f t="shared" si="0"/>
        <v>#REF!</v>
      </c>
    </row>
    <row r="46" spans="1:9" ht="14.5" x14ac:dyDescent="0.35">
      <c r="A46" s="97" t="e">
        <f>'summary '!B49</f>
        <v>#REF!</v>
      </c>
      <c r="B46" s="97" t="e">
        <f>'summary '!C49</f>
        <v>#REF!</v>
      </c>
      <c r="C46" s="97" t="str">
        <f>'summary '!Q49</f>
        <v/>
      </c>
      <c r="D46" s="97" t="str">
        <f>'summary '!V49</f>
        <v/>
      </c>
      <c r="E46" s="97" t="str">
        <f>'summary '!Y49</f>
        <v/>
      </c>
      <c r="F46" s="97" t="str">
        <f>'summary '!AB49</f>
        <v/>
      </c>
      <c r="G46" s="98" t="e">
        <f>'summary '!AC49</f>
        <v>#REF!</v>
      </c>
      <c r="H46" s="97" t="e">
        <f>'summary '!AD49</f>
        <v>#REF!</v>
      </c>
      <c r="I46" s="97" t="e">
        <f t="shared" si="0"/>
        <v>#REF!</v>
      </c>
    </row>
    <row r="47" spans="1:9" ht="14.5" x14ac:dyDescent="0.35">
      <c r="A47" s="97" t="e">
        <f>'summary '!B50</f>
        <v>#REF!</v>
      </c>
      <c r="B47" s="97" t="e">
        <f>'summary '!C50</f>
        <v>#REF!</v>
      </c>
      <c r="C47" s="97" t="str">
        <f>'summary '!Q50</f>
        <v/>
      </c>
      <c r="D47" s="97" t="str">
        <f>'summary '!V50</f>
        <v/>
      </c>
      <c r="E47" s="97" t="str">
        <f>'summary '!Y50</f>
        <v/>
      </c>
      <c r="F47" s="97" t="str">
        <f>'summary '!AB50</f>
        <v/>
      </c>
      <c r="G47" s="98" t="e">
        <f>'summary '!AC50</f>
        <v>#REF!</v>
      </c>
      <c r="H47" s="97" t="e">
        <f>'summary '!AD50</f>
        <v>#REF!</v>
      </c>
      <c r="I47" s="97" t="e">
        <f t="shared" si="0"/>
        <v>#REF!</v>
      </c>
    </row>
    <row r="48" spans="1:9" ht="14.5" x14ac:dyDescent="0.35">
      <c r="A48" s="97" t="e">
        <f>'summary '!B51</f>
        <v>#REF!</v>
      </c>
      <c r="B48" s="97" t="e">
        <f>'summary '!C51</f>
        <v>#REF!</v>
      </c>
      <c r="C48" s="97" t="str">
        <f>'summary '!Q51</f>
        <v/>
      </c>
      <c r="D48" s="97" t="str">
        <f>'summary '!V51</f>
        <v/>
      </c>
      <c r="E48" s="97" t="str">
        <f>'summary '!Y51</f>
        <v/>
      </c>
      <c r="F48" s="97" t="str">
        <f>'summary '!AB51</f>
        <v/>
      </c>
      <c r="G48" s="98" t="e">
        <f>'summary '!AC51</f>
        <v>#REF!</v>
      </c>
      <c r="H48" s="97" t="e">
        <f>'summary '!AD51</f>
        <v>#REF!</v>
      </c>
      <c r="I48" s="97" t="e">
        <f t="shared" si="0"/>
        <v>#REF!</v>
      </c>
    </row>
    <row r="49" spans="1:9" ht="14.5" x14ac:dyDescent="0.35">
      <c r="A49" s="97" t="e">
        <f>'summary '!B52</f>
        <v>#REF!</v>
      </c>
      <c r="B49" s="97" t="e">
        <f>'summary '!C52</f>
        <v>#REF!</v>
      </c>
      <c r="C49" s="97" t="str">
        <f>'summary '!Q52</f>
        <v/>
      </c>
      <c r="D49" s="97" t="str">
        <f>'summary '!V52</f>
        <v/>
      </c>
      <c r="E49" s="97" t="str">
        <f>'summary '!Y52</f>
        <v/>
      </c>
      <c r="F49" s="97" t="str">
        <f>'summary '!AB52</f>
        <v/>
      </c>
      <c r="G49" s="98" t="e">
        <f>'summary '!AC52</f>
        <v>#REF!</v>
      </c>
      <c r="H49" s="97" t="e">
        <f>'summary '!AD52</f>
        <v>#REF!</v>
      </c>
      <c r="I49" s="97" t="e">
        <f t="shared" si="0"/>
        <v>#REF!</v>
      </c>
    </row>
    <row r="50" spans="1:9" ht="14.5" x14ac:dyDescent="0.35">
      <c r="A50" s="97" t="e">
        <f>'summary '!B53</f>
        <v>#REF!</v>
      </c>
      <c r="B50" s="97" t="e">
        <f>'summary '!C53</f>
        <v>#REF!</v>
      </c>
      <c r="C50" s="97" t="str">
        <f>'summary '!Q53</f>
        <v/>
      </c>
      <c r="D50" s="97" t="str">
        <f>'summary '!V53</f>
        <v/>
      </c>
      <c r="E50" s="97" t="str">
        <f>'summary '!Y53</f>
        <v/>
      </c>
      <c r="F50" s="97" t="str">
        <f>'summary '!AB53</f>
        <v/>
      </c>
      <c r="G50" s="98" t="e">
        <f>'summary '!AC53</f>
        <v>#REF!</v>
      </c>
      <c r="H50" s="97" t="e">
        <f>'summary '!AD53</f>
        <v>#REF!</v>
      </c>
      <c r="I50" s="97" t="e">
        <f t="shared" si="0"/>
        <v>#REF!</v>
      </c>
    </row>
    <row r="51" spans="1:9" ht="14.5" x14ac:dyDescent="0.35">
      <c r="A51" s="97" t="e">
        <f>'summary '!B54</f>
        <v>#REF!</v>
      </c>
      <c r="B51" s="97" t="e">
        <f>'summary '!C54</f>
        <v>#REF!</v>
      </c>
      <c r="C51" s="97" t="str">
        <f>'summary '!Q54</f>
        <v/>
      </c>
      <c r="D51" s="97" t="str">
        <f>'summary '!V54</f>
        <v/>
      </c>
      <c r="E51" s="97" t="str">
        <f>'summary '!Y54</f>
        <v/>
      </c>
      <c r="F51" s="97" t="str">
        <f>'summary '!AB54</f>
        <v/>
      </c>
      <c r="G51" s="98" t="e">
        <f>'summary '!AC54</f>
        <v>#REF!</v>
      </c>
      <c r="H51" s="97" t="e">
        <f>'summary '!AD54</f>
        <v>#REF!</v>
      </c>
      <c r="I51" s="97" t="e">
        <f t="shared" si="0"/>
        <v>#REF!</v>
      </c>
    </row>
    <row r="52" spans="1:9" ht="14.5" x14ac:dyDescent="0.35">
      <c r="A52" s="97" t="e">
        <f>'summary '!B55</f>
        <v>#REF!</v>
      </c>
      <c r="B52" s="97" t="e">
        <f>'summary '!C55</f>
        <v>#REF!</v>
      </c>
      <c r="C52" s="97" t="str">
        <f>'summary '!Q55</f>
        <v/>
      </c>
      <c r="D52" s="97" t="str">
        <f>'summary '!V55</f>
        <v/>
      </c>
      <c r="E52" s="97" t="str">
        <f>'summary '!Y55</f>
        <v/>
      </c>
      <c r="F52" s="97" t="str">
        <f>'summary '!AB55</f>
        <v/>
      </c>
      <c r="G52" s="98" t="e">
        <f>'summary '!AC55</f>
        <v>#REF!</v>
      </c>
      <c r="H52" s="97" t="e">
        <f>'summary '!AD55</f>
        <v>#REF!</v>
      </c>
      <c r="I52" s="97" t="e">
        <f t="shared" si="0"/>
        <v>#REF!</v>
      </c>
    </row>
    <row r="53" spans="1:9" ht="14.5" x14ac:dyDescent="0.35">
      <c r="A53" s="97" t="e">
        <f>'summary '!B56</f>
        <v>#REF!</v>
      </c>
      <c r="B53" s="97" t="e">
        <f>'summary '!C56</f>
        <v>#REF!</v>
      </c>
      <c r="C53" s="97" t="str">
        <f>'summary '!Q56</f>
        <v/>
      </c>
      <c r="D53" s="97" t="str">
        <f>'summary '!V56</f>
        <v/>
      </c>
      <c r="E53" s="97" t="str">
        <f>'summary '!Y56</f>
        <v/>
      </c>
      <c r="F53" s="97" t="str">
        <f>'summary '!AB56</f>
        <v/>
      </c>
      <c r="G53" s="98" t="e">
        <f>'summary '!AC56</f>
        <v>#REF!</v>
      </c>
      <c r="H53" s="97" t="e">
        <f>'summary '!AD56</f>
        <v>#REF!</v>
      </c>
      <c r="I53" s="97" t="e">
        <f t="shared" si="0"/>
        <v>#REF!</v>
      </c>
    </row>
    <row r="54" spans="1:9" ht="14.5" x14ac:dyDescent="0.35">
      <c r="A54" s="97" t="e">
        <f>'summary '!B57</f>
        <v>#REF!</v>
      </c>
      <c r="B54" s="97" t="e">
        <f>'summary '!C57</f>
        <v>#REF!</v>
      </c>
      <c r="C54" s="97" t="str">
        <f>'summary '!Q57</f>
        <v/>
      </c>
      <c r="D54" s="97" t="str">
        <f>'summary '!V57</f>
        <v/>
      </c>
      <c r="E54" s="97" t="str">
        <f>'summary '!Y57</f>
        <v/>
      </c>
      <c r="F54" s="97" t="str">
        <f>'summary '!AB57</f>
        <v/>
      </c>
      <c r="G54" s="98" t="e">
        <f>'summary '!AC57</f>
        <v>#REF!</v>
      </c>
      <c r="H54" s="97" t="e">
        <f>'summary '!AD57</f>
        <v>#REF!</v>
      </c>
      <c r="I54" s="97" t="e">
        <f t="shared" si="0"/>
        <v>#REF!</v>
      </c>
    </row>
    <row r="55" spans="1:9" ht="14.5" x14ac:dyDescent="0.35">
      <c r="A55" s="97" t="e">
        <f>'summary '!B58</f>
        <v>#REF!</v>
      </c>
      <c r="B55" s="97" t="e">
        <f>'summary '!C58</f>
        <v>#REF!</v>
      </c>
      <c r="C55" s="97" t="str">
        <f>'summary '!Q58</f>
        <v/>
      </c>
      <c r="D55" s="97" t="str">
        <f>'summary '!V58</f>
        <v/>
      </c>
      <c r="E55" s="97" t="str">
        <f>'summary '!Y58</f>
        <v/>
      </c>
      <c r="F55" s="97" t="str">
        <f>'summary '!AB58</f>
        <v/>
      </c>
      <c r="G55" s="98" t="e">
        <f>'summary '!AC58</f>
        <v>#REF!</v>
      </c>
      <c r="H55" s="97" t="e">
        <f>'summary '!AD58</f>
        <v>#REF!</v>
      </c>
      <c r="I55" s="97" t="e">
        <f t="shared" si="0"/>
        <v>#REF!</v>
      </c>
    </row>
    <row r="56" spans="1:9" ht="14.5" x14ac:dyDescent="0.35">
      <c r="A56" s="97" t="e">
        <f>'summary '!B59</f>
        <v>#REF!</v>
      </c>
      <c r="B56" s="97" t="e">
        <f>'summary '!C59</f>
        <v>#REF!</v>
      </c>
      <c r="C56" s="97" t="str">
        <f>'summary '!Q59</f>
        <v/>
      </c>
      <c r="D56" s="97" t="str">
        <f>'summary '!V59</f>
        <v/>
      </c>
      <c r="E56" s="97" t="str">
        <f>'summary '!Y59</f>
        <v/>
      </c>
      <c r="F56" s="97" t="str">
        <f>'summary '!AB59</f>
        <v/>
      </c>
      <c r="G56" s="98" t="e">
        <f>'summary '!AC59</f>
        <v>#REF!</v>
      </c>
      <c r="H56" s="97" t="e">
        <f>'summary '!AD59</f>
        <v>#REF!</v>
      </c>
      <c r="I56" s="97" t="e">
        <f t="shared" si="0"/>
        <v>#REF!</v>
      </c>
    </row>
    <row r="57" spans="1:9" ht="14.5" x14ac:dyDescent="0.35">
      <c r="A57" s="97" t="e">
        <f>'summary '!B60</f>
        <v>#REF!</v>
      </c>
      <c r="B57" s="97" t="e">
        <f>'summary '!C60</f>
        <v>#REF!</v>
      </c>
      <c r="C57" s="97" t="str">
        <f>'summary '!Q60</f>
        <v/>
      </c>
      <c r="D57" s="97" t="str">
        <f>'summary '!V60</f>
        <v/>
      </c>
      <c r="E57" s="97" t="str">
        <f>'summary '!Y60</f>
        <v/>
      </c>
      <c r="F57" s="97" t="str">
        <f>'summary '!AB60</f>
        <v/>
      </c>
      <c r="G57" s="98" t="e">
        <f>'summary '!AC60</f>
        <v>#REF!</v>
      </c>
      <c r="H57" s="97" t="e">
        <f>'summary '!AD60</f>
        <v>#REF!</v>
      </c>
      <c r="I57" s="97" t="e">
        <f t="shared" si="0"/>
        <v>#REF!</v>
      </c>
    </row>
    <row r="58" spans="1:9" ht="14.5" x14ac:dyDescent="0.35">
      <c r="A58" s="97" t="e">
        <f>'summary '!B61</f>
        <v>#REF!</v>
      </c>
      <c r="B58" s="97" t="e">
        <f>'summary '!C61</f>
        <v>#REF!</v>
      </c>
      <c r="C58" s="97" t="str">
        <f>'summary '!Q61</f>
        <v/>
      </c>
      <c r="D58" s="97" t="str">
        <f>'summary '!V61</f>
        <v/>
      </c>
      <c r="E58" s="97" t="str">
        <f>'summary '!Y61</f>
        <v/>
      </c>
      <c r="F58" s="97" t="str">
        <f>'summary '!AB61</f>
        <v/>
      </c>
      <c r="G58" s="98" t="e">
        <f>'summary '!AC61</f>
        <v>#REF!</v>
      </c>
      <c r="H58" s="97" t="e">
        <f>'summary '!AD61</f>
        <v>#REF!</v>
      </c>
      <c r="I58" s="97" t="e">
        <f t="shared" si="0"/>
        <v>#REF!</v>
      </c>
    </row>
    <row r="59" spans="1:9" ht="14.5" x14ac:dyDescent="0.35">
      <c r="A59" s="97" t="e">
        <f>'summary '!B62</f>
        <v>#REF!</v>
      </c>
      <c r="B59" s="97" t="e">
        <f>'summary '!C62</f>
        <v>#REF!</v>
      </c>
      <c r="C59" s="97" t="str">
        <f>'summary '!Q62</f>
        <v/>
      </c>
      <c r="D59" s="97" t="str">
        <f>'summary '!V62</f>
        <v/>
      </c>
      <c r="E59" s="97" t="str">
        <f>'summary '!Y62</f>
        <v/>
      </c>
      <c r="F59" s="97" t="str">
        <f>'summary '!AB62</f>
        <v/>
      </c>
      <c r="G59" s="98" t="e">
        <f>'summary '!AC62</f>
        <v>#REF!</v>
      </c>
      <c r="H59" s="97" t="e">
        <f>'summary '!AD62</f>
        <v>#REF!</v>
      </c>
      <c r="I59" s="97" t="e">
        <f t="shared" si="0"/>
        <v>#REF!</v>
      </c>
    </row>
    <row r="60" spans="1:9" ht="14.5" x14ac:dyDescent="0.35">
      <c r="A60" s="97" t="e">
        <f>'summary '!B63</f>
        <v>#REF!</v>
      </c>
      <c r="B60" s="97" t="e">
        <f>'summary '!C63</f>
        <v>#REF!</v>
      </c>
      <c r="C60" s="97" t="str">
        <f>'summary '!Q63</f>
        <v/>
      </c>
      <c r="D60" s="97" t="str">
        <f>'summary '!V63</f>
        <v/>
      </c>
      <c r="E60" s="97" t="str">
        <f>'summary '!Y63</f>
        <v/>
      </c>
      <c r="F60" s="97" t="str">
        <f>'summary '!AB63</f>
        <v/>
      </c>
      <c r="G60" s="98" t="e">
        <f>'summary '!AC63</f>
        <v>#REF!</v>
      </c>
      <c r="H60" s="97" t="e">
        <f>'summary '!AD63</f>
        <v>#REF!</v>
      </c>
      <c r="I60" s="97" t="e">
        <f t="shared" si="0"/>
        <v>#REF!</v>
      </c>
    </row>
    <row r="61" spans="1:9" ht="14.5" x14ac:dyDescent="0.35">
      <c r="A61" s="97" t="e">
        <f>'summary '!B64</f>
        <v>#REF!</v>
      </c>
      <c r="B61" s="97" t="e">
        <f>'summary '!C64</f>
        <v>#REF!</v>
      </c>
      <c r="C61" s="97" t="str">
        <f>'summary '!Q64</f>
        <v/>
      </c>
      <c r="D61" s="97" t="str">
        <f>'summary '!V64</f>
        <v/>
      </c>
      <c r="E61" s="97" t="str">
        <f>'summary '!Y64</f>
        <v/>
      </c>
      <c r="F61" s="97" t="str">
        <f>'summary '!AB64</f>
        <v/>
      </c>
      <c r="G61" s="98" t="e">
        <f>'summary '!AC64</f>
        <v>#REF!</v>
      </c>
      <c r="H61" s="97" t="e">
        <f>'summary '!AD64</f>
        <v>#REF!</v>
      </c>
      <c r="I61" s="97" t="e">
        <f t="shared" si="0"/>
        <v>#REF!</v>
      </c>
    </row>
    <row r="62" spans="1:9" ht="14.5" x14ac:dyDescent="0.35">
      <c r="A62" s="97" t="e">
        <f>'summary '!B65</f>
        <v>#REF!</v>
      </c>
      <c r="B62" s="97" t="e">
        <f>'summary '!C65</f>
        <v>#REF!</v>
      </c>
      <c r="C62" s="97" t="str">
        <f>'summary '!Q65</f>
        <v/>
      </c>
      <c r="D62" s="97" t="str">
        <f>'summary '!V65</f>
        <v/>
      </c>
      <c r="E62" s="97" t="str">
        <f>'summary '!Y65</f>
        <v/>
      </c>
      <c r="F62" s="97" t="str">
        <f>'summary '!AB65</f>
        <v/>
      </c>
      <c r="G62" s="98" t="e">
        <f>'summary '!AC65</f>
        <v>#REF!</v>
      </c>
      <c r="H62" s="97" t="e">
        <f>'summary '!AD65</f>
        <v>#REF!</v>
      </c>
      <c r="I62" s="97" t="e">
        <f t="shared" si="0"/>
        <v>#REF!</v>
      </c>
    </row>
    <row r="63" spans="1:9" ht="14.5" x14ac:dyDescent="0.35">
      <c r="A63" s="97" t="e">
        <f>'summary '!B66</f>
        <v>#REF!</v>
      </c>
      <c r="B63" s="97" t="e">
        <f>'summary '!C66</f>
        <v>#REF!</v>
      </c>
      <c r="C63" s="97" t="str">
        <f>'summary '!Q66</f>
        <v/>
      </c>
      <c r="D63" s="97" t="str">
        <f>'summary '!V66</f>
        <v/>
      </c>
      <c r="E63" s="97" t="str">
        <f>'summary '!Y66</f>
        <v/>
      </c>
      <c r="F63" s="97" t="str">
        <f>'summary '!AB66</f>
        <v/>
      </c>
      <c r="G63" s="98" t="e">
        <f>'summary '!AC66</f>
        <v>#REF!</v>
      </c>
      <c r="H63" s="97" t="e">
        <f>'summary '!AD66</f>
        <v>#REF!</v>
      </c>
      <c r="I63" s="97" t="e">
        <f t="shared" si="0"/>
        <v>#REF!</v>
      </c>
    </row>
    <row r="64" spans="1:9" ht="14.5" x14ac:dyDescent="0.35">
      <c r="A64" s="97" t="e">
        <f>'summary '!B67</f>
        <v>#REF!</v>
      </c>
      <c r="B64" s="97" t="e">
        <f>'summary '!C67</f>
        <v>#REF!</v>
      </c>
      <c r="C64" s="97" t="str">
        <f>'summary '!Q67</f>
        <v/>
      </c>
      <c r="D64" s="97" t="str">
        <f>'summary '!V67</f>
        <v/>
      </c>
      <c r="E64" s="97" t="str">
        <f>'summary '!Y67</f>
        <v/>
      </c>
      <c r="F64" s="97" t="str">
        <f>'summary '!AB67</f>
        <v/>
      </c>
      <c r="G64" s="98" t="e">
        <f>'summary '!AC67</f>
        <v>#REF!</v>
      </c>
      <c r="H64" s="97" t="e">
        <f>'summary '!AD67</f>
        <v>#REF!</v>
      </c>
      <c r="I64" s="97" t="e">
        <f t="shared" si="0"/>
        <v>#REF!</v>
      </c>
    </row>
    <row r="65" spans="1:9" ht="14.5" x14ac:dyDescent="0.35">
      <c r="A65" s="97" t="e">
        <f>'summary '!B68</f>
        <v>#REF!</v>
      </c>
      <c r="B65" s="97" t="e">
        <f>'summary '!C68</f>
        <v>#REF!</v>
      </c>
      <c r="C65" s="97" t="str">
        <f>'summary '!Q68</f>
        <v/>
      </c>
      <c r="D65" s="97" t="str">
        <f>'summary '!V68</f>
        <v/>
      </c>
      <c r="E65" s="97" t="str">
        <f>'summary '!Y68</f>
        <v/>
      </c>
      <c r="F65" s="97" t="str">
        <f>'summary '!AB68</f>
        <v/>
      </c>
      <c r="G65" s="98" t="e">
        <f>'summary '!AC68</f>
        <v>#REF!</v>
      </c>
      <c r="H65" s="97" t="e">
        <f>'summary '!AD68</f>
        <v>#REF!</v>
      </c>
      <c r="I65" s="97" t="e">
        <f t="shared" si="0"/>
        <v>#REF!</v>
      </c>
    </row>
    <row r="66" spans="1:9" ht="14.5" x14ac:dyDescent="0.35">
      <c r="A66" s="97" t="e">
        <f>'summary '!B69</f>
        <v>#REF!</v>
      </c>
      <c r="B66" s="97" t="e">
        <f>'summary '!C69</f>
        <v>#REF!</v>
      </c>
      <c r="C66" s="97" t="str">
        <f>'summary '!Q69</f>
        <v/>
      </c>
      <c r="D66" s="97" t="str">
        <f>'summary '!V69</f>
        <v/>
      </c>
      <c r="E66" s="97" t="str">
        <f>'summary '!Y69</f>
        <v/>
      </c>
      <c r="F66" s="97" t="str">
        <f>'summary '!AB69</f>
        <v/>
      </c>
      <c r="G66" s="98" t="e">
        <f>'summary '!AC69</f>
        <v>#REF!</v>
      </c>
      <c r="H66" s="97" t="e">
        <f>'summary '!AD69</f>
        <v>#REF!</v>
      </c>
      <c r="I66" s="97" t="e">
        <f t="shared" si="0"/>
        <v>#REF!</v>
      </c>
    </row>
    <row r="67" spans="1:9" ht="14.5" x14ac:dyDescent="0.35">
      <c r="A67" s="97" t="e">
        <f>'summary '!B70</f>
        <v>#REF!</v>
      </c>
      <c r="B67" s="97" t="e">
        <f>'summary '!C70</f>
        <v>#REF!</v>
      </c>
      <c r="C67" s="97" t="str">
        <f>'summary '!Q70</f>
        <v/>
      </c>
      <c r="D67" s="97" t="str">
        <f>'summary '!V70</f>
        <v/>
      </c>
      <c r="E67" s="97" t="str">
        <f>'summary '!Y70</f>
        <v/>
      </c>
      <c r="F67" s="97" t="str">
        <f>'summary '!AB70</f>
        <v/>
      </c>
      <c r="G67" s="98" t="e">
        <f>'summary '!AC70</f>
        <v>#REF!</v>
      </c>
      <c r="H67" s="97" t="e">
        <f>'summary '!AD70</f>
        <v>#REF!</v>
      </c>
      <c r="I67" s="97" t="e">
        <f t="shared" si="0"/>
        <v>#REF!</v>
      </c>
    </row>
    <row r="68" spans="1:9" ht="14.5" x14ac:dyDescent="0.35">
      <c r="A68" s="97" t="e">
        <f>'summary '!B71</f>
        <v>#REF!</v>
      </c>
      <c r="B68" s="97" t="e">
        <f>'summary '!C71</f>
        <v>#REF!</v>
      </c>
      <c r="C68" s="97" t="str">
        <f>'summary '!Q71</f>
        <v/>
      </c>
      <c r="D68" s="97" t="str">
        <f>'summary '!V71</f>
        <v/>
      </c>
      <c r="E68" s="97" t="str">
        <f>'summary '!Y71</f>
        <v/>
      </c>
      <c r="F68" s="97" t="str">
        <f>'summary '!AB71</f>
        <v/>
      </c>
      <c r="G68" s="98" t="e">
        <f>'summary '!AC71</f>
        <v>#REF!</v>
      </c>
      <c r="H68" s="97" t="e">
        <f>'summary '!AD71</f>
        <v>#REF!</v>
      </c>
      <c r="I68" s="97" t="e">
        <f t="shared" ref="I68:I84" si="1">IF(B68="","",IF(H68="Baik","Rp.300,000,-",IF(H68="Sedang","Rp.150,000,-",IF(H68="Kurang","Rp.0,-",IF(H68="Buruk","Rp.0,-")))))</f>
        <v>#REF!</v>
      </c>
    </row>
    <row r="69" spans="1:9" ht="14.5" x14ac:dyDescent="0.35">
      <c r="A69" s="97" t="e">
        <f>'summary '!B72</f>
        <v>#REF!</v>
      </c>
      <c r="B69" s="97" t="e">
        <f>'summary '!C72</f>
        <v>#REF!</v>
      </c>
      <c r="C69" s="97" t="str">
        <f>'summary '!Q72</f>
        <v/>
      </c>
      <c r="D69" s="97" t="str">
        <f>'summary '!V72</f>
        <v/>
      </c>
      <c r="E69" s="97" t="str">
        <f>'summary '!Y72</f>
        <v/>
      </c>
      <c r="F69" s="97" t="str">
        <f>'summary '!AB72</f>
        <v/>
      </c>
      <c r="G69" s="98" t="e">
        <f>'summary '!AC72</f>
        <v>#REF!</v>
      </c>
      <c r="H69" s="97" t="e">
        <f>'summary '!AD72</f>
        <v>#REF!</v>
      </c>
      <c r="I69" s="97" t="e">
        <f t="shared" si="1"/>
        <v>#REF!</v>
      </c>
    </row>
    <row r="70" spans="1:9" ht="14.5" x14ac:dyDescent="0.35">
      <c r="A70" s="97" t="e">
        <f>'summary '!B73</f>
        <v>#REF!</v>
      </c>
      <c r="B70" s="97" t="e">
        <f>'summary '!C73</f>
        <v>#REF!</v>
      </c>
      <c r="C70" s="97" t="str">
        <f>'summary '!Q73</f>
        <v/>
      </c>
      <c r="D70" s="97" t="str">
        <f>'summary '!V73</f>
        <v/>
      </c>
      <c r="E70" s="97" t="str">
        <f>'summary '!Y73</f>
        <v/>
      </c>
      <c r="F70" s="97" t="str">
        <f>'summary '!AB73</f>
        <v/>
      </c>
      <c r="G70" s="98" t="e">
        <f>'summary '!AC73</f>
        <v>#REF!</v>
      </c>
      <c r="H70" s="97" t="e">
        <f>'summary '!AD73</f>
        <v>#REF!</v>
      </c>
      <c r="I70" s="97" t="e">
        <f t="shared" si="1"/>
        <v>#REF!</v>
      </c>
    </row>
    <row r="71" spans="1:9" ht="14.5" x14ac:dyDescent="0.35">
      <c r="A71" s="97" t="e">
        <f>'summary '!B74</f>
        <v>#REF!</v>
      </c>
      <c r="B71" s="97" t="e">
        <f>'summary '!C74</f>
        <v>#REF!</v>
      </c>
      <c r="C71" s="97" t="str">
        <f>'summary '!Q74</f>
        <v/>
      </c>
      <c r="D71" s="97" t="str">
        <f>'summary '!V74</f>
        <v/>
      </c>
      <c r="E71" s="97" t="str">
        <f>'summary '!Y74</f>
        <v/>
      </c>
      <c r="F71" s="97" t="str">
        <f>'summary '!AB74</f>
        <v/>
      </c>
      <c r="G71" s="98" t="e">
        <f>'summary '!AC74</f>
        <v>#REF!</v>
      </c>
      <c r="H71" s="97" t="e">
        <f>'summary '!AD74</f>
        <v>#REF!</v>
      </c>
      <c r="I71" s="97" t="e">
        <f t="shared" si="1"/>
        <v>#REF!</v>
      </c>
    </row>
    <row r="72" spans="1:9" ht="14.5" x14ac:dyDescent="0.35">
      <c r="A72" s="97" t="e">
        <f>'summary '!B75</f>
        <v>#REF!</v>
      </c>
      <c r="B72" s="97" t="e">
        <f>'summary '!C75</f>
        <v>#REF!</v>
      </c>
      <c r="C72" s="97" t="str">
        <f>'summary '!Q75</f>
        <v/>
      </c>
      <c r="D72" s="97" t="str">
        <f>'summary '!V75</f>
        <v/>
      </c>
      <c r="E72" s="97" t="str">
        <f>'summary '!Y75</f>
        <v/>
      </c>
      <c r="F72" s="97" t="str">
        <f>'summary '!AB75</f>
        <v/>
      </c>
      <c r="G72" s="98" t="e">
        <f>'summary '!AC75</f>
        <v>#REF!</v>
      </c>
      <c r="H72" s="97" t="e">
        <f>'summary '!AD75</f>
        <v>#REF!</v>
      </c>
      <c r="I72" s="97" t="e">
        <f t="shared" si="1"/>
        <v>#REF!</v>
      </c>
    </row>
    <row r="73" spans="1:9" ht="14.5" x14ac:dyDescent="0.35">
      <c r="A73" s="97" t="e">
        <f>'summary '!B76</f>
        <v>#REF!</v>
      </c>
      <c r="B73" s="97" t="e">
        <f>'summary '!C76</f>
        <v>#REF!</v>
      </c>
      <c r="C73" s="97" t="str">
        <f>'summary '!Q76</f>
        <v/>
      </c>
      <c r="D73" s="97" t="str">
        <f>'summary '!V76</f>
        <v/>
      </c>
      <c r="E73" s="97" t="str">
        <f>'summary '!Y76</f>
        <v/>
      </c>
      <c r="F73" s="97" t="str">
        <f>'summary '!AB76</f>
        <v/>
      </c>
      <c r="G73" s="98" t="e">
        <f>'summary '!AC76</f>
        <v>#REF!</v>
      </c>
      <c r="H73" s="97" t="e">
        <f>'summary '!AD76</f>
        <v>#REF!</v>
      </c>
      <c r="I73" s="97" t="e">
        <f t="shared" si="1"/>
        <v>#REF!</v>
      </c>
    </row>
    <row r="74" spans="1:9" ht="14.5" x14ac:dyDescent="0.35">
      <c r="A74" s="97" t="e">
        <f>'summary '!B77</f>
        <v>#REF!</v>
      </c>
      <c r="B74" s="97" t="e">
        <f>'summary '!C77</f>
        <v>#REF!</v>
      </c>
      <c r="C74" s="97" t="str">
        <f>'summary '!Q77</f>
        <v/>
      </c>
      <c r="D74" s="97" t="str">
        <f>'summary '!V77</f>
        <v/>
      </c>
      <c r="E74" s="97" t="str">
        <f>'summary '!Y77</f>
        <v/>
      </c>
      <c r="F74" s="97" t="str">
        <f>'summary '!AB77</f>
        <v/>
      </c>
      <c r="G74" s="98" t="e">
        <f>'summary '!AC77</f>
        <v>#REF!</v>
      </c>
      <c r="H74" s="97" t="e">
        <f>'summary '!AD77</f>
        <v>#REF!</v>
      </c>
      <c r="I74" s="97" t="e">
        <f t="shared" si="1"/>
        <v>#REF!</v>
      </c>
    </row>
    <row r="75" spans="1:9" ht="14.5" x14ac:dyDescent="0.35">
      <c r="A75" s="97" t="e">
        <f>'summary '!B78</f>
        <v>#REF!</v>
      </c>
      <c r="B75" s="97" t="e">
        <f>'summary '!C78</f>
        <v>#REF!</v>
      </c>
      <c r="C75" s="97" t="str">
        <f>'summary '!Q78</f>
        <v/>
      </c>
      <c r="D75" s="97" t="str">
        <f>'summary '!V78</f>
        <v/>
      </c>
      <c r="E75" s="97" t="str">
        <f>'summary '!Y78</f>
        <v/>
      </c>
      <c r="F75" s="97" t="str">
        <f>'summary '!AB78</f>
        <v/>
      </c>
      <c r="G75" s="98" t="e">
        <f>'summary '!AC78</f>
        <v>#REF!</v>
      </c>
      <c r="H75" s="97" t="e">
        <f>'summary '!AD78</f>
        <v>#REF!</v>
      </c>
      <c r="I75" s="97" t="e">
        <f t="shared" si="1"/>
        <v>#REF!</v>
      </c>
    </row>
    <row r="76" spans="1:9" ht="14.5" x14ac:dyDescent="0.35">
      <c r="A76" s="97" t="e">
        <f>'summary '!B79</f>
        <v>#REF!</v>
      </c>
      <c r="B76" s="97" t="e">
        <f>'summary '!C79</f>
        <v>#REF!</v>
      </c>
      <c r="C76" s="97" t="str">
        <f>'summary '!Q79</f>
        <v/>
      </c>
      <c r="D76" s="97" t="str">
        <f>'summary '!V79</f>
        <v/>
      </c>
      <c r="E76" s="97" t="str">
        <f>'summary '!Y79</f>
        <v/>
      </c>
      <c r="F76" s="97" t="str">
        <f>'summary '!AB79</f>
        <v/>
      </c>
      <c r="G76" s="98" t="e">
        <f>'summary '!AC79</f>
        <v>#REF!</v>
      </c>
      <c r="H76" s="97" t="e">
        <f>'summary '!AD79</f>
        <v>#REF!</v>
      </c>
      <c r="I76" s="97" t="e">
        <f t="shared" si="1"/>
        <v>#REF!</v>
      </c>
    </row>
    <row r="77" spans="1:9" ht="14.5" x14ac:dyDescent="0.35">
      <c r="A77" s="97" t="e">
        <f>'summary '!B80</f>
        <v>#REF!</v>
      </c>
      <c r="B77" s="97" t="e">
        <f>'summary '!C80</f>
        <v>#REF!</v>
      </c>
      <c r="C77" s="97" t="str">
        <f>'summary '!Q80</f>
        <v/>
      </c>
      <c r="D77" s="97" t="str">
        <f>'summary '!V80</f>
        <v/>
      </c>
      <c r="E77" s="97" t="str">
        <f>'summary '!Y80</f>
        <v/>
      </c>
      <c r="F77" s="97" t="str">
        <f>'summary '!AB80</f>
        <v/>
      </c>
      <c r="G77" s="98" t="e">
        <f>'summary '!AC80</f>
        <v>#REF!</v>
      </c>
      <c r="H77" s="97" t="e">
        <f>'summary '!AD80</f>
        <v>#REF!</v>
      </c>
      <c r="I77" s="97" t="e">
        <f t="shared" si="1"/>
        <v>#REF!</v>
      </c>
    </row>
    <row r="78" spans="1:9" ht="14.5" x14ac:dyDescent="0.35">
      <c r="A78" s="97" t="e">
        <f>'summary '!B81</f>
        <v>#REF!</v>
      </c>
      <c r="B78" s="97" t="e">
        <f>'summary '!C81</f>
        <v>#REF!</v>
      </c>
      <c r="C78" s="97" t="str">
        <f>'summary '!Q81</f>
        <v/>
      </c>
      <c r="D78" s="97" t="str">
        <f>'summary '!V81</f>
        <v/>
      </c>
      <c r="E78" s="97" t="str">
        <f>'summary '!Y81</f>
        <v/>
      </c>
      <c r="F78" s="97" t="str">
        <f>'summary '!AB81</f>
        <v/>
      </c>
      <c r="G78" s="98" t="e">
        <f>'summary '!AC81</f>
        <v>#REF!</v>
      </c>
      <c r="H78" s="97" t="e">
        <f>'summary '!AD81</f>
        <v>#REF!</v>
      </c>
      <c r="I78" s="97" t="e">
        <f t="shared" si="1"/>
        <v>#REF!</v>
      </c>
    </row>
    <row r="79" spans="1:9" ht="14.5" x14ac:dyDescent="0.35">
      <c r="A79" s="97" t="e">
        <f>'summary '!B82</f>
        <v>#REF!</v>
      </c>
      <c r="B79" s="97" t="e">
        <f>'summary '!C82</f>
        <v>#REF!</v>
      </c>
      <c r="C79" s="97" t="str">
        <f>'summary '!Q82</f>
        <v/>
      </c>
      <c r="D79" s="97" t="str">
        <f>'summary '!V82</f>
        <v/>
      </c>
      <c r="E79" s="97" t="str">
        <f>'summary '!Y82</f>
        <v/>
      </c>
      <c r="F79" s="97" t="str">
        <f>'summary '!AB82</f>
        <v/>
      </c>
      <c r="G79" s="98" t="e">
        <f>'summary '!AC82</f>
        <v>#REF!</v>
      </c>
      <c r="H79" s="97" t="e">
        <f>'summary '!AD82</f>
        <v>#REF!</v>
      </c>
      <c r="I79" s="97" t="e">
        <f t="shared" si="1"/>
        <v>#REF!</v>
      </c>
    </row>
    <row r="80" spans="1:9" ht="14.5" x14ac:dyDescent="0.35">
      <c r="A80" s="97" t="e">
        <f>'summary '!B83</f>
        <v>#REF!</v>
      </c>
      <c r="B80" s="97" t="e">
        <f>'summary '!C83</f>
        <v>#REF!</v>
      </c>
      <c r="C80" s="97" t="str">
        <f>'summary '!Q83</f>
        <v/>
      </c>
      <c r="D80" s="97" t="str">
        <f>'summary '!V83</f>
        <v/>
      </c>
      <c r="E80" s="97" t="str">
        <f>'summary '!Y83</f>
        <v/>
      </c>
      <c r="F80" s="97" t="str">
        <f>'summary '!AB83</f>
        <v/>
      </c>
      <c r="G80" s="98" t="e">
        <f>'summary '!AC83</f>
        <v>#REF!</v>
      </c>
      <c r="H80" s="97" t="e">
        <f>'summary '!AD83</f>
        <v>#REF!</v>
      </c>
      <c r="I80" s="97" t="e">
        <f t="shared" si="1"/>
        <v>#REF!</v>
      </c>
    </row>
    <row r="81" spans="1:9" ht="14.5" x14ac:dyDescent="0.35">
      <c r="A81" s="97" t="e">
        <f>'summary '!B84</f>
        <v>#REF!</v>
      </c>
      <c r="B81" s="97" t="e">
        <f>'summary '!C84</f>
        <v>#REF!</v>
      </c>
      <c r="C81" s="97" t="str">
        <f>'summary '!Q84</f>
        <v/>
      </c>
      <c r="D81" s="97" t="str">
        <f>'summary '!V84</f>
        <v/>
      </c>
      <c r="E81" s="97" t="str">
        <f>'summary '!Y84</f>
        <v/>
      </c>
      <c r="F81" s="97" t="str">
        <f>'summary '!AB84</f>
        <v/>
      </c>
      <c r="G81" s="98" t="e">
        <f>'summary '!AC84</f>
        <v>#REF!</v>
      </c>
      <c r="H81" s="97" t="e">
        <f>'summary '!AD84</f>
        <v>#REF!</v>
      </c>
      <c r="I81" s="97" t="e">
        <f t="shared" si="1"/>
        <v>#REF!</v>
      </c>
    </row>
    <row r="82" spans="1:9" ht="14.5" x14ac:dyDescent="0.35">
      <c r="A82" s="97" t="e">
        <f>'summary '!B85</f>
        <v>#REF!</v>
      </c>
      <c r="B82" s="97" t="e">
        <f>'summary '!C85</f>
        <v>#REF!</v>
      </c>
      <c r="C82" s="97" t="str">
        <f>'summary '!Q85</f>
        <v/>
      </c>
      <c r="D82" s="97" t="str">
        <f>'summary '!V85</f>
        <v/>
      </c>
      <c r="E82" s="97" t="str">
        <f>'summary '!Y85</f>
        <v/>
      </c>
      <c r="F82" s="97" t="str">
        <f>'summary '!AB85</f>
        <v/>
      </c>
      <c r="G82" s="98" t="e">
        <f>'summary '!AC85</f>
        <v>#REF!</v>
      </c>
      <c r="H82" s="97" t="e">
        <f>'summary '!AD85</f>
        <v>#REF!</v>
      </c>
      <c r="I82" s="97" t="e">
        <f t="shared" si="1"/>
        <v>#REF!</v>
      </c>
    </row>
    <row r="83" spans="1:9" ht="14.5" x14ac:dyDescent="0.35">
      <c r="A83" s="97" t="e">
        <f>'summary '!B86</f>
        <v>#REF!</v>
      </c>
      <c r="B83" s="97" t="e">
        <f>'summary '!C86</f>
        <v>#REF!</v>
      </c>
      <c r="C83" s="97" t="str">
        <f>'summary '!Q86</f>
        <v/>
      </c>
      <c r="D83" s="97" t="str">
        <f>'summary '!V86</f>
        <v/>
      </c>
      <c r="E83" s="97" t="str">
        <f>'summary '!Y86</f>
        <v/>
      </c>
      <c r="F83" s="97" t="str">
        <f>'summary '!AB86</f>
        <v/>
      </c>
      <c r="G83" s="98" t="e">
        <f>'summary '!AC86</f>
        <v>#REF!</v>
      </c>
      <c r="H83" s="97" t="e">
        <f>'summary '!AD86</f>
        <v>#REF!</v>
      </c>
      <c r="I83" s="97" t="e">
        <f t="shared" si="1"/>
        <v>#REF!</v>
      </c>
    </row>
    <row r="84" spans="1:9" ht="14.5" x14ac:dyDescent="0.35">
      <c r="A84" s="97"/>
      <c r="B84" s="97"/>
      <c r="C84" s="97"/>
      <c r="D84" s="97"/>
      <c r="E84" s="97"/>
      <c r="F84" s="97"/>
      <c r="G84" s="98"/>
      <c r="H84" s="97"/>
      <c r="I84" s="97" t="str">
        <f t="shared" si="1"/>
        <v/>
      </c>
    </row>
  </sheetData>
  <sheetProtection formatCells="0" formatColumns="0" format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ABSENSI</vt:lpstr>
      <vt:lpstr>data_harilibur</vt:lpstr>
      <vt:lpstr>Sheet1</vt:lpstr>
      <vt:lpstr>Operasional</vt:lpstr>
      <vt:lpstr>Procesing</vt:lpstr>
      <vt:lpstr>aspek kompetensi</vt:lpstr>
      <vt:lpstr>summary </vt:lpstr>
      <vt:lpstr>insentive</vt:lpstr>
      <vt:lpstr>AA</vt:lpstr>
      <vt:lpstr>Aktivitas</vt:lpstr>
      <vt:lpstr>BB</vt:lpstr>
      <vt:lpstr>CC</vt:lpstr>
      <vt:lpstr>data_absen</vt:lpstr>
      <vt:lpstr>DD</vt:lpstr>
      <vt:lpstr>departemen</vt:lpstr>
      <vt:lpstr>EE</vt:lpstr>
      <vt:lpstr>FF</vt:lpstr>
      <vt:lpstr>GG</vt:lpstr>
      <vt:lpstr>HH</vt:lpstr>
      <vt:lpstr>LIST</vt:lpstr>
      <vt:lpstr>OPERASIONAL</vt:lpstr>
      <vt:lpstr>ABSENSI!Print_Area</vt:lpstr>
      <vt:lpstr>PROCESING</vt:lpstr>
      <vt:lpstr>VLOOK_NILAIKOMPETENSI</vt:lpstr>
      <vt:lpstr>VLOOKTGL</vt:lpstr>
    </vt:vector>
  </TitlesOfParts>
  <Company>GFK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Karsono</dc:creator>
  <cp:lastModifiedBy>dedy yonanta</cp:lastModifiedBy>
  <cp:lastPrinted>2021-04-22T01:17:36Z</cp:lastPrinted>
  <dcterms:created xsi:type="dcterms:W3CDTF">2011-03-24T11:27:30Z</dcterms:created>
  <dcterms:modified xsi:type="dcterms:W3CDTF">2021-09-16T21:25:53Z</dcterms:modified>
</cp:coreProperties>
</file>