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202300"/>
  <mc:AlternateContent xmlns:mc="http://schemas.openxmlformats.org/markup-compatibility/2006">
    <mc:Choice Requires="x15">
      <x15ac:absPath xmlns:x15ac="http://schemas.microsoft.com/office/spreadsheetml/2010/11/ac" url="/Users/maheshroyal/Downloads/"/>
    </mc:Choice>
  </mc:AlternateContent>
  <xr:revisionPtr revIDLastSave="0" documentId="8_{49FF1AC7-C0AE-5044-952E-0112D7F1F4A4}" xr6:coauthVersionLast="47" xr6:coauthVersionMax="47" xr10:uidLastSave="{00000000-0000-0000-0000-000000000000}"/>
  <bookViews>
    <workbookView xWindow="0" yWindow="0" windowWidth="28800" windowHeight="18000" activeTab="3" xr2:uid="{8EAEE55C-FF28-E44A-91D6-EA6E1F1E8125}"/>
  </bookViews>
  <sheets>
    <sheet name="calci 1" sheetId="12" r:id="rId1"/>
    <sheet name="calci 2" sheetId="14" r:id="rId2"/>
    <sheet name="data" sheetId="1" r:id="rId3"/>
    <sheet name="dashboard" sheetId="13" r:id="rId4"/>
  </sheets>
  <definedNames>
    <definedName name="Slicer_Team_12">#N/A</definedName>
  </definedNames>
  <calcPr calcId="181029"/>
  <pivotCaches>
    <pivotCache cacheId="8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0" i="12" l="1" a="1"/>
  <c r="N20" i="12" s="1"/>
  <c r="B37" i="12"/>
  <c r="B38" i="12"/>
  <c r="B39" i="12"/>
  <c r="B40" i="12"/>
  <c r="C40" i="12" s="1"/>
  <c r="B41" i="12"/>
  <c r="C41" i="12" s="1"/>
  <c r="B42" i="12"/>
  <c r="C42" i="12" s="1"/>
  <c r="B43" i="12"/>
  <c r="C43" i="12" s="1"/>
  <c r="B44" i="12"/>
  <c r="B45" i="12"/>
  <c r="B56" i="12" a="1"/>
  <c r="B56" i="12" s="1"/>
  <c r="C37" i="12"/>
  <c r="C38" i="12"/>
  <c r="C39" i="12"/>
  <c r="C44" i="12"/>
  <c r="C45" i="12"/>
  <c r="B36" i="12"/>
  <c r="C36" i="12" s="1"/>
  <c r="A36" i="12" a="1"/>
  <c r="A36" i="12" s="1"/>
  <c r="B15" i="12"/>
  <c r="B19" i="12" s="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B22" i="12" l="1"/>
  <c r="I26" i="13" s="1"/>
  <c r="I13" i="12"/>
  <c r="D34" i="12"/>
  <c r="I17" i="13"/>
  <c r="I22" i="13"/>
  <c r="B16" i="12"/>
  <c r="B20" i="12"/>
  <c r="F16" i="12" s="1" a="1"/>
  <c r="F16" i="12" s="1"/>
  <c r="I24" i="13" s="1"/>
  <c r="B17" i="12"/>
  <c r="B21" i="12" l="1"/>
  <c r="K22" i="12"/>
  <c r="B18" i="12"/>
  <c r="I20"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421E55-A2C1-1A4A-9474-3F2450BD13A4}" keepAlive="1" name="Query - ipl_2025_complete_data" description="Connection to the 'ipl_2025_complete_data' query in the workbook." type="5" refreshedVersion="8" background="1" saveData="1">
    <dbPr connection="Provider=Microsoft.Mashup.OleDb.1;Data Source=$Workbook$;Location=ipl_2025_complete_data;Extended Properties=&quot;&quot;" command="SELECT * FROM [ipl_2025_complete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<sst xmlns="http://schemas.openxmlformats.org/spreadsheetml/2006/main" count="533" uniqueCount="110">
  <si>
    <t>Match Number</t>
  </si>
  <si>
    <t>Date &amp; Time.1</t>
  </si>
  <si>
    <t>Date &amp; Time.2</t>
  </si>
  <si>
    <t>Venue</t>
  </si>
  <si>
    <t>Team 1</t>
  </si>
  <si>
    <t>Team 1 Score.1</t>
  </si>
  <si>
    <t>Team 1 Score.2</t>
  </si>
  <si>
    <t>Team 2</t>
  </si>
  <si>
    <t>Team 2 Score.1</t>
  </si>
  <si>
    <t>Team 2 Score.2</t>
  </si>
  <si>
    <t>winner</t>
  </si>
  <si>
    <t>winning_margin</t>
  </si>
  <si>
    <t xml:space="preserve"> 7:30 pm IST</t>
  </si>
  <si>
    <t>Narendra Modi Stadium,</t>
  </si>
  <si>
    <t>Royal Challengers Bengaluru</t>
  </si>
  <si>
    <t>Punjab Kings</t>
  </si>
  <si>
    <t>ROYAL CHALLENGERS BENGALURU</t>
  </si>
  <si>
    <t>6 RUNS</t>
  </si>
  <si>
    <t>Mumbai Indians</t>
  </si>
  <si>
    <t>PUNJAB KINGS</t>
  </si>
  <si>
    <t>5 WICKETS</t>
  </si>
  <si>
    <t>New PCA Stadium,</t>
  </si>
  <si>
    <t>Gujarat Titans</t>
  </si>
  <si>
    <t>MUMBAI INDIANS</t>
  </si>
  <si>
    <t>20 RUNS</t>
  </si>
  <si>
    <t>8 WICKETS</t>
  </si>
  <si>
    <t>Bharat Ratna Shri Atal Bihari Vajpayee Ekana Cricket Stadium,</t>
  </si>
  <si>
    <t>Lucknow Super Giants</t>
  </si>
  <si>
    <t>6 WICKETS</t>
  </si>
  <si>
    <t>Sawai Mansingh Stadium,</t>
  </si>
  <si>
    <t>7 WICKETS</t>
  </si>
  <si>
    <t>Arun Jaitley Stadium,</t>
  </si>
  <si>
    <t>Sunrisers Hyderabad</t>
  </si>
  <si>
    <t>Kolkata Knight Riders</t>
  </si>
  <si>
    <t>SUNRISERS HYDERABAD</t>
  </si>
  <si>
    <t>110 RUNS</t>
  </si>
  <si>
    <t xml:space="preserve"> 3:30 pm IST</t>
  </si>
  <si>
    <t>Chennai Super Kings</t>
  </si>
  <si>
    <t>CHENNAI SUPER KINGS</t>
  </si>
  <si>
    <t>83 RUNS</t>
  </si>
  <si>
    <t>Delhi Capitals</t>
  </si>
  <si>
    <t>DELHI CAPITALS</t>
  </si>
  <si>
    <t>42 RUNS</t>
  </si>
  <si>
    <t>LUCKNOW SUPER GIANTS</t>
  </si>
  <si>
    <t>33 RUNS</t>
  </si>
  <si>
    <t>Wankhede Stadium,</t>
  </si>
  <si>
    <t>59 RUNS</t>
  </si>
  <si>
    <t>Rajasthan Royals</t>
  </si>
  <si>
    <t>RAJASTHAN ROYALS</t>
  </si>
  <si>
    <t>GUJARAT TITANS</t>
  </si>
  <si>
    <t>10 WICKETS</t>
  </si>
  <si>
    <t>10 RUNS</t>
  </si>
  <si>
    <t>M Chinnaswamy Stadium,</t>
  </si>
  <si>
    <t>Eden Gardens,</t>
  </si>
  <si>
    <t>2 WICKETS</t>
  </si>
  <si>
    <t>3 WICKETS</t>
  </si>
  <si>
    <t>Rajiv Gandhi International Stadium,</t>
  </si>
  <si>
    <t>Himachal Pradesh Cricket Association Stadium,</t>
  </si>
  <si>
    <t>37 RUNS</t>
  </si>
  <si>
    <t>KOLKATA KNIGHT RIDERS</t>
  </si>
  <si>
    <t>1 RUN</t>
  </si>
  <si>
    <t>2 RUNS</t>
  </si>
  <si>
    <t>38 RUNS</t>
  </si>
  <si>
    <t>100 RUNS</t>
  </si>
  <si>
    <t>MA Chidambaram Stadium,</t>
  </si>
  <si>
    <t>4 WICKETS</t>
  </si>
  <si>
    <t>14 RUNS</t>
  </si>
  <si>
    <t>54 RUNS</t>
  </si>
  <si>
    <t>11 RUNS</t>
  </si>
  <si>
    <t>39 RUNS</t>
  </si>
  <si>
    <t>9 WICKETS</t>
  </si>
  <si>
    <t>SUPER OVER</t>
  </si>
  <si>
    <t>16 RUNS</t>
  </si>
  <si>
    <t>12 RUNS</t>
  </si>
  <si>
    <t>58 RUNS</t>
  </si>
  <si>
    <t>18 RUNS</t>
  </si>
  <si>
    <t>4 RUNS</t>
  </si>
  <si>
    <t>50 RUNS</t>
  </si>
  <si>
    <t>25 RUNS</t>
  </si>
  <si>
    <t>80 RUNS</t>
  </si>
  <si>
    <t>ACA Stadium,</t>
  </si>
  <si>
    <t>Dr YS Rajasekhara Reddy ACA-VDCA Cricket Stadium,</t>
  </si>
  <si>
    <t>36 RUNS</t>
  </si>
  <si>
    <t>1 WICKET</t>
  </si>
  <si>
    <t>44 RUNS</t>
  </si>
  <si>
    <t>won by</t>
  </si>
  <si>
    <t>Row Labels</t>
  </si>
  <si>
    <t>Grand Total</t>
  </si>
  <si>
    <t>Sum of Team 1 Score.1</t>
  </si>
  <si>
    <t>Count of Date &amp; Time.1</t>
  </si>
  <si>
    <t>LOOKUP VALUE</t>
  </si>
  <si>
    <t>FIRST INNING RUNS</t>
  </si>
  <si>
    <t>SECOND INNING RUNS</t>
  </si>
  <si>
    <t>TOURNAMENT RUNS</t>
  </si>
  <si>
    <t>TOTAL WICKETS</t>
  </si>
  <si>
    <t>TOTAL WINS</t>
  </si>
  <si>
    <t>Sum of Team 2 Score.2</t>
  </si>
  <si>
    <t>TEAM</t>
  </si>
  <si>
    <t>Wins</t>
  </si>
  <si>
    <t>Points</t>
  </si>
  <si>
    <t>Result</t>
  </si>
  <si>
    <t>Tournament Wickets</t>
  </si>
  <si>
    <t>Tournament  runs</t>
  </si>
  <si>
    <t>Average runs</t>
  </si>
  <si>
    <t>High score</t>
  </si>
  <si>
    <t>Home Ground</t>
  </si>
  <si>
    <t>home</t>
  </si>
  <si>
    <t>Count of Match Number</t>
  </si>
  <si>
    <t>Eliminated</t>
  </si>
  <si>
    <t xml:space="preserve">                             IPL 2025 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</si>
</sst>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2"/>
      <color theme="0"/>
      <name val="Aptos Narrow"/>
      <family val="2"/>
      <scheme val="minor"/>
    </font>
    <font>
      <b/>
      <sz val="18"/>
      <color theme="1"/>
      <name val="Aptos Narrow"/>
      <scheme val="minor"/>
    </font>
    <font>
      <b/>
      <sz val="14"/>
      <color theme="1"/>
      <name val="Aptos Narrow"/>
      <family val="2"/>
      <scheme val="minor"/>
    </font>
    <font>
      <sz val="14"/>
      <color theme="5" tint="-0.249977111117893"/>
      <name val="Aptos Narrow"/>
      <family val="2"/>
      <scheme val="minor"/>
    </font>
    <font>
      <sz val="14"/>
      <color theme="1"/>
      <name val="Aptos Narrow"/>
      <family val="2"/>
      <scheme val="minor"/>
    </font>
    <font>
      <i/>
      <sz val="26"/>
      <color theme="5" tint="0.39991454817346722"/>
      <name val="Abadi MT Condensed Extra Bold"/>
      <family val="2"/>
    </font>
    <font>
      <b/>
      <sz val="18"/>
      <color theme="2" tint="-0.499984740745262"/>
      <name val="Marker Felt"/>
      <family val="4"/>
    </font>
    <font>
      <i/>
      <sz val="36"/>
      <color theme="5" tint="0.39988402966399123"/>
      <name val="Abadi MT Condensed Extra Bold"/>
      <family val="2"/>
    </font>
    <font>
      <sz val="20"/>
      <color theme="5" tint="0.39994506668294322"/>
      <name val="Aptos Narrow"/>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5" tint="0.59999389629810485"/>
        <bgColor indexed="64"/>
      </patternFill>
    </fill>
  </fills>
  <borders count="6">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top style="thin">
        <color auto="1"/>
      </top>
      <bottom/>
      <diagonal/>
    </border>
    <border>
      <left/>
      <right/>
      <top/>
      <bottom style="thin">
        <color auto="1"/>
      </bottom>
      <diagonal/>
    </border>
  </borders>
  <cellStyleXfs count="1">
    <xf numFmtId="0" fontId="0" fillId="0" borderId="0"/>
  </cellStyleXfs>
  <cellXfs count="32">
    <xf numFmtId="0" fontId="0" fillId="0" borderId="0" xfId="0"/>
    <xf numFmtId="0" fontId="0" fillId="0" borderId="0" xfId="0" applyNumberFormat="1"/>
    <xf numFmtId="2" fontId="0" fillId="0" borderId="0" xfId="0" applyNumberFormat="1"/>
    <xf numFmtId="0" fontId="0" fillId="0" borderId="0" xfId="0" pivotButton="1"/>
    <xf numFmtId="0" fontId="0" fillId="0" borderId="0" xfId="0" applyAlignment="1">
      <alignment horizontal="left"/>
    </xf>
    <xf numFmtId="14" fontId="0" fillId="3" borderId="1" xfId="0" applyNumberFormat="1" applyFont="1" applyFill="1" applyBorder="1" applyAlignment="1">
      <alignment horizontal="center" vertical="center"/>
    </xf>
    <xf numFmtId="0" fontId="0" fillId="3" borderId="1" xfId="0" applyNumberFormat="1" applyFont="1" applyFill="1" applyBorder="1" applyAlignment="1">
      <alignment horizontal="center" vertical="center"/>
    </xf>
    <xf numFmtId="14" fontId="0" fillId="0" borderId="1" xfId="0" applyNumberFormat="1" applyFont="1" applyBorder="1" applyAlignment="1">
      <alignment horizontal="center" vertical="center"/>
    </xf>
    <xf numFmtId="0" fontId="0" fillId="0" borderId="1" xfId="0" applyNumberFormat="1" applyFont="1" applyBorder="1" applyAlignment="1">
      <alignment horizontal="center" vertical="center"/>
    </xf>
    <xf numFmtId="1"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horizontal="center" vertical="center"/>
    </xf>
    <xf numFmtId="0" fontId="1" fillId="2" borderId="2" xfId="0" applyFont="1" applyFill="1" applyBorder="1"/>
    <xf numFmtId="0" fontId="1" fillId="2" borderId="2" xfId="0" applyFont="1" applyFill="1" applyBorder="1" applyAlignment="1">
      <alignment horizontal="center" vertical="center"/>
    </xf>
    <xf numFmtId="2" fontId="1" fillId="2" borderId="2" xfId="0" applyNumberFormat="1" applyFont="1" applyFill="1" applyBorder="1"/>
    <xf numFmtId="0" fontId="0" fillId="0" borderId="3" xfId="0" applyFont="1" applyBorder="1" applyAlignment="1">
      <alignment horizontal="center" vertical="center"/>
    </xf>
    <xf numFmtId="14" fontId="0" fillId="0" borderId="3" xfId="0" applyNumberFormat="1" applyFont="1" applyBorder="1" applyAlignment="1">
      <alignment horizontal="center" vertical="center"/>
    </xf>
    <xf numFmtId="0" fontId="0" fillId="0" borderId="3" xfId="0" applyNumberFormat="1"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3" fillId="4" borderId="0" xfId="0" applyFont="1" applyFill="1" applyAlignment="1">
      <alignment horizontal="center" vertical="center"/>
    </xf>
    <xf numFmtId="0" fontId="4" fillId="0"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5" fillId="0" borderId="0" xfId="0" applyFont="1"/>
    <xf numFmtId="0" fontId="7" fillId="0" borderId="4" xfId="0" applyFont="1" applyBorder="1" applyAlignment="1">
      <alignment horizontal="center"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8" fillId="0" borderId="0" xfId="0" applyFont="1" applyBorder="1" applyAlignment="1">
      <alignment horizontal="center" vertical="center"/>
    </xf>
    <xf numFmtId="0" fontId="7" fillId="0" borderId="0" xfId="0" applyFont="1" applyBorder="1" applyAlignment="1">
      <alignment horizontal="center" vertical="center"/>
    </xf>
    <xf numFmtId="0" fontId="6" fillId="0" borderId="0" xfId="0" applyFont="1" applyBorder="1" applyAlignment="1">
      <alignment horizontal="center" vertical="center"/>
    </xf>
    <xf numFmtId="0" fontId="9" fillId="0" borderId="0" xfId="0" applyFont="1" applyAlignment="1">
      <alignment horizontal="center" vertical="center" wrapText="1"/>
    </xf>
  </cellXfs>
  <cellStyles count="1">
    <cellStyle name="Normal" xfId="0" builtinId="0"/>
  </cellStyles>
  <dxfs count="46">
    <dxf>
      <font>
        <color rgb="FF9C0006"/>
      </font>
    </dxf>
    <dxf>
      <font>
        <color theme="6" tint="0.39994506668294322"/>
      </font>
    </dxf>
    <dxf>
      <font>
        <color theme="3" tint="0.749961851863155"/>
      </font>
    </dxf>
    <dxf>
      <font>
        <color theme="3" tint="0.749961851863155"/>
      </font>
    </dxf>
    <dxf>
      <font>
        <color theme="3" tint="9.9948118533890809E-2"/>
      </font>
    </dxf>
    <dxf>
      <font>
        <color rgb="FF9C0006"/>
      </font>
    </dxf>
    <dxf>
      <font>
        <color theme="6" tint="0.39994506668294322"/>
      </font>
    </dxf>
    <dxf>
      <font>
        <color theme="3" tint="0.749961851863155"/>
      </font>
    </dxf>
    <dxf>
      <font>
        <color theme="3" tint="0.749961851863155"/>
      </font>
    </dxf>
    <dxf>
      <font>
        <color theme="3" tint="9.9948118533890809E-2"/>
      </font>
    </dxf>
    <dxf>
      <font>
        <color theme="6" tint="0.39994506668294322"/>
      </font>
    </dxf>
    <dxf>
      <font>
        <color rgb="FF9C0006"/>
      </font>
    </dxf>
    <dxf>
      <font>
        <color rgb="FF9C0006"/>
      </font>
    </dxf>
    <dxf>
      <font>
        <color theme="6" tint="0.39994506668294322"/>
      </font>
    </dxf>
    <dxf>
      <font>
        <color theme="3" tint="0.749961851863155"/>
      </font>
    </dxf>
    <dxf>
      <font>
        <color theme="3" tint="0.749961851863155"/>
      </font>
    </dxf>
    <dxf>
      <font>
        <color theme="3" tint="9.9948118533890809E-2"/>
      </font>
    </dxf>
    <dxf>
      <font>
        <color theme="6" tint="0.39994506668294322"/>
      </font>
    </dxf>
    <dxf>
      <font>
        <color rgb="FF9C0006"/>
      </font>
    </dxf>
    <dxf>
      <font>
        <color theme="6" tint="0.39994506668294322"/>
      </font>
    </dxf>
    <dxf>
      <font>
        <color rgb="FF9C0006"/>
      </font>
    </dxf>
    <dxf>
      <font>
        <color theme="6" tint="0.39994506668294322"/>
      </font>
    </dxf>
    <dxf>
      <font>
        <color rgb="FF9C0006"/>
      </font>
    </dxf>
    <dxf>
      <font>
        <color theme="6" tint="0.39994506668294322"/>
      </font>
    </dxf>
    <dxf>
      <font>
        <color rgb="FF9C0006"/>
      </font>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i val="0"/>
        <strike val="0"/>
        <condense val="0"/>
        <extend val="0"/>
        <outline val="0"/>
        <shadow val="0"/>
        <u val="none"/>
        <vertAlign val="baseline"/>
        <sz val="12"/>
        <color theme="0"/>
        <name val="Aptos Narrow"/>
        <family val="2"/>
        <scheme val="minor"/>
      </font>
      <fill>
        <patternFill patternType="solid">
          <fgColor theme="9"/>
          <bgColor theme="9"/>
        </patternFill>
      </fill>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19" formatCode="dd/mm/yyyy"/>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1!PivotTable19</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aseline="0"/>
              <a:t> Venue Performance</a:t>
            </a:r>
            <a:r>
              <a:rPr lang="en-US"/>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79905255745471"/>
          <c:y val="0.17908527391522869"/>
          <c:w val="0.75524214198834905"/>
          <c:h val="0.6970708661417323"/>
        </c:manualLayout>
      </c:layout>
      <c:barChart>
        <c:barDir val="col"/>
        <c:grouping val="clustered"/>
        <c:varyColors val="0"/>
        <c:ser>
          <c:idx val="0"/>
          <c:order val="0"/>
          <c:tx>
            <c:strRef>
              <c:f>'calci 1'!$B$27</c:f>
              <c:strCache>
                <c:ptCount val="1"/>
                <c:pt idx="0">
                  <c:v>Average runs</c:v>
                </c:pt>
              </c:strCache>
            </c:strRef>
          </c:tx>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'calci 1'!$A$28:$A$30</c:f>
              <c:strCache>
                <c:ptCount val="2"/>
                <c:pt idx="0">
                  <c:v>Arun Jaitley Stadium,</c:v>
                </c:pt>
                <c:pt idx="1">
                  <c:v>Rajiv Gandhi International Stadium,</c:v>
                </c:pt>
              </c:strCache>
            </c:strRef>
          </c:cat>
          <c:val>
            <c:numRef>
              <c:f>'calci 1'!$B$28:$B$30</c:f>
              <c:numCache>
                <c:formatCode>0.00</c:formatCode>
                <c:ptCount val="2"/>
                <c:pt idx="0">
                  <c:v>278</c:v>
                </c:pt>
                <c:pt idx="1">
                  <c:v>203.6</c:v>
                </c:pt>
              </c:numCache>
            </c:numRef>
          </c:val>
          <c:extLst>
            <c:ext xmlns:c16="http://schemas.microsoft.com/office/drawing/2014/chart" uri="{C3380CC4-5D6E-409C-BE32-E72D297353CC}">
              <c16:uniqueId val="{00000000-4D82-074C-8462-05FD029AB272}"/>
            </c:ext>
          </c:extLst>
        </c:ser>
        <c:ser>
          <c:idx val="1"/>
          <c:order val="1"/>
          <c:tx>
            <c:strRef>
              <c:f>'calci 1'!$C$27</c:f>
              <c:strCache>
                <c:ptCount val="1"/>
                <c:pt idx="0">
                  <c:v>High score</c:v>
                </c:pt>
              </c:strCache>
            </c:strRef>
          </c:tx>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'calci 1'!$A$28:$A$30</c:f>
              <c:strCache>
                <c:ptCount val="2"/>
                <c:pt idx="0">
                  <c:v>Arun Jaitley Stadium,</c:v>
                </c:pt>
                <c:pt idx="1">
                  <c:v>Rajiv Gandhi International Stadium,</c:v>
                </c:pt>
              </c:strCache>
            </c:strRef>
          </c:cat>
          <c:val>
            <c:numRef>
              <c:f>'calci 1'!$C$28:$C$30</c:f>
              <c:numCache>
                <c:formatCode>General</c:formatCode>
                <c:ptCount val="2"/>
                <c:pt idx="0">
                  <c:v>168</c:v>
                </c:pt>
                <c:pt idx="1">
                  <c:v>245</c:v>
                </c:pt>
              </c:numCache>
            </c:numRef>
          </c:val>
          <c:extLst>
            <c:ext xmlns:c16="http://schemas.microsoft.com/office/drawing/2014/chart" uri="{C3380CC4-5D6E-409C-BE32-E72D297353CC}">
              <c16:uniqueId val="{00000002-4D82-074C-8462-05FD029AB272}"/>
            </c:ext>
          </c:extLst>
        </c:ser>
        <c:dLbls>
          <c:dLblPos val="inEnd"/>
          <c:showLegendKey val="0"/>
          <c:showVal val="1"/>
          <c:showCatName val="0"/>
          <c:showSerName val="0"/>
          <c:showPercent val="0"/>
          <c:showBubbleSize val="0"/>
        </c:dLbls>
        <c:gapWidth val="100"/>
        <c:overlap val="-24"/>
        <c:axId val="195479056"/>
        <c:axId val="76743488"/>
      </c:barChart>
      <c:catAx>
        <c:axId val="19547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6743488"/>
        <c:crosses val="autoZero"/>
        <c:auto val="1"/>
        <c:lblAlgn val="ctr"/>
        <c:lblOffset val="100"/>
        <c:noMultiLvlLbl val="0"/>
      </c:catAx>
      <c:valAx>
        <c:axId val="7674348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47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2!PivotTable21</c:name>
    <c:fmtId val="0"/>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Matches</a:t>
            </a:r>
            <a:r>
              <a:rPr lang="en-US" baseline="0"/>
              <a:t> Hosted by venue</a:t>
            </a:r>
          </a:p>
          <a:p>
            <a:pPr>
              <a:defRPr/>
            </a:pPr>
            <a:endParaRPr lang="en-US"/>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2"/>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'calci 2'!$B$3</c:f>
              <c:strCache>
                <c:ptCount val="1"/>
                <c:pt idx="0">
                  <c:v>Total</c:v>
                </c:pt>
              </c:strCache>
            </c:strRef>
          </c:tx>
          <c:spPr>
            <a:noFill/>
            <a:ln w="25400" cap="flat" cmpd="sng" algn="ctr">
              <a:solidFill>
                <a:schemeClr val="accent2"/>
              </a:solidFill>
              <a:miter lim="800000"/>
            </a:ln>
            <a:effectLst/>
          </c:spPr>
          <c:invertIfNegative val="0"/>
          <c:cat>
            <c:strRef>
              <c:f>'calci 2'!$A$4:$A$17</c:f>
              <c:strCache>
                <c:ptCount val="13"/>
                <c:pt idx="0">
                  <c:v>ACA Stadium,</c:v>
                </c:pt>
                <c:pt idx="1">
                  <c:v>Arun Jaitley Stadium,</c:v>
                </c:pt>
                <c:pt idx="2">
                  <c:v>Bharat Ratna Shri Atal Bihari Vajpayee Ekana Cricket Stadium,</c:v>
                </c:pt>
                <c:pt idx="3">
                  <c:v>Dr YS Rajasekhara Reddy ACA-VDCA Cricket Stadium,</c:v>
                </c:pt>
                <c:pt idx="4">
                  <c:v>Eden Gardens,</c:v>
                </c:pt>
                <c:pt idx="5">
                  <c:v>Himachal Pradesh Cricket Association Stadium,</c:v>
                </c:pt>
                <c:pt idx="6">
                  <c:v>M Chinnaswamy Stadium,</c:v>
                </c:pt>
                <c:pt idx="7">
                  <c:v>MA Chidambaram Stadium,</c:v>
                </c:pt>
                <c:pt idx="8">
                  <c:v>Narendra Modi Stadium,</c:v>
                </c:pt>
                <c:pt idx="9">
                  <c:v>New PCA Stadium,</c:v>
                </c:pt>
                <c:pt idx="10">
                  <c:v>Rajiv Gandhi International Stadium,</c:v>
                </c:pt>
                <c:pt idx="11">
                  <c:v>Sawai Mansingh Stadium,</c:v>
                </c:pt>
                <c:pt idx="12">
                  <c:v>Wankhede Stadium,</c:v>
                </c:pt>
              </c:strCache>
            </c:strRef>
          </c:cat>
          <c:val>
            <c:numRef>
              <c:f>'calci 2'!$B$4:$B$17</c:f>
              <c:numCache>
                <c:formatCode>General</c:formatCode>
                <c:ptCount val="13"/>
                <c:pt idx="0">
                  <c:v>2</c:v>
                </c:pt>
                <c:pt idx="1">
                  <c:v>7</c:v>
                </c:pt>
                <c:pt idx="2">
                  <c:v>8</c:v>
                </c:pt>
                <c:pt idx="3">
                  <c:v>2</c:v>
                </c:pt>
                <c:pt idx="4">
                  <c:v>7</c:v>
                </c:pt>
                <c:pt idx="5">
                  <c:v>1</c:v>
                </c:pt>
                <c:pt idx="6">
                  <c:v>5</c:v>
                </c:pt>
                <c:pt idx="7">
                  <c:v>6</c:v>
                </c:pt>
                <c:pt idx="8">
                  <c:v>9</c:v>
                </c:pt>
                <c:pt idx="9">
                  <c:v>6</c:v>
                </c:pt>
                <c:pt idx="10">
                  <c:v>5</c:v>
                </c:pt>
                <c:pt idx="11">
                  <c:v>7</c:v>
                </c:pt>
                <c:pt idx="12">
                  <c:v>7</c:v>
                </c:pt>
              </c:numCache>
            </c:numRef>
          </c:val>
          <c:extLst>
            <c:ext xmlns:c16="http://schemas.microsoft.com/office/drawing/2014/chart" uri="{C3380CC4-5D6E-409C-BE32-E72D297353CC}">
              <c16:uniqueId val="{00000000-BB3A-AA45-8D69-57745DD304FF}"/>
            </c:ext>
          </c:extLst>
        </c:ser>
        <c:dLbls>
          <c:showLegendKey val="0"/>
          <c:showVal val="0"/>
          <c:showCatName val="0"/>
          <c:showSerName val="0"/>
          <c:showPercent val="0"/>
          <c:showBubbleSize val="0"/>
        </c:dLbls>
        <c:gapWidth val="164"/>
        <c:overlap val="-35"/>
        <c:axId val="195790448"/>
        <c:axId val="195955008"/>
      </c:barChart>
      <c:catAx>
        <c:axId val="195790448"/>
        <c:scaling>
          <c:orientation val="minMax"/>
        </c:scaling>
        <c:delete val="0"/>
        <c:axPos val="b"/>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955008"/>
        <c:crosses val="autoZero"/>
        <c:auto val="1"/>
        <c:lblAlgn val="ctr"/>
        <c:lblOffset val="100"/>
        <c:noMultiLvlLbl val="0"/>
      </c:catAx>
      <c:valAx>
        <c:axId val="195955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7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1!PivotTable19</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aseline="0"/>
              <a:t> Venue Performance</a:t>
            </a:r>
            <a:r>
              <a:rPr lang="en-US"/>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33807918770363E-2"/>
          <c:y val="0.25411999556393478"/>
          <c:w val="0.78610858589390353"/>
          <c:h val="0.57603304868581573"/>
        </c:manualLayout>
      </c:layout>
      <c:barChart>
        <c:barDir val="col"/>
        <c:grouping val="clustered"/>
        <c:varyColors val="0"/>
        <c:ser>
          <c:idx val="0"/>
          <c:order val="0"/>
          <c:tx>
            <c:strRef>
              <c:f>'calci 1'!$B$27</c:f>
              <c:strCache>
                <c:ptCount val="1"/>
                <c:pt idx="0">
                  <c:v>Average runs</c:v>
                </c:pt>
              </c:strCache>
            </c:strRef>
          </c:tx>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'calci 1'!$A$28:$A$30</c:f>
              <c:strCache>
                <c:ptCount val="2"/>
                <c:pt idx="0">
                  <c:v>Arun Jaitley Stadium,</c:v>
                </c:pt>
                <c:pt idx="1">
                  <c:v>Rajiv Gandhi International Stadium,</c:v>
                </c:pt>
              </c:strCache>
            </c:strRef>
          </c:cat>
          <c:val>
            <c:numRef>
              <c:f>'calci 1'!$B$28:$B$30</c:f>
              <c:numCache>
                <c:formatCode>0.00</c:formatCode>
                <c:ptCount val="2"/>
                <c:pt idx="0">
                  <c:v>278</c:v>
                </c:pt>
                <c:pt idx="1">
                  <c:v>203.6</c:v>
                </c:pt>
              </c:numCache>
            </c:numRef>
          </c:val>
          <c:extLst>
            <c:ext xmlns:c16="http://schemas.microsoft.com/office/drawing/2014/chart" uri="{C3380CC4-5D6E-409C-BE32-E72D297353CC}">
              <c16:uniqueId val="{00000000-3125-6647-9640-173D35A65687}"/>
            </c:ext>
          </c:extLst>
        </c:ser>
        <c:ser>
          <c:idx val="1"/>
          <c:order val="1"/>
          <c:tx>
            <c:strRef>
              <c:f>'calci 1'!$C$27</c:f>
              <c:strCache>
                <c:ptCount val="1"/>
                <c:pt idx="0">
                  <c:v>High score</c:v>
                </c:pt>
              </c:strCache>
            </c:strRef>
          </c:tx>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'calci 1'!$A$28:$A$30</c:f>
              <c:strCache>
                <c:ptCount val="2"/>
                <c:pt idx="0">
                  <c:v>Arun Jaitley Stadium,</c:v>
                </c:pt>
                <c:pt idx="1">
                  <c:v>Rajiv Gandhi International Stadium,</c:v>
                </c:pt>
              </c:strCache>
            </c:strRef>
          </c:cat>
          <c:val>
            <c:numRef>
              <c:f>'calci 1'!$C$28:$C$30</c:f>
              <c:numCache>
                <c:formatCode>General</c:formatCode>
                <c:ptCount val="2"/>
                <c:pt idx="0">
                  <c:v>168</c:v>
                </c:pt>
                <c:pt idx="1">
                  <c:v>245</c:v>
                </c:pt>
              </c:numCache>
            </c:numRef>
          </c:val>
          <c:extLst>
            <c:ext xmlns:c16="http://schemas.microsoft.com/office/drawing/2014/chart" uri="{C3380CC4-5D6E-409C-BE32-E72D297353CC}">
              <c16:uniqueId val="{00000001-3125-6647-9640-173D35A65687}"/>
            </c:ext>
          </c:extLst>
        </c:ser>
        <c:dLbls>
          <c:dLblPos val="inEnd"/>
          <c:showLegendKey val="0"/>
          <c:showVal val="1"/>
          <c:showCatName val="0"/>
          <c:showSerName val="0"/>
          <c:showPercent val="0"/>
          <c:showBubbleSize val="0"/>
        </c:dLbls>
        <c:gapWidth val="100"/>
        <c:overlap val="-24"/>
        <c:axId val="195479056"/>
        <c:axId val="76743488"/>
      </c:barChart>
      <c:catAx>
        <c:axId val="19547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6743488"/>
        <c:crosses val="autoZero"/>
        <c:auto val="1"/>
        <c:lblAlgn val="ctr"/>
        <c:lblOffset val="100"/>
        <c:noMultiLvlLbl val="0"/>
      </c:catAx>
      <c:valAx>
        <c:axId val="7674348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47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2!PivotTable21</c:name>
    <c:fmtId val="6"/>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Matches</a:t>
            </a:r>
            <a:r>
              <a:rPr lang="en-US" baseline="0"/>
              <a:t> Hosted by venue</a:t>
            </a:r>
          </a:p>
          <a:p>
            <a:pPr>
              <a:defRPr/>
            </a:pPr>
            <a:endParaRPr lang="en-US"/>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2"/>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2"/>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2"/>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'calci 2'!$B$3</c:f>
              <c:strCache>
                <c:ptCount val="1"/>
                <c:pt idx="0">
                  <c:v>Total</c:v>
                </c:pt>
              </c:strCache>
            </c:strRef>
          </c:tx>
          <c:spPr>
            <a:noFill/>
            <a:ln w="25400" cap="flat" cmpd="sng" algn="ctr">
              <a:solidFill>
                <a:schemeClr val="accent2"/>
              </a:solidFill>
              <a:miter lim="800000"/>
            </a:ln>
            <a:effectLst/>
          </c:spPr>
          <c:invertIfNegative val="0"/>
          <c:cat>
            <c:strRef>
              <c:f>'calci 2'!$A$4:$A$17</c:f>
              <c:strCache>
                <c:ptCount val="13"/>
                <c:pt idx="0">
                  <c:v>ACA Stadium,</c:v>
                </c:pt>
                <c:pt idx="1">
                  <c:v>Arun Jaitley Stadium,</c:v>
                </c:pt>
                <c:pt idx="2">
                  <c:v>Bharat Ratna Shri Atal Bihari Vajpayee Ekana Cricket Stadium,</c:v>
                </c:pt>
                <c:pt idx="3">
                  <c:v>Dr YS Rajasekhara Reddy ACA-VDCA Cricket Stadium,</c:v>
                </c:pt>
                <c:pt idx="4">
                  <c:v>Eden Gardens,</c:v>
                </c:pt>
                <c:pt idx="5">
                  <c:v>Himachal Pradesh Cricket Association Stadium,</c:v>
                </c:pt>
                <c:pt idx="6">
                  <c:v>M Chinnaswamy Stadium,</c:v>
                </c:pt>
                <c:pt idx="7">
                  <c:v>MA Chidambaram Stadium,</c:v>
                </c:pt>
                <c:pt idx="8">
                  <c:v>Narendra Modi Stadium,</c:v>
                </c:pt>
                <c:pt idx="9">
                  <c:v>New PCA Stadium,</c:v>
                </c:pt>
                <c:pt idx="10">
                  <c:v>Rajiv Gandhi International Stadium,</c:v>
                </c:pt>
                <c:pt idx="11">
                  <c:v>Sawai Mansingh Stadium,</c:v>
                </c:pt>
                <c:pt idx="12">
                  <c:v>Wankhede Stadium,</c:v>
                </c:pt>
              </c:strCache>
            </c:strRef>
          </c:cat>
          <c:val>
            <c:numRef>
              <c:f>'calci 2'!$B$4:$B$17</c:f>
              <c:numCache>
                <c:formatCode>General</c:formatCode>
                <c:ptCount val="13"/>
                <c:pt idx="0">
                  <c:v>2</c:v>
                </c:pt>
                <c:pt idx="1">
                  <c:v>7</c:v>
                </c:pt>
                <c:pt idx="2">
                  <c:v>8</c:v>
                </c:pt>
                <c:pt idx="3">
                  <c:v>2</c:v>
                </c:pt>
                <c:pt idx="4">
                  <c:v>7</c:v>
                </c:pt>
                <c:pt idx="5">
                  <c:v>1</c:v>
                </c:pt>
                <c:pt idx="6">
                  <c:v>5</c:v>
                </c:pt>
                <c:pt idx="7">
                  <c:v>6</c:v>
                </c:pt>
                <c:pt idx="8">
                  <c:v>9</c:v>
                </c:pt>
                <c:pt idx="9">
                  <c:v>6</c:v>
                </c:pt>
                <c:pt idx="10">
                  <c:v>5</c:v>
                </c:pt>
                <c:pt idx="11">
                  <c:v>7</c:v>
                </c:pt>
                <c:pt idx="12">
                  <c:v>7</c:v>
                </c:pt>
              </c:numCache>
            </c:numRef>
          </c:val>
          <c:extLst>
            <c:ext xmlns:c16="http://schemas.microsoft.com/office/drawing/2014/chart" uri="{C3380CC4-5D6E-409C-BE32-E72D297353CC}">
              <c16:uniqueId val="{00000000-029D-FF47-BCCB-51014361793B}"/>
            </c:ext>
          </c:extLst>
        </c:ser>
        <c:dLbls>
          <c:showLegendKey val="0"/>
          <c:showVal val="0"/>
          <c:showCatName val="0"/>
          <c:showSerName val="0"/>
          <c:showPercent val="0"/>
          <c:showBubbleSize val="0"/>
        </c:dLbls>
        <c:gapWidth val="164"/>
        <c:overlap val="-35"/>
        <c:axId val="195790448"/>
        <c:axId val="195955008"/>
      </c:barChart>
      <c:catAx>
        <c:axId val="195790448"/>
        <c:scaling>
          <c:orientation val="minMax"/>
        </c:scaling>
        <c:delete val="0"/>
        <c:axPos val="b"/>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955008"/>
        <c:crosses val="autoZero"/>
        <c:auto val="1"/>
        <c:lblAlgn val="ctr"/>
        <c:lblOffset val="100"/>
        <c:noMultiLvlLbl val="0"/>
      </c:catAx>
      <c:valAx>
        <c:axId val="195955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7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2!PivotTable21</c:name>
    <c:fmtId val="8"/>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Matches Hosted by venue</a:t>
            </a:r>
          </a:p>
          <a:p>
            <a:pPr>
              <a:defRPr/>
            </a:pPr>
            <a:endParaRPr lang="en-US"/>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2"/>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'calci 2'!$B$3</c:f>
              <c:strCache>
                <c:ptCount val="1"/>
                <c:pt idx="0">
                  <c:v>Total</c:v>
                </c:pt>
              </c:strCache>
            </c:strRef>
          </c:tx>
          <c:spPr>
            <a:noFill/>
            <a:ln w="25400" cap="flat" cmpd="sng" algn="ctr">
              <a:solidFill>
                <a:schemeClr val="accent2"/>
              </a:solidFill>
              <a:miter lim="800000"/>
            </a:ln>
            <a:effectLst/>
          </c:spPr>
          <c:invertIfNegative val="0"/>
          <c:cat>
            <c:strRef>
              <c:f>'calci 2'!$A$4:$A$17</c:f>
              <c:strCache>
                <c:ptCount val="13"/>
                <c:pt idx="0">
                  <c:v>ACA Stadium,</c:v>
                </c:pt>
                <c:pt idx="1">
                  <c:v>Arun Jaitley Stadium,</c:v>
                </c:pt>
                <c:pt idx="2">
                  <c:v>Bharat Ratna Shri Atal Bihari Vajpayee Ekana Cricket Stadium,</c:v>
                </c:pt>
                <c:pt idx="3">
                  <c:v>Dr YS Rajasekhara Reddy ACA-VDCA Cricket Stadium,</c:v>
                </c:pt>
                <c:pt idx="4">
                  <c:v>Eden Gardens,</c:v>
                </c:pt>
                <c:pt idx="5">
                  <c:v>Himachal Pradesh Cricket Association Stadium,</c:v>
                </c:pt>
                <c:pt idx="6">
                  <c:v>M Chinnaswamy Stadium,</c:v>
                </c:pt>
                <c:pt idx="7">
                  <c:v>MA Chidambaram Stadium,</c:v>
                </c:pt>
                <c:pt idx="8">
                  <c:v>Narendra Modi Stadium,</c:v>
                </c:pt>
                <c:pt idx="9">
                  <c:v>New PCA Stadium,</c:v>
                </c:pt>
                <c:pt idx="10">
                  <c:v>Rajiv Gandhi International Stadium,</c:v>
                </c:pt>
                <c:pt idx="11">
                  <c:v>Sawai Mansingh Stadium,</c:v>
                </c:pt>
                <c:pt idx="12">
                  <c:v>Wankhede Stadium,</c:v>
                </c:pt>
              </c:strCache>
            </c:strRef>
          </c:cat>
          <c:val>
            <c:numRef>
              <c:f>'calci 2'!$B$4:$B$17</c:f>
              <c:numCache>
                <c:formatCode>General</c:formatCode>
                <c:ptCount val="13"/>
                <c:pt idx="0">
                  <c:v>2</c:v>
                </c:pt>
                <c:pt idx="1">
                  <c:v>7</c:v>
                </c:pt>
                <c:pt idx="2">
                  <c:v>8</c:v>
                </c:pt>
                <c:pt idx="3">
                  <c:v>2</c:v>
                </c:pt>
                <c:pt idx="4">
                  <c:v>7</c:v>
                </c:pt>
                <c:pt idx="5">
                  <c:v>1</c:v>
                </c:pt>
                <c:pt idx="6">
                  <c:v>5</c:v>
                </c:pt>
                <c:pt idx="7">
                  <c:v>6</c:v>
                </c:pt>
                <c:pt idx="8">
                  <c:v>9</c:v>
                </c:pt>
                <c:pt idx="9">
                  <c:v>6</c:v>
                </c:pt>
                <c:pt idx="10">
                  <c:v>5</c:v>
                </c:pt>
                <c:pt idx="11">
                  <c:v>7</c:v>
                </c:pt>
                <c:pt idx="12">
                  <c:v>7</c:v>
                </c:pt>
              </c:numCache>
            </c:numRef>
          </c:val>
          <c:extLst>
            <c:ext xmlns:c16="http://schemas.microsoft.com/office/drawing/2014/chart" uri="{C3380CC4-5D6E-409C-BE32-E72D297353CC}">
              <c16:uniqueId val="{00000000-A78D-E144-8E76-5CB01A9DBFAD}"/>
            </c:ext>
          </c:extLst>
        </c:ser>
        <c:dLbls>
          <c:showLegendKey val="0"/>
          <c:showVal val="0"/>
          <c:showCatName val="0"/>
          <c:showSerName val="0"/>
          <c:showPercent val="0"/>
          <c:showBubbleSize val="0"/>
        </c:dLbls>
        <c:gapWidth val="164"/>
        <c:overlap val="-35"/>
        <c:axId val="195790448"/>
        <c:axId val="195955008"/>
      </c:barChart>
      <c:catAx>
        <c:axId val="195790448"/>
        <c:scaling>
          <c:orientation val="minMax"/>
        </c:scaling>
        <c:delete val="0"/>
        <c:axPos val="b"/>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955008"/>
        <c:crosses val="autoZero"/>
        <c:auto val="1"/>
        <c:lblAlgn val="ctr"/>
        <c:lblOffset val="100"/>
        <c:noMultiLvlLbl val="0"/>
      </c:catAx>
      <c:valAx>
        <c:axId val="195955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7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546100</xdr:colOff>
      <xdr:row>7</xdr:row>
      <xdr:rowOff>127000</xdr:rowOff>
    </xdr:from>
    <xdr:to>
      <xdr:col>12</xdr:col>
      <xdr:colOff>520700</xdr:colOff>
      <xdr:row>10</xdr:row>
      <xdr:rowOff>190500</xdr:rowOff>
    </xdr:to>
    <xdr:sp macro="" textlink="">
      <xdr:nvSpPr>
        <xdr:cNvPr id="3" name="Rounded Rectangle 2">
          <a:extLst>
            <a:ext uri="{FF2B5EF4-FFF2-40B4-BE49-F238E27FC236}">
              <a16:creationId xmlns:a16="http://schemas.microsoft.com/office/drawing/2014/main" id="{D4CD9CE8-6010-AE16-1DE0-F5C5E182C19E}"/>
            </a:ext>
          </a:extLst>
        </xdr:cNvPr>
        <xdr:cNvSpPr/>
      </xdr:nvSpPr>
      <xdr:spPr>
        <a:xfrm>
          <a:off x="11049000" y="1549400"/>
          <a:ext cx="1625600" cy="6731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editAs="oneCell">
    <xdr:from>
      <xdr:col>4</xdr:col>
      <xdr:colOff>38100</xdr:colOff>
      <xdr:row>1</xdr:row>
      <xdr:rowOff>165100</xdr:rowOff>
    </xdr:from>
    <xdr:to>
      <xdr:col>7</xdr:col>
      <xdr:colOff>76200</xdr:colOff>
      <xdr:row>9</xdr:row>
      <xdr:rowOff>101600</xdr:rowOff>
    </xdr:to>
    <mc:AlternateContent xmlns:mc="http://schemas.openxmlformats.org/markup-compatibility/2006">
      <mc:Choice xmlns:a14="http://schemas.microsoft.com/office/drawing/2010/main" Requires="a14">
        <xdr:graphicFrame macro="">
          <xdr:nvGraphicFramePr>
            <xdr:cNvPr id="2" name="Team 1 3">
              <a:extLst>
                <a:ext uri="{FF2B5EF4-FFF2-40B4-BE49-F238E27FC236}">
                  <a16:creationId xmlns:a16="http://schemas.microsoft.com/office/drawing/2014/main" id="{B592F86B-6611-38C4-00E1-4900C56BB8CC}"/>
                </a:ext>
              </a:extLst>
            </xdr:cNvPr>
            <xdr:cNvGraphicFramePr/>
          </xdr:nvGraphicFramePr>
          <xdr:xfrm>
            <a:off x="0" y="0"/>
            <a:ext cx="0" cy="0"/>
          </xdr:xfrm>
          <a:graphic>
            <a:graphicData uri="http://schemas.microsoft.com/office/drawing/2010/slicer">
              <sle:slicer xmlns:sle="http://schemas.microsoft.com/office/drawing/2010/slicer" name="Team 1 3"/>
            </a:graphicData>
          </a:graphic>
        </xdr:graphicFrame>
      </mc:Choice>
      <mc:Fallback>
        <xdr:sp macro="" textlink="">
          <xdr:nvSpPr>
            <xdr:cNvPr id="0" name=""/>
            <xdr:cNvSpPr>
              <a:spLocks noTextEdit="1"/>
            </xdr:cNvSpPr>
          </xdr:nvSpPr>
          <xdr:spPr>
            <a:xfrm>
              <a:off x="5588000" y="368300"/>
              <a:ext cx="3505200" cy="1562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533400</xdr:colOff>
      <xdr:row>15</xdr:row>
      <xdr:rowOff>190500</xdr:rowOff>
    </xdr:from>
    <xdr:to>
      <xdr:col>10</xdr:col>
      <xdr:colOff>0</xdr:colOff>
      <xdr:row>16</xdr:row>
      <xdr:rowOff>254000</xdr:rowOff>
    </xdr:to>
    <xdr:sp macro="" textlink="">
      <xdr:nvSpPr>
        <xdr:cNvPr id="5" name="TextBox 4">
          <a:extLst>
            <a:ext uri="{FF2B5EF4-FFF2-40B4-BE49-F238E27FC236}">
              <a16:creationId xmlns:a16="http://schemas.microsoft.com/office/drawing/2014/main" id="{9B71EA33-48FA-4F17-282A-C66E2D71C98F}"/>
            </a:ext>
          </a:extLst>
        </xdr:cNvPr>
        <xdr:cNvSpPr txBox="1"/>
      </xdr:nvSpPr>
      <xdr:spPr>
        <a:xfrm>
          <a:off x="9715500" y="3340100"/>
          <a:ext cx="1117600" cy="36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xdr:txBody>
    </xdr:sp>
    <xdr:clientData/>
  </xdr:twoCellAnchor>
  <xdr:twoCellAnchor>
    <xdr:from>
      <xdr:col>5</xdr:col>
      <xdr:colOff>469900</xdr:colOff>
      <xdr:row>35</xdr:row>
      <xdr:rowOff>38100</xdr:rowOff>
    </xdr:from>
    <xdr:to>
      <xdr:col>12</xdr:col>
      <xdr:colOff>50800</xdr:colOff>
      <xdr:row>49</xdr:row>
      <xdr:rowOff>177800</xdr:rowOff>
    </xdr:to>
    <xdr:graphicFrame macro="">
      <xdr:nvGraphicFramePr>
        <xdr:cNvPr id="6" name="Chart 5">
          <a:extLst>
            <a:ext uri="{FF2B5EF4-FFF2-40B4-BE49-F238E27FC236}">
              <a16:creationId xmlns:a16="http://schemas.microsoft.com/office/drawing/2014/main" id="{59519B99-46B3-F1E0-CCC2-80BB28D2E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508000</xdr:colOff>
      <xdr:row>7</xdr:row>
      <xdr:rowOff>38100</xdr:rowOff>
    </xdr:from>
    <xdr:to>
      <xdr:col>11</xdr:col>
      <xdr:colOff>508000</xdr:colOff>
      <xdr:row>20</xdr:row>
      <xdr:rowOff>139700</xdr:rowOff>
    </xdr:to>
    <xdr:graphicFrame macro="">
      <xdr:nvGraphicFramePr>
        <xdr:cNvPr id="2" name="Chart 1">
          <a:extLst>
            <a:ext uri="{FF2B5EF4-FFF2-40B4-BE49-F238E27FC236}">
              <a16:creationId xmlns:a16="http://schemas.microsoft.com/office/drawing/2014/main" id="{202AEDE3-9554-CC27-952A-95AC42D21B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12700</xdr:colOff>
      <xdr:row>9</xdr:row>
      <xdr:rowOff>88900</xdr:rowOff>
    </xdr:from>
    <xdr:to>
      <xdr:col>6</xdr:col>
      <xdr:colOff>800100</xdr:colOff>
      <xdr:row>14</xdr:row>
      <xdr:rowOff>0</xdr:rowOff>
    </xdr:to>
    <mc:AlternateContent xmlns:mc="http://schemas.openxmlformats.org/markup-compatibility/2006">
      <mc:Choice xmlns:a14="http://schemas.microsoft.com/office/drawing/2010/main" Requires="a14">
        <xdr:graphicFrame macro="">
          <xdr:nvGraphicFramePr>
            <xdr:cNvPr id="4" name="Team 1 4">
              <a:extLst>
                <a:ext uri="{FF2B5EF4-FFF2-40B4-BE49-F238E27FC236}">
                  <a16:creationId xmlns:a16="http://schemas.microsoft.com/office/drawing/2014/main" id="{2D105F11-3D2D-1E49-9C01-B2488AA32CFB}"/>
                </a:ext>
              </a:extLst>
            </xdr:cNvPr>
            <xdr:cNvGraphicFramePr/>
          </xdr:nvGraphicFramePr>
          <xdr:xfrm>
            <a:off x="0" y="0"/>
            <a:ext cx="0" cy="0"/>
          </xdr:xfrm>
          <a:graphic>
            <a:graphicData uri="http://schemas.microsoft.com/office/drawing/2010/slicer">
              <sle:slicer xmlns:sle="http://schemas.microsoft.com/office/drawing/2010/slicer" name="Team 1 4"/>
            </a:graphicData>
          </a:graphic>
        </xdr:graphicFrame>
      </mc:Choice>
      <mc:Fallback>
        <xdr:sp macro="" textlink="">
          <xdr:nvSpPr>
            <xdr:cNvPr id="0" name=""/>
            <xdr:cNvSpPr>
              <a:spLocks noTextEdit="1"/>
            </xdr:cNvSpPr>
          </xdr:nvSpPr>
          <xdr:spPr>
            <a:xfrm>
              <a:off x="4992812" y="2286428"/>
              <a:ext cx="3869648" cy="15093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50800</xdr:colOff>
      <xdr:row>16</xdr:row>
      <xdr:rowOff>12700</xdr:rowOff>
    </xdr:from>
    <xdr:to>
      <xdr:col>15</xdr:col>
      <xdr:colOff>482600</xdr:colOff>
      <xdr:row>26</xdr:row>
      <xdr:rowOff>0</xdr:rowOff>
    </xdr:to>
    <xdr:graphicFrame macro="">
      <xdr:nvGraphicFramePr>
        <xdr:cNvPr id="6" name="Chart 5">
          <a:extLst>
            <a:ext uri="{FF2B5EF4-FFF2-40B4-BE49-F238E27FC236}">
              <a16:creationId xmlns:a16="http://schemas.microsoft.com/office/drawing/2014/main" id="{24A67DC1-43D3-A446-BADD-21DFC4923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5</xdr:row>
      <xdr:rowOff>12700</xdr:rowOff>
    </xdr:from>
    <xdr:to>
      <xdr:col>15</xdr:col>
      <xdr:colOff>355600</xdr:colOff>
      <xdr:row>16</xdr:row>
      <xdr:rowOff>12700</xdr:rowOff>
    </xdr:to>
    <xdr:graphicFrame macro="">
      <xdr:nvGraphicFramePr>
        <xdr:cNvPr id="7" name="Chart 6">
          <a:extLst>
            <a:ext uri="{FF2B5EF4-FFF2-40B4-BE49-F238E27FC236}">
              <a16:creationId xmlns:a16="http://schemas.microsoft.com/office/drawing/2014/main" id="{3603F0C0-F3D5-A844-B46F-BBF950A38B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812800</xdr:colOff>
      <xdr:row>46</xdr:row>
      <xdr:rowOff>50800</xdr:rowOff>
    </xdr:from>
    <xdr:to>
      <xdr:col>7</xdr:col>
      <xdr:colOff>190500</xdr:colOff>
      <xdr:row>55</xdr:row>
      <xdr:rowOff>142241</xdr:rowOff>
    </xdr:to>
    <mc:AlternateContent xmlns:mc="http://schemas.openxmlformats.org/markup-compatibility/2006">
      <mc:Choice xmlns:a14="http://schemas.microsoft.com/office/drawing/2010/main" Requires="a14">
        <xdr:graphicFrame macro="">
          <xdr:nvGraphicFramePr>
            <xdr:cNvPr id="8" name="Team 1 5">
              <a:extLst>
                <a:ext uri="{FF2B5EF4-FFF2-40B4-BE49-F238E27FC236}">
                  <a16:creationId xmlns:a16="http://schemas.microsoft.com/office/drawing/2014/main" id="{C16ABEA2-675C-8347-9353-4299E838F8AA}"/>
                </a:ext>
              </a:extLst>
            </xdr:cNvPr>
            <xdr:cNvGraphicFramePr/>
          </xdr:nvGraphicFramePr>
          <xdr:xfrm>
            <a:off x="0" y="0"/>
            <a:ext cx="0" cy="0"/>
          </xdr:xfrm>
          <a:graphic>
            <a:graphicData uri="http://schemas.microsoft.com/office/drawing/2010/slicer">
              <sle:slicer xmlns:sle="http://schemas.microsoft.com/office/drawing/2010/slicer" name="Team 1 5"/>
            </a:graphicData>
          </a:graphic>
        </xdr:graphicFrame>
      </mc:Choice>
      <mc:Fallback>
        <xdr:sp macro="" textlink="">
          <xdr:nvSpPr>
            <xdr:cNvPr id="0" name=""/>
            <xdr:cNvSpPr>
              <a:spLocks noTextEdit="1"/>
            </xdr:cNvSpPr>
          </xdr:nvSpPr>
          <xdr:spPr>
            <a:xfrm>
              <a:off x="4965272" y="13093272"/>
              <a:ext cx="4129498" cy="18894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914400</xdr:colOff>
      <xdr:row>77</xdr:row>
      <xdr:rowOff>50800</xdr:rowOff>
    </xdr:from>
    <xdr:to>
      <xdr:col>12</xdr:col>
      <xdr:colOff>177800</xdr:colOff>
      <xdr:row>91</xdr:row>
      <xdr:rowOff>127000</xdr:rowOff>
    </xdr:to>
    <xdr:graphicFrame macro="">
      <xdr:nvGraphicFramePr>
        <xdr:cNvPr id="9" name="Chart 8">
          <a:extLst>
            <a:ext uri="{FF2B5EF4-FFF2-40B4-BE49-F238E27FC236}">
              <a16:creationId xmlns:a16="http://schemas.microsoft.com/office/drawing/2014/main" id="{EC1D89FA-9E9C-304E-81AF-AF7B98D53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sh royal" refreshedDate="45883.75869166667" createdVersion="8" refreshedVersion="8" minRefreshableVersion="3" recordCount="72" xr:uid="{34279E56-A57B-AE45-8A4F-E2D1DFD0B328}">
  <cacheSource type="worksheet">
    <worksheetSource name="Table2"/>
  </cacheSource>
  <cacheFields count="13">
    <cacheField name="Match Number" numFmtId="0">
      <sharedItems containsSemiMixedTypes="0" containsString="0" containsNumber="1" containsInteger="1" minValue="1" maxValue="74" count="7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6"/>
        <n v="57"/>
        <n v="59"/>
        <n v="60"/>
        <n v="61"/>
        <n v="62"/>
        <n v="63"/>
        <n v="64"/>
        <n v="65"/>
        <n v="66"/>
        <n v="67"/>
        <n v="68"/>
        <n v="69"/>
        <n v="70"/>
        <n v="71"/>
        <n v="72"/>
        <n v="73"/>
        <n v="74"/>
      </sharedItems>
    </cacheField>
    <cacheField name="Date &amp; Time.1" numFmtId="14">
      <sharedItems containsSemiMixedTypes="0" containsNonDate="0" containsDate="1" containsString="0" minDate="2025-03-22T00:00:00" maxDate="2025-06-04T00:00:00" count="6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6T00:00:00"/>
        <d v="2025-05-07T00:00:00"/>
        <d v="2025-05-18T00:00:00"/>
        <d v="2025-05-19T00:00:00"/>
        <d v="2025-05-20T00:00:00"/>
        <d v="2025-05-21T00:00:00"/>
        <d v="2025-05-22T00:00:00"/>
        <d v="2025-05-23T00:00:00"/>
        <d v="2025-05-24T00:00:00"/>
        <d v="2025-05-25T00:00:00"/>
        <d v="2025-05-26T00:00:00"/>
        <d v="2025-05-27T00:00:00"/>
        <d v="2025-05-29T00:00:00"/>
        <d v="2025-05-30T00:00:00"/>
        <d v="2025-06-01T00:00:00"/>
        <d v="2025-06-03T00:00:00"/>
      </sharedItems>
    </cacheField>
    <cacheField name="Date &amp; Time.2" numFmtId="0">
      <sharedItems count="2">
        <s v=" 7:30 pm IST"/>
        <s v=" 3:30 pm IST"/>
      </sharedItems>
    </cacheField>
    <cacheField name="Venue" numFmtId="0">
      <sharedItems count="13">
        <s v="Eden Gardens,"/>
        <s v="Rajiv Gandhi International Stadium,"/>
        <s v="MA Chidambaram Stadium,"/>
        <s v="Dr YS Rajasekhara Reddy ACA-VDCA Cricket Stadium,"/>
        <s v="Narendra Modi Stadium,"/>
        <s v="ACA Stadium,"/>
        <s v="Wankhede Stadium,"/>
        <s v="Bharat Ratna Shri Atal Bihari Vajpayee Ekana Cricket Stadium,"/>
        <s v="M Chinnaswamy Stadium,"/>
        <s v="New PCA Stadium,"/>
        <s v="Sawai Mansingh Stadium,"/>
        <s v="Arun Jaitley Stadium,"/>
        <s v="Himachal Pradesh Cricket Association Stadium,"/>
      </sharedItems>
    </cacheField>
    <cacheField name="Team 1" numFmtId="0">
      <sharedItems count="10">
        <s v="Kolkata Knight Riders"/>
        <s v="Sunrisers Hyderabad"/>
        <s v="Chennai Super Kings"/>
        <s v="Delhi Capitals"/>
        <s v="Gujarat Titans"/>
        <s v="Rajasthan Royals"/>
        <s v="Mumbai Indians"/>
        <s v="Lucknow Super Giants"/>
        <s v="Royal Challengers Bengaluru"/>
        <s v="Punjab Kings"/>
      </sharedItems>
    </cacheField>
    <cacheField name="Team 1 Score.1" numFmtId="0">
      <sharedItems containsSemiMixedTypes="0" containsString="0" containsNumber="1" containsInteger="1" minValue="7" maxValue="286"/>
    </cacheField>
    <cacheField name="Team 1 Score.2" numFmtId="0">
      <sharedItems containsSemiMixedTypes="0" containsString="0" containsNumber="1" containsInteger="1" minValue="0" maxValue="9"/>
    </cacheField>
    <cacheField name="Team 2" numFmtId="0">
      <sharedItems count="10">
        <s v="Royal Challengers Bengaluru"/>
        <s v="Rajasthan Royals"/>
        <s v="Mumbai Indians"/>
        <s v="Lucknow Super Giants"/>
        <s v="Punjab Kings"/>
        <s v="Kolkata Knight Riders"/>
        <s v="Sunrisers Hyderabad"/>
        <s v="Chennai Super Kings"/>
        <s v="Gujarat Titans"/>
        <s v="Delhi Capitals"/>
      </sharedItems>
    </cacheField>
    <cacheField name="Team 2 Score.1" numFmtId="0">
      <sharedItems containsSemiMixedTypes="0" containsString="0" containsNumber="1" containsInteger="1" minValue="95" maxValue="245"/>
    </cacheField>
    <cacheField name="Team 2 Score.2" numFmtId="0">
      <sharedItems containsSemiMixedTypes="0" containsString="0" containsNumber="1" containsInteger="1" minValue="0" maxValue="9"/>
    </cacheField>
    <cacheField name="winner" numFmtId="0">
      <sharedItems count="10">
        <s v="ROYAL CHALLENGERS BENGALURU"/>
        <s v="SUNRISERS HYDERABAD"/>
        <s v="CHENNAI SUPER KINGS"/>
        <s v="DELHI CAPITALS"/>
        <s v="PUNJAB KINGS"/>
        <s v="KOLKATA KNIGHT RIDERS"/>
        <s v="LUCKNOW SUPER GIANTS"/>
        <s v="GUJARAT TITANS"/>
        <s v="RAJASTHAN ROYALS"/>
        <s v="MUMBAI INDIANS"/>
      </sharedItems>
    </cacheField>
    <cacheField name="winning_margin" numFmtId="0">
      <sharedItems/>
    </cacheField>
    <cacheField name="won by" numFmtId="0">
      <sharedItems count="1">
        <e v="#REF!"/>
      </sharedItems>
    </cacheField>
  </cacheFields>
  <extLst>
    <ext xmlns:x14="http://schemas.microsoft.com/office/spreadsheetml/2009/9/main" uri="{725AE2AE-9491-48be-B2B4-4EB974FC3084}">
      <x14:pivotCacheDefinition pivotCacheId="1556410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x v="0"/>
    <x v="0"/>
    <x v="0"/>
    <x v="0"/>
    <n v="174"/>
    <n v="8"/>
    <x v="0"/>
    <n v="177"/>
    <n v="3"/>
    <x v="0"/>
    <s v="7 WICKETS"/>
    <x v="0"/>
  </r>
  <r>
    <x v="1"/>
    <x v="1"/>
    <x v="1"/>
    <x v="1"/>
    <x v="1"/>
    <n v="286"/>
    <n v="6"/>
    <x v="1"/>
    <n v="242"/>
    <n v="6"/>
    <x v="1"/>
    <s v="44 RUNS"/>
    <x v="0"/>
  </r>
  <r>
    <x v="2"/>
    <x v="1"/>
    <x v="0"/>
    <x v="2"/>
    <x v="2"/>
    <n v="158"/>
    <n v="6"/>
    <x v="2"/>
    <n v="155"/>
    <n v="9"/>
    <x v="2"/>
    <s v="4 WICKETS"/>
    <x v="0"/>
  </r>
  <r>
    <x v="3"/>
    <x v="2"/>
    <x v="0"/>
    <x v="3"/>
    <x v="3"/>
    <n v="211"/>
    <n v="9"/>
    <x v="3"/>
    <n v="209"/>
    <n v="8"/>
    <x v="3"/>
    <s v="1 WICKET"/>
    <x v="0"/>
  </r>
  <r>
    <x v="4"/>
    <x v="3"/>
    <x v="0"/>
    <x v="4"/>
    <x v="4"/>
    <n v="232"/>
    <n v="5"/>
    <x v="4"/>
    <n v="243"/>
    <n v="5"/>
    <x v="4"/>
    <s v="11 RUNS"/>
    <x v="0"/>
  </r>
  <r>
    <x v="5"/>
    <x v="4"/>
    <x v="0"/>
    <x v="5"/>
    <x v="5"/>
    <n v="151"/>
    <n v="9"/>
    <x v="5"/>
    <n v="153"/>
    <n v="2"/>
    <x v="5"/>
    <s v="8 WICKETS"/>
    <x v="0"/>
  </r>
  <r>
    <x v="6"/>
    <x v="5"/>
    <x v="0"/>
    <x v="1"/>
    <x v="1"/>
    <n v="190"/>
    <n v="9"/>
    <x v="3"/>
    <n v="193"/>
    <n v="5"/>
    <x v="6"/>
    <s v="5 WICKETS"/>
    <x v="0"/>
  </r>
  <r>
    <x v="7"/>
    <x v="6"/>
    <x v="0"/>
    <x v="2"/>
    <x v="2"/>
    <n v="146"/>
    <n v="8"/>
    <x v="0"/>
    <n v="196"/>
    <n v="7"/>
    <x v="0"/>
    <s v="50 RUNS"/>
    <x v="0"/>
  </r>
  <r>
    <x v="8"/>
    <x v="7"/>
    <x v="0"/>
    <x v="4"/>
    <x v="4"/>
    <n v="196"/>
    <n v="8"/>
    <x v="2"/>
    <n v="160"/>
    <n v="6"/>
    <x v="7"/>
    <s v="36 RUNS"/>
    <x v="0"/>
  </r>
  <r>
    <x v="9"/>
    <x v="8"/>
    <x v="1"/>
    <x v="3"/>
    <x v="3"/>
    <n v="166"/>
    <n v="3"/>
    <x v="6"/>
    <n v="163"/>
    <n v="0"/>
    <x v="3"/>
    <s v="7 WICKETS"/>
    <x v="0"/>
  </r>
  <r>
    <x v="10"/>
    <x v="8"/>
    <x v="0"/>
    <x v="5"/>
    <x v="5"/>
    <n v="182"/>
    <n v="9"/>
    <x v="7"/>
    <n v="176"/>
    <n v="6"/>
    <x v="8"/>
    <s v="6 RUNS"/>
    <x v="0"/>
  </r>
  <r>
    <x v="11"/>
    <x v="9"/>
    <x v="0"/>
    <x v="6"/>
    <x v="6"/>
    <n v="121"/>
    <n v="2"/>
    <x v="5"/>
    <n v="116"/>
    <n v="0"/>
    <x v="9"/>
    <s v="8 WICKETS"/>
    <x v="0"/>
  </r>
  <r>
    <x v="12"/>
    <x v="10"/>
    <x v="0"/>
    <x v="7"/>
    <x v="7"/>
    <n v="171"/>
    <n v="7"/>
    <x v="4"/>
    <n v="177"/>
    <n v="2"/>
    <x v="4"/>
    <s v="8 WICKETS"/>
    <x v="0"/>
  </r>
  <r>
    <x v="13"/>
    <x v="11"/>
    <x v="0"/>
    <x v="8"/>
    <x v="8"/>
    <n v="169"/>
    <n v="8"/>
    <x v="8"/>
    <n v="170"/>
    <n v="2"/>
    <x v="7"/>
    <s v="8 WICKETS"/>
    <x v="0"/>
  </r>
  <r>
    <x v="14"/>
    <x v="12"/>
    <x v="0"/>
    <x v="0"/>
    <x v="0"/>
    <n v="200"/>
    <n v="6"/>
    <x v="6"/>
    <n v="120"/>
    <n v="0"/>
    <x v="5"/>
    <s v="80 RUNS"/>
    <x v="0"/>
  </r>
  <r>
    <x v="15"/>
    <x v="13"/>
    <x v="0"/>
    <x v="7"/>
    <x v="7"/>
    <n v="203"/>
    <n v="8"/>
    <x v="2"/>
    <n v="191"/>
    <n v="5"/>
    <x v="6"/>
    <s v="12 RUNS"/>
    <x v="0"/>
  </r>
  <r>
    <x v="16"/>
    <x v="14"/>
    <x v="1"/>
    <x v="2"/>
    <x v="2"/>
    <n v="158"/>
    <n v="5"/>
    <x v="9"/>
    <n v="183"/>
    <n v="6"/>
    <x v="3"/>
    <s v="25 RUNS"/>
    <x v="0"/>
  </r>
  <r>
    <x v="17"/>
    <x v="14"/>
    <x v="0"/>
    <x v="9"/>
    <x v="9"/>
    <n v="155"/>
    <n v="9"/>
    <x v="1"/>
    <n v="205"/>
    <n v="4"/>
    <x v="8"/>
    <s v="50 RUNS"/>
    <x v="0"/>
  </r>
  <r>
    <x v="18"/>
    <x v="15"/>
    <x v="0"/>
    <x v="1"/>
    <x v="1"/>
    <n v="152"/>
    <n v="8"/>
    <x v="8"/>
    <n v="153"/>
    <n v="3"/>
    <x v="7"/>
    <s v="7 WICKETS"/>
    <x v="0"/>
  </r>
  <r>
    <x v="19"/>
    <x v="16"/>
    <x v="0"/>
    <x v="6"/>
    <x v="6"/>
    <n v="209"/>
    <n v="9"/>
    <x v="0"/>
    <n v="221"/>
    <n v="5"/>
    <x v="0"/>
    <s v="12 RUNS"/>
    <x v="0"/>
  </r>
  <r>
    <x v="20"/>
    <x v="17"/>
    <x v="1"/>
    <x v="0"/>
    <x v="0"/>
    <n v="234"/>
    <n v="7"/>
    <x v="3"/>
    <n v="238"/>
    <n v="3"/>
    <x v="6"/>
    <s v="4 RUNS"/>
    <x v="0"/>
  </r>
  <r>
    <x v="21"/>
    <x v="17"/>
    <x v="0"/>
    <x v="9"/>
    <x v="9"/>
    <n v="219"/>
    <n v="6"/>
    <x v="7"/>
    <n v="201"/>
    <n v="5"/>
    <x v="4"/>
    <s v="18 RUNS"/>
    <x v="0"/>
  </r>
  <r>
    <x v="22"/>
    <x v="18"/>
    <x v="0"/>
    <x v="4"/>
    <x v="4"/>
    <n v="217"/>
    <n v="0"/>
    <x v="1"/>
    <n v="159"/>
    <n v="0"/>
    <x v="7"/>
    <s v="58 RUNS"/>
    <x v="0"/>
  </r>
  <r>
    <x v="23"/>
    <x v="19"/>
    <x v="0"/>
    <x v="8"/>
    <x v="8"/>
    <n v="163"/>
    <n v="7"/>
    <x v="9"/>
    <n v="169"/>
    <n v="4"/>
    <x v="3"/>
    <s v="6 WICKETS"/>
    <x v="0"/>
  </r>
  <r>
    <x v="24"/>
    <x v="20"/>
    <x v="0"/>
    <x v="2"/>
    <x v="2"/>
    <n v="103"/>
    <n v="9"/>
    <x v="5"/>
    <n v="107"/>
    <n v="2"/>
    <x v="5"/>
    <s v="8 WICKETS"/>
    <x v="0"/>
  </r>
  <r>
    <x v="25"/>
    <x v="21"/>
    <x v="1"/>
    <x v="7"/>
    <x v="7"/>
    <n v="186"/>
    <n v="4"/>
    <x v="8"/>
    <n v="180"/>
    <n v="6"/>
    <x v="6"/>
    <s v="6 WICKETS"/>
    <x v="0"/>
  </r>
  <r>
    <x v="26"/>
    <x v="21"/>
    <x v="0"/>
    <x v="1"/>
    <x v="1"/>
    <n v="247"/>
    <n v="2"/>
    <x v="4"/>
    <n v="245"/>
    <n v="6"/>
    <x v="1"/>
    <s v="8 WICKETS"/>
    <x v="0"/>
  </r>
  <r>
    <x v="27"/>
    <x v="22"/>
    <x v="1"/>
    <x v="10"/>
    <x v="5"/>
    <n v="173"/>
    <n v="4"/>
    <x v="0"/>
    <n v="175"/>
    <n v="1"/>
    <x v="0"/>
    <s v="9 WICKETS"/>
    <x v="0"/>
  </r>
  <r>
    <x v="28"/>
    <x v="22"/>
    <x v="0"/>
    <x v="11"/>
    <x v="3"/>
    <n v="193"/>
    <n v="0"/>
    <x v="2"/>
    <n v="205"/>
    <n v="5"/>
    <x v="9"/>
    <s v="12 RUNS"/>
    <x v="0"/>
  </r>
  <r>
    <x v="29"/>
    <x v="23"/>
    <x v="0"/>
    <x v="7"/>
    <x v="7"/>
    <n v="166"/>
    <n v="7"/>
    <x v="7"/>
    <n v="168"/>
    <n v="5"/>
    <x v="2"/>
    <s v="5 WICKETS"/>
    <x v="0"/>
  </r>
  <r>
    <x v="30"/>
    <x v="24"/>
    <x v="0"/>
    <x v="9"/>
    <x v="9"/>
    <n v="111"/>
    <n v="0"/>
    <x v="5"/>
    <n v="95"/>
    <n v="0"/>
    <x v="4"/>
    <s v="16 RUNS"/>
    <x v="0"/>
  </r>
  <r>
    <x v="31"/>
    <x v="25"/>
    <x v="0"/>
    <x v="11"/>
    <x v="3"/>
    <n v="188"/>
    <n v="5"/>
    <x v="1"/>
    <n v="188"/>
    <n v="4"/>
    <x v="3"/>
    <s v="SUPER OVER"/>
    <x v="0"/>
  </r>
  <r>
    <x v="32"/>
    <x v="26"/>
    <x v="0"/>
    <x v="6"/>
    <x v="6"/>
    <n v="166"/>
    <n v="6"/>
    <x v="6"/>
    <n v="162"/>
    <n v="5"/>
    <x v="9"/>
    <s v="4 WICKETS"/>
    <x v="0"/>
  </r>
  <r>
    <x v="33"/>
    <x v="27"/>
    <x v="0"/>
    <x v="8"/>
    <x v="8"/>
    <n v="95"/>
    <n v="9"/>
    <x v="4"/>
    <n v="98"/>
    <n v="5"/>
    <x v="4"/>
    <s v="5 WICKETS"/>
    <x v="0"/>
  </r>
  <r>
    <x v="34"/>
    <x v="28"/>
    <x v="1"/>
    <x v="4"/>
    <x v="4"/>
    <n v="204"/>
    <n v="3"/>
    <x v="9"/>
    <n v="203"/>
    <n v="8"/>
    <x v="7"/>
    <s v="7 WICKETS"/>
    <x v="0"/>
  </r>
  <r>
    <x v="35"/>
    <x v="28"/>
    <x v="0"/>
    <x v="10"/>
    <x v="5"/>
    <n v="178"/>
    <n v="5"/>
    <x v="3"/>
    <n v="180"/>
    <n v="5"/>
    <x v="6"/>
    <s v="2 RUNS"/>
    <x v="0"/>
  </r>
  <r>
    <x v="36"/>
    <x v="29"/>
    <x v="1"/>
    <x v="9"/>
    <x v="9"/>
    <n v="157"/>
    <n v="6"/>
    <x v="0"/>
    <n v="159"/>
    <n v="3"/>
    <x v="0"/>
    <s v="7 WICKETS"/>
    <x v="0"/>
  </r>
  <r>
    <x v="37"/>
    <x v="29"/>
    <x v="0"/>
    <x v="6"/>
    <x v="6"/>
    <n v="177"/>
    <n v="1"/>
    <x v="7"/>
    <n v="176"/>
    <n v="5"/>
    <x v="9"/>
    <s v="9 WICKETS"/>
    <x v="0"/>
  </r>
  <r>
    <x v="38"/>
    <x v="30"/>
    <x v="0"/>
    <x v="0"/>
    <x v="0"/>
    <n v="159"/>
    <n v="8"/>
    <x v="8"/>
    <n v="198"/>
    <n v="3"/>
    <x v="7"/>
    <s v="39 RUNS"/>
    <x v="0"/>
  </r>
  <r>
    <x v="39"/>
    <x v="31"/>
    <x v="0"/>
    <x v="7"/>
    <x v="7"/>
    <n v="159"/>
    <n v="6"/>
    <x v="9"/>
    <n v="161"/>
    <n v="2"/>
    <x v="3"/>
    <s v="8 WICKETS"/>
    <x v="0"/>
  </r>
  <r>
    <x v="40"/>
    <x v="32"/>
    <x v="0"/>
    <x v="1"/>
    <x v="1"/>
    <n v="143"/>
    <n v="8"/>
    <x v="2"/>
    <n v="146"/>
    <n v="3"/>
    <x v="9"/>
    <s v="7 WICKETS"/>
    <x v="0"/>
  </r>
  <r>
    <x v="41"/>
    <x v="33"/>
    <x v="0"/>
    <x v="8"/>
    <x v="8"/>
    <n v="205"/>
    <n v="5"/>
    <x v="1"/>
    <n v="194"/>
    <n v="9"/>
    <x v="0"/>
    <s v="11 RUNS"/>
    <x v="0"/>
  </r>
  <r>
    <x v="42"/>
    <x v="34"/>
    <x v="0"/>
    <x v="2"/>
    <x v="2"/>
    <n v="154"/>
    <n v="0"/>
    <x v="6"/>
    <n v="155"/>
    <n v="5"/>
    <x v="1"/>
    <s v="5 WICKETS"/>
    <x v="0"/>
  </r>
  <r>
    <x v="43"/>
    <x v="35"/>
    <x v="0"/>
    <x v="0"/>
    <x v="0"/>
    <n v="7"/>
    <n v="0"/>
    <x v="4"/>
    <n v="201"/>
    <n v="4"/>
    <x v="9"/>
    <s v="54 RUNS"/>
    <x v="0"/>
  </r>
  <r>
    <x v="44"/>
    <x v="36"/>
    <x v="1"/>
    <x v="6"/>
    <x v="6"/>
    <n v="215"/>
    <n v="7"/>
    <x v="3"/>
    <n v="161"/>
    <n v="0"/>
    <x v="9"/>
    <s v="54 RUNS"/>
    <x v="0"/>
  </r>
  <r>
    <x v="45"/>
    <x v="36"/>
    <x v="0"/>
    <x v="11"/>
    <x v="3"/>
    <n v="162"/>
    <n v="8"/>
    <x v="0"/>
    <n v="165"/>
    <n v="4"/>
    <x v="0"/>
    <s v="6 WICKETS"/>
    <x v="0"/>
  </r>
  <r>
    <x v="46"/>
    <x v="37"/>
    <x v="0"/>
    <x v="10"/>
    <x v="5"/>
    <n v="212"/>
    <n v="2"/>
    <x v="8"/>
    <n v="209"/>
    <n v="4"/>
    <x v="8"/>
    <s v="8 WICKETS"/>
    <x v="0"/>
  </r>
  <r>
    <x v="47"/>
    <x v="38"/>
    <x v="0"/>
    <x v="11"/>
    <x v="3"/>
    <n v="190"/>
    <n v="9"/>
    <x v="5"/>
    <n v="204"/>
    <n v="9"/>
    <x v="5"/>
    <s v="14 RUNS"/>
    <x v="0"/>
  </r>
  <r>
    <x v="48"/>
    <x v="39"/>
    <x v="0"/>
    <x v="2"/>
    <x v="2"/>
    <n v="190"/>
    <n v="0"/>
    <x v="4"/>
    <n v="194"/>
    <n v="6"/>
    <x v="4"/>
    <s v="4 WICKETS"/>
    <x v="0"/>
  </r>
  <r>
    <x v="49"/>
    <x v="40"/>
    <x v="0"/>
    <x v="10"/>
    <x v="5"/>
    <n v="117"/>
    <n v="0"/>
    <x v="2"/>
    <n v="217"/>
    <n v="2"/>
    <x v="9"/>
    <s v="100 RUNS"/>
    <x v="0"/>
  </r>
  <r>
    <x v="50"/>
    <x v="41"/>
    <x v="0"/>
    <x v="4"/>
    <x v="4"/>
    <n v="224"/>
    <n v="6"/>
    <x v="6"/>
    <n v="186"/>
    <n v="6"/>
    <x v="7"/>
    <s v="38 RUNS"/>
    <x v="0"/>
  </r>
  <r>
    <x v="51"/>
    <x v="42"/>
    <x v="0"/>
    <x v="8"/>
    <x v="8"/>
    <n v="213"/>
    <n v="5"/>
    <x v="7"/>
    <n v="211"/>
    <n v="5"/>
    <x v="0"/>
    <s v="2 RUNS"/>
    <x v="0"/>
  </r>
  <r>
    <x v="52"/>
    <x v="43"/>
    <x v="1"/>
    <x v="0"/>
    <x v="0"/>
    <n v="206"/>
    <n v="4"/>
    <x v="1"/>
    <n v="205"/>
    <n v="8"/>
    <x v="5"/>
    <s v="1 RUN"/>
    <x v="0"/>
  </r>
  <r>
    <x v="53"/>
    <x v="43"/>
    <x v="0"/>
    <x v="12"/>
    <x v="9"/>
    <n v="236"/>
    <n v="5"/>
    <x v="3"/>
    <n v="199"/>
    <n v="7"/>
    <x v="4"/>
    <s v="37 RUNS"/>
    <x v="0"/>
  </r>
  <r>
    <x v="54"/>
    <x v="44"/>
    <x v="0"/>
    <x v="6"/>
    <x v="6"/>
    <n v="155"/>
    <n v="8"/>
    <x v="8"/>
    <n v="147"/>
    <n v="7"/>
    <x v="7"/>
    <s v="3 WICKETS"/>
    <x v="0"/>
  </r>
  <r>
    <x v="55"/>
    <x v="45"/>
    <x v="0"/>
    <x v="0"/>
    <x v="0"/>
    <n v="179"/>
    <n v="6"/>
    <x v="7"/>
    <n v="183"/>
    <n v="8"/>
    <x v="2"/>
    <s v="2 WICKETS"/>
    <x v="0"/>
  </r>
  <r>
    <x v="56"/>
    <x v="46"/>
    <x v="1"/>
    <x v="10"/>
    <x v="5"/>
    <n v="209"/>
    <n v="7"/>
    <x v="4"/>
    <n v="219"/>
    <n v="5"/>
    <x v="4"/>
    <s v="10 RUNS"/>
    <x v="0"/>
  </r>
  <r>
    <x v="57"/>
    <x v="46"/>
    <x v="0"/>
    <x v="11"/>
    <x v="3"/>
    <n v="199"/>
    <n v="3"/>
    <x v="8"/>
    <n v="205"/>
    <n v="0"/>
    <x v="7"/>
    <s v="10 WICKETS"/>
    <x v="0"/>
  </r>
  <r>
    <x v="58"/>
    <x v="47"/>
    <x v="0"/>
    <x v="7"/>
    <x v="7"/>
    <n v="205"/>
    <n v="7"/>
    <x v="6"/>
    <n v="206"/>
    <n v="4"/>
    <x v="1"/>
    <s v="6 WICKETS"/>
    <x v="0"/>
  </r>
  <r>
    <x v="59"/>
    <x v="48"/>
    <x v="0"/>
    <x v="11"/>
    <x v="2"/>
    <n v="187"/>
    <n v="8"/>
    <x v="1"/>
    <n v="188"/>
    <n v="4"/>
    <x v="8"/>
    <s v="6 WICKETS"/>
    <x v="0"/>
  </r>
  <r>
    <x v="60"/>
    <x v="49"/>
    <x v="0"/>
    <x v="6"/>
    <x v="6"/>
    <n v="180"/>
    <n v="5"/>
    <x v="9"/>
    <n v="121"/>
    <n v="0"/>
    <x v="9"/>
    <s v="59 RUNS"/>
    <x v="0"/>
  </r>
  <r>
    <x v="61"/>
    <x v="50"/>
    <x v="0"/>
    <x v="4"/>
    <x v="4"/>
    <n v="202"/>
    <n v="9"/>
    <x v="3"/>
    <n v="235"/>
    <n v="2"/>
    <x v="6"/>
    <s v="33 RUNS"/>
    <x v="0"/>
  </r>
  <r>
    <x v="62"/>
    <x v="51"/>
    <x v="0"/>
    <x v="7"/>
    <x v="8"/>
    <n v="189"/>
    <n v="0"/>
    <x v="6"/>
    <n v="231"/>
    <n v="6"/>
    <x v="1"/>
    <s v="42 RUNS"/>
    <x v="0"/>
  </r>
  <r>
    <x v="63"/>
    <x v="52"/>
    <x v="0"/>
    <x v="10"/>
    <x v="9"/>
    <n v="206"/>
    <n v="8"/>
    <x v="9"/>
    <n v="208"/>
    <n v="4"/>
    <x v="3"/>
    <s v="6 WICKETS"/>
    <x v="0"/>
  </r>
  <r>
    <x v="64"/>
    <x v="53"/>
    <x v="1"/>
    <x v="4"/>
    <x v="4"/>
    <n v="147"/>
    <n v="0"/>
    <x v="7"/>
    <n v="230"/>
    <n v="5"/>
    <x v="2"/>
    <s v="83 RUNS"/>
    <x v="0"/>
  </r>
  <r>
    <x v="65"/>
    <x v="53"/>
    <x v="0"/>
    <x v="11"/>
    <x v="1"/>
    <n v="278"/>
    <n v="3"/>
    <x v="5"/>
    <n v="168"/>
    <n v="0"/>
    <x v="1"/>
    <s v="110 RUNS"/>
    <x v="0"/>
  </r>
  <r>
    <x v="66"/>
    <x v="54"/>
    <x v="0"/>
    <x v="10"/>
    <x v="9"/>
    <n v="187"/>
    <n v="3"/>
    <x v="2"/>
    <n v="184"/>
    <n v="7"/>
    <x v="4"/>
    <s v="7 WICKETS"/>
    <x v="0"/>
  </r>
  <r>
    <x v="67"/>
    <x v="55"/>
    <x v="0"/>
    <x v="7"/>
    <x v="7"/>
    <n v="227"/>
    <n v="3"/>
    <x v="0"/>
    <n v="230"/>
    <n v="4"/>
    <x v="0"/>
    <s v="6 WICKETS"/>
    <x v="0"/>
  </r>
  <r>
    <x v="68"/>
    <x v="56"/>
    <x v="0"/>
    <x v="9"/>
    <x v="9"/>
    <n v="101"/>
    <n v="0"/>
    <x v="0"/>
    <n v="106"/>
    <n v="2"/>
    <x v="0"/>
    <s v="8 WICKETS"/>
    <x v="0"/>
  </r>
  <r>
    <x v="69"/>
    <x v="57"/>
    <x v="0"/>
    <x v="9"/>
    <x v="4"/>
    <n v="208"/>
    <n v="6"/>
    <x v="2"/>
    <n v="228"/>
    <n v="5"/>
    <x v="9"/>
    <s v="20 RUNS"/>
    <x v="0"/>
  </r>
  <r>
    <x v="70"/>
    <x v="58"/>
    <x v="0"/>
    <x v="4"/>
    <x v="9"/>
    <n v="207"/>
    <n v="5"/>
    <x v="2"/>
    <n v="203"/>
    <n v="6"/>
    <x v="4"/>
    <s v="5 WICKETS"/>
    <x v="0"/>
  </r>
  <r>
    <x v="71"/>
    <x v="59"/>
    <x v="0"/>
    <x v="4"/>
    <x v="8"/>
    <n v="190"/>
    <n v="9"/>
    <x v="4"/>
    <n v="184"/>
    <n v="7"/>
    <x v="0"/>
    <s v="6 RUN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924B2E-DC0F-5F41-AE75-461771EEE563}" name="PivotTable20"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9:B52" firstHeaderRow="1" firstDataRow="1" firstDataCol="1"/>
  <pivotFields count="13">
    <pivotField showAll="0"/>
    <pivotField dataField="1" numFmtId="14" showAll="0"/>
    <pivotField showAll="0"/>
    <pivotField axis="axisRow" showAll="0">
      <items count="14">
        <item x="5"/>
        <item x="11"/>
        <item x="7"/>
        <item x="3"/>
        <item x="0"/>
        <item x="12"/>
        <item x="8"/>
        <item x="2"/>
        <item x="4"/>
        <item x="9"/>
        <item x="1"/>
        <item x="10"/>
        <item x="6"/>
        <item t="default"/>
      </items>
    </pivotField>
    <pivotField showAll="0">
      <items count="11">
        <item h="1" x="2"/>
        <item h="1" x="3"/>
        <item h="1" x="4"/>
        <item h="1" x="0"/>
        <item h="1" x="7"/>
        <item h="1" x="6"/>
        <item h="1" x="9"/>
        <item h="1" x="5"/>
        <item h="1" x="8"/>
        <item x="1"/>
        <item t="default"/>
      </items>
    </pivotField>
    <pivotField showAll="0"/>
    <pivotField showAll="0"/>
    <pivotField showAll="0">
      <items count="11">
        <item x="7"/>
        <item x="9"/>
        <item x="8"/>
        <item x="5"/>
        <item x="3"/>
        <item x="2"/>
        <item x="4"/>
        <item x="1"/>
        <item x="0"/>
        <item x="6"/>
        <item t="default"/>
      </items>
    </pivotField>
    <pivotField showAll="0"/>
    <pivotField showAll="0"/>
    <pivotField showAll="0">
      <items count="11">
        <item x="2"/>
        <item x="3"/>
        <item x="7"/>
        <item x="5"/>
        <item x="6"/>
        <item x="9"/>
        <item x="4"/>
        <item x="8"/>
        <item x="0"/>
        <item x="1"/>
        <item t="default"/>
      </items>
    </pivotField>
    <pivotField showAll="0"/>
    <pivotField showAll="0">
      <items count="2">
        <item x="0"/>
        <item t="default"/>
      </items>
    </pivotField>
  </pivotFields>
  <rowFields count="1">
    <field x="3"/>
  </rowFields>
  <rowItems count="3">
    <i>
      <x v="1"/>
    </i>
    <i>
      <x v="10"/>
    </i>
    <i t="grand">
      <x/>
    </i>
  </rowItems>
  <colItems count="1">
    <i/>
  </colItems>
  <dataFields count="1">
    <dataField name="Count of Date &amp; Time.1"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A7BDE5-EF75-184F-8BFA-36271350F035}" name="PivotTable19"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7:C30" firstHeaderRow="0" firstDataRow="1" firstDataCol="1"/>
  <pivotFields count="13">
    <pivotField showAll="0"/>
    <pivotField numFmtId="14" showAll="0"/>
    <pivotField showAll="0"/>
    <pivotField axis="axisRow" showAll="0">
      <items count="14">
        <item x="5"/>
        <item x="11"/>
        <item x="7"/>
        <item x="3"/>
        <item x="0"/>
        <item x="12"/>
        <item x="8"/>
        <item x="2"/>
        <item x="4"/>
        <item x="9"/>
        <item x="1"/>
        <item x="10"/>
        <item x="6"/>
        <item t="default"/>
      </items>
    </pivotField>
    <pivotField showAll="0">
      <items count="11">
        <item h="1" x="2"/>
        <item h="1" x="3"/>
        <item h="1" x="4"/>
        <item h="1" x="0"/>
        <item h="1" x="7"/>
        <item h="1" x="6"/>
        <item h="1" x="9"/>
        <item h="1" x="5"/>
        <item h="1" x="8"/>
        <item x="1"/>
        <item t="default"/>
      </items>
    </pivotField>
    <pivotField dataField="1" showAll="0"/>
    <pivotField showAll="0"/>
    <pivotField showAll="0"/>
    <pivotField dataField="1" showAll="0"/>
    <pivotField showAll="0"/>
    <pivotField showAll="0"/>
    <pivotField showAll="0"/>
    <pivotField showAll="0"/>
  </pivotFields>
  <rowFields count="1">
    <field x="3"/>
  </rowFields>
  <rowItems count="3">
    <i>
      <x v="1"/>
    </i>
    <i>
      <x v="10"/>
    </i>
    <i t="grand">
      <x/>
    </i>
  </rowItems>
  <colFields count="1">
    <field x="-2"/>
  </colFields>
  <colItems count="2">
    <i>
      <x/>
    </i>
    <i i="1">
      <x v="1"/>
    </i>
  </colItems>
  <dataFields count="2">
    <dataField name="Average runs" fld="5" subtotal="average" baseField="0" baseItem="0" numFmtId="2"/>
    <dataField name="High score" fld="8" subtotal="max"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8020FA-E29A-404C-963C-EF15C5E41D9D}" name="PivotTable18" cacheId="8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C3" firstHeaderRow="0" firstDataRow="1" firstDataCol="1"/>
  <pivotFields count="13">
    <pivotField showAll="0"/>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axis="axisRow" showAll="0">
      <items count="11">
        <item h="1" x="2"/>
        <item h="1" x="3"/>
        <item h="1" x="4"/>
        <item h="1" x="0"/>
        <item h="1" x="7"/>
        <item h="1" x="6"/>
        <item h="1" x="9"/>
        <item h="1" x="5"/>
        <item h="1" x="8"/>
        <item x="1"/>
        <item t="default"/>
      </items>
    </pivotField>
    <pivotField dataField="1" showAll="0"/>
    <pivotField showAll="0"/>
    <pivotField showAll="0"/>
    <pivotField showAll="0"/>
    <pivotField dataField="1" showAll="0"/>
    <pivotField showAll="0"/>
    <pivotField showAll="0"/>
    <pivotField showAll="0"/>
  </pivotFields>
  <rowFields count="1">
    <field x="4"/>
  </rowFields>
  <rowItems count="2">
    <i>
      <x v="9"/>
    </i>
    <i t="grand">
      <x/>
    </i>
  </rowItems>
  <colFields count="1">
    <field x="-2"/>
  </colFields>
  <colItems count="2">
    <i>
      <x/>
    </i>
    <i i="1">
      <x v="1"/>
    </i>
  </colItems>
  <dataFields count="2">
    <dataField name="Sum of Team 1 Score.1" fld="5" baseField="0" baseItem="0"/>
    <dataField name="Sum of Team 2 Score.2" fld="9" baseField="0" baseItem="0"/>
  </dataFields>
  <pivotTableStyleInfo name="PivotStyleLight16" showRowHeaders="1" showColHeaders="1" showRowStripes="0" showColStripes="0" showLastColumn="1"/>
  <filters count="1">
    <filter fld="1" type="dateBetween" evalOrder="-1" id="8" name="Date &amp; Time.1">
      <autoFilter ref="A1">
        <filterColumn colId="0">
          <customFilters and="1">
            <customFilter operator="greaterThanOrEqual" val="45717"/>
            <customFilter operator="lessThanOrEqual" val="458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35F9BF-612D-E14A-9AC1-67B431F564ED}" name="PivotTable21"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7" firstHeaderRow="1" firstDataRow="1" firstDataCol="1"/>
  <pivotFields count="13">
    <pivotField dataField="1" showAll="0"/>
    <pivotField numFmtId="14" showAll="0"/>
    <pivotField showAll="0"/>
    <pivotField axis="axisRow" showAll="0">
      <items count="14">
        <item x="5"/>
        <item x="11"/>
        <item x="7"/>
        <item x="3"/>
        <item x="0"/>
        <item x="12"/>
        <item x="8"/>
        <item x="2"/>
        <item x="4"/>
        <item x="9"/>
        <item x="1"/>
        <item x="10"/>
        <item x="6"/>
        <item t="default"/>
      </items>
    </pivotField>
    <pivotField showAll="0"/>
    <pivotField showAll="0"/>
    <pivotField showAll="0"/>
    <pivotField showAll="0"/>
    <pivotField showAll="0"/>
    <pivotField showAll="0"/>
    <pivotField showAll="0"/>
    <pivotField showAll="0"/>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Match Number" fld="0" subtotal="count" baseField="0"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_12" xr10:uid="{25636C0A-19FF-FA45-99C9-AC2DF82372E5}" sourceName="Team 1">
  <pivotTables>
    <pivotTable tabId="12" name="PivotTable18"/>
    <pivotTable tabId="12" name="PivotTable19"/>
    <pivotTable tabId="12" name="PivotTable20"/>
  </pivotTables>
  <data>
    <tabular pivotCacheId="1556410128">
      <items count="10">
        <i x="2"/>
        <i x="3"/>
        <i x="4"/>
        <i x="0"/>
        <i x="7"/>
        <i x="6"/>
        <i x="9"/>
        <i x="5"/>
        <i x="8"/>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3" xr10:uid="{3EEE82D7-43B8-2643-A4C7-264BD752D7ED}" cache="Slicer_Team_12" caption="Team 1" columnCount="2" showCaption="0" style="SlicerStyleLigh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4" xr10:uid="{CC9F7C3D-C0BC-6646-9ABB-F35E5D65B84B}" cache="Slicer_Team_12" caption="Team 1" columnCount="2" showCaption="0" style="SlicerStyleLight2" rowHeight="251883"/>
  <slicer name="Team 1 5" xr10:uid="{644E8AAB-A505-C54A-A513-1B52161B57C3}" cache="Slicer_Team_12" caption="Team 1" columnCount="2" showCaption="0" style="SlicerStyleLight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585524-8D66-AE48-9792-4C97D2B1C76F}" name="Table2" displayName="Table2" ref="A1:M73" totalsRowShown="0" headerRowDxfId="29" dataDxfId="30" headerRowBorderDxfId="44" tableBorderDxfId="45" totalsRowBorderDxfId="43">
  <autoFilter ref="A1:M73" xr:uid="{58585524-8D66-AE48-9792-4C97D2B1C76F}"/>
  <tableColumns count="13">
    <tableColumn id="1" xr3:uid="{B394BDCE-2FB7-144F-838C-62A59229A43C}" name="Match Number" dataDxfId="42"/>
    <tableColumn id="2" xr3:uid="{51B17C7B-5DE5-824F-8C22-CE90EFE8EDF6}" name="Date &amp; Time.1" dataDxfId="41"/>
    <tableColumn id="3" xr3:uid="{D7833515-213E-4C43-9A2E-63EC05258973}" name="Date &amp; Time.2" dataDxfId="40"/>
    <tableColumn id="4" xr3:uid="{F89D3A44-2CED-E146-8CD1-0BE240AFFBDC}" name="Venue" dataDxfId="39"/>
    <tableColumn id="5" xr3:uid="{594FEBFE-11D0-5949-B98C-D75A39A54D4D}" name="Team 1" dataDxfId="38"/>
    <tableColumn id="6" xr3:uid="{C067B413-B020-9B47-AE10-758FA21C2AAB}" name="Team 1 Score.1" dataDxfId="37"/>
    <tableColumn id="7" xr3:uid="{0F245D35-2457-574A-BB23-ADBE1024304E}" name="Team 1 Score.2" dataDxfId="36"/>
    <tableColumn id="8" xr3:uid="{8CF97F61-7981-F448-9754-7809D45D5F20}" name="Team 2" dataDxfId="35"/>
    <tableColumn id="9" xr3:uid="{7BE34C9F-7923-4F48-BDB6-93DE07AC7DAD}" name="Team 2 Score.1" dataDxfId="34"/>
    <tableColumn id="10" xr3:uid="{3A73857C-D2AB-3D4E-840B-FCFFC7803675}" name="Team 2 Score.2" dataDxfId="33"/>
    <tableColumn id="11" xr3:uid="{86D45D21-801D-5945-9567-F34B45E9C72E}" name="winner" dataDxfId="32"/>
    <tableColumn id="12" xr3:uid="{D04B40D1-DE96-134B-8A3B-C48E142E4B60}" name="winning_margin" dataDxfId="31"/>
    <tableColumn id="13" xr3:uid="{BE4C171C-5E85-F244-822C-2A7F7BEE7F4B}" name="won by" dataDxfId="28">
      <calculatedColumnFormula>IF(Table2[[#This Row],[Team 1 Score.1]]&lt;Table2[[#This Row],[Team 2 Score.1]],"Chasing","Defending")</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1C173-CD4F-7140-95D5-39761AB763AB}">
  <dimension ref="A1:N56"/>
  <sheetViews>
    <sheetView topLeftCell="A30" workbookViewId="0">
      <selection activeCell="A49" sqref="A49"/>
    </sheetView>
  </sheetViews>
  <sheetFormatPr baseColWidth="10" defaultRowHeight="16"/>
  <cols>
    <col min="1" max="1" width="30.1640625" bestFit="1" customWidth="1"/>
    <col min="2" max="2" width="20" bestFit="1" customWidth="1"/>
    <col min="3" max="3" width="10" bestFit="1" customWidth="1"/>
    <col min="4" max="4" width="12.6640625" bestFit="1" customWidth="1"/>
    <col min="5" max="5" width="11.83203125" bestFit="1" customWidth="1"/>
    <col min="6" max="6" width="15.33203125" bestFit="1" customWidth="1"/>
    <col min="7" max="7" width="18.33203125" bestFit="1" customWidth="1"/>
    <col min="8" max="8" width="10.5" bestFit="1" customWidth="1"/>
    <col min="13" max="13" width="51.83203125" bestFit="1" customWidth="1"/>
    <col min="16" max="16" width="51.83203125" bestFit="1" customWidth="1"/>
  </cols>
  <sheetData>
    <row r="1" spans="1:9">
      <c r="A1" s="3" t="s">
        <v>86</v>
      </c>
      <c r="B1" t="s">
        <v>88</v>
      </c>
      <c r="C1" t="s">
        <v>96</v>
      </c>
    </row>
    <row r="2" spans="1:9">
      <c r="A2" s="4" t="s">
        <v>32</v>
      </c>
      <c r="B2" s="1">
        <v>1296</v>
      </c>
      <c r="C2" s="1">
        <v>23</v>
      </c>
    </row>
    <row r="3" spans="1:9">
      <c r="A3" s="4" t="s">
        <v>87</v>
      </c>
      <c r="B3" s="1">
        <v>1296</v>
      </c>
      <c r="C3" s="1">
        <v>23</v>
      </c>
    </row>
    <row r="13" spans="1:9">
      <c r="H13">
        <v>11</v>
      </c>
      <c r="I13">
        <f>LARGE(B36:B45,2)</f>
        <v>10</v>
      </c>
    </row>
    <row r="15" spans="1:9" ht="24">
      <c r="A15" s="19" t="s">
        <v>90</v>
      </c>
      <c r="B15" s="19" t="str">
        <f>A2</f>
        <v>Sunrisers Hyderabad</v>
      </c>
    </row>
    <row r="16" spans="1:9" ht="24">
      <c r="A16" s="19" t="s">
        <v>91</v>
      </c>
      <c r="B16" s="19">
        <f>SUMIFS(Table2[Team 1 Score.1],Table2[Team 1],B15)</f>
        <v>1296</v>
      </c>
      <c r="F16" t="str" cm="1">
        <f t="array" ref="F16">_xlfn.IFS(B20=H13,"Winner",AND(B20=10,B15="Punjab Kings"),"Runner",B20&lt;8,"Eliminated","True","Playoff")</f>
        <v>Eliminated</v>
      </c>
    </row>
    <row r="17" spans="1:14" ht="24">
      <c r="A17" s="19" t="s">
        <v>92</v>
      </c>
      <c r="B17" s="19">
        <f>SUMIFS(Table2[Team 2 Score.1],Table2[Team 2],B15)</f>
        <v>1223</v>
      </c>
    </row>
    <row r="18" spans="1:14" ht="24">
      <c r="A18" s="19" t="s">
        <v>93</v>
      </c>
      <c r="B18" s="19">
        <f>B16+B17</f>
        <v>2519</v>
      </c>
    </row>
    <row r="19" spans="1:14" ht="24">
      <c r="A19" s="19" t="s">
        <v>94</v>
      </c>
      <c r="B19" s="19">
        <f>SUMIFS(Table2[Team 2 Score.2],Table2[Team 1],B15)</f>
        <v>23</v>
      </c>
    </row>
    <row r="20" spans="1:14" ht="24">
      <c r="A20" s="19" t="s">
        <v>95</v>
      </c>
      <c r="B20" s="19">
        <f>COUNTIFS(Table2[winner],B15)</f>
        <v>6</v>
      </c>
      <c r="M20" t="s">
        <v>53</v>
      </c>
      <c r="N20" t="str" cm="1">
        <f t="array" ref="N20:N29">_xlfn.UNIQUE(Table2[Team 1])</f>
        <v>Kolkata Knight Riders</v>
      </c>
    </row>
    <row r="21" spans="1:14" ht="24">
      <c r="A21" s="19" t="s">
        <v>99</v>
      </c>
      <c r="B21">
        <f>B20*2</f>
        <v>12</v>
      </c>
      <c r="M21" t="s">
        <v>56</v>
      </c>
      <c r="N21" t="str">
        <v>Sunrisers Hyderabad</v>
      </c>
    </row>
    <row r="22" spans="1:14" ht="24">
      <c r="A22" s="19" t="s">
        <v>106</v>
      </c>
      <c r="B22" t="str">
        <f>_xlfn.XLOOKUP(B15,$N$20:$N$29,$M$20:$M$29)</f>
        <v>Rajiv Gandhi International Stadium,</v>
      </c>
      <c r="K22">
        <f>B20</f>
        <v>6</v>
      </c>
      <c r="M22" t="s">
        <v>64</v>
      </c>
      <c r="N22" t="str">
        <v>Chennai Super Kings</v>
      </c>
    </row>
    <row r="23" spans="1:14">
      <c r="M23" t="s">
        <v>81</v>
      </c>
      <c r="N23" t="str">
        <v>Delhi Capitals</v>
      </c>
    </row>
    <row r="24" spans="1:14">
      <c r="M24" t="s">
        <v>13</v>
      </c>
      <c r="N24" t="str">
        <v>Gujarat Titans</v>
      </c>
    </row>
    <row r="25" spans="1:14">
      <c r="M25" t="s">
        <v>80</v>
      </c>
      <c r="N25" t="str">
        <v>Rajasthan Royals</v>
      </c>
    </row>
    <row r="26" spans="1:14">
      <c r="M26" t="s">
        <v>45</v>
      </c>
      <c r="N26" t="str">
        <v>Mumbai Indians</v>
      </c>
    </row>
    <row r="27" spans="1:14">
      <c r="A27" s="3" t="s">
        <v>86</v>
      </c>
      <c r="B27" t="s">
        <v>103</v>
      </c>
      <c r="C27" t="s">
        <v>104</v>
      </c>
      <c r="M27" t="s">
        <v>26</v>
      </c>
      <c r="N27" t="str">
        <v>Lucknow Super Giants</v>
      </c>
    </row>
    <row r="28" spans="1:14">
      <c r="A28" s="4" t="s">
        <v>31</v>
      </c>
      <c r="B28" s="2">
        <v>278</v>
      </c>
      <c r="C28" s="1">
        <v>168</v>
      </c>
      <c r="M28" t="s">
        <v>52</v>
      </c>
      <c r="N28" t="str">
        <v>Royal Challengers Bengaluru</v>
      </c>
    </row>
    <row r="29" spans="1:14">
      <c r="A29" s="4" t="s">
        <v>56</v>
      </c>
      <c r="B29" s="2">
        <v>203.6</v>
      </c>
      <c r="C29" s="1">
        <v>245</v>
      </c>
      <c r="M29" t="s">
        <v>21</v>
      </c>
      <c r="N29" t="str">
        <v>Punjab Kings</v>
      </c>
    </row>
    <row r="30" spans="1:14">
      <c r="A30" s="4" t="s">
        <v>87</v>
      </c>
      <c r="B30" s="2">
        <v>216</v>
      </c>
      <c r="C30" s="1">
        <v>245</v>
      </c>
    </row>
    <row r="34" spans="1:4">
      <c r="D34">
        <f>MAX(B36:B45)</f>
        <v>11</v>
      </c>
    </row>
    <row r="36" spans="1:4">
      <c r="A36" t="str" cm="1">
        <f t="array" ref="A36:A45">_xlfn.UNIQUE(Table2[Team 1])</f>
        <v>Kolkata Knight Riders</v>
      </c>
      <c r="B36">
        <f>COUNTIFS(Table2[winner],A36)</f>
        <v>5</v>
      </c>
      <c r="C36">
        <f>B36*2</f>
        <v>10</v>
      </c>
    </row>
    <row r="37" spans="1:4">
      <c r="A37" t="str">
        <v>Sunrisers Hyderabad</v>
      </c>
      <c r="B37">
        <f>COUNTIFS(Table2[winner],A37)</f>
        <v>6</v>
      </c>
      <c r="C37">
        <f t="shared" ref="C37:C45" si="0">B37*2</f>
        <v>12</v>
      </c>
    </row>
    <row r="38" spans="1:4">
      <c r="A38" t="str">
        <v>Chennai Super Kings</v>
      </c>
      <c r="B38">
        <f>COUNTIFS(Table2[winner],A38)</f>
        <v>4</v>
      </c>
      <c r="C38">
        <f t="shared" si="0"/>
        <v>8</v>
      </c>
    </row>
    <row r="39" spans="1:4">
      <c r="A39" t="str">
        <v>Delhi Capitals</v>
      </c>
      <c r="B39">
        <f>COUNTIFS(Table2[winner],A39)</f>
        <v>7</v>
      </c>
      <c r="C39">
        <f t="shared" si="0"/>
        <v>14</v>
      </c>
    </row>
    <row r="40" spans="1:4">
      <c r="A40" t="str">
        <v>Gujarat Titans</v>
      </c>
      <c r="B40">
        <f>COUNTIFS(Table2[winner],A40)</f>
        <v>9</v>
      </c>
      <c r="C40">
        <f t="shared" si="0"/>
        <v>18</v>
      </c>
    </row>
    <row r="41" spans="1:4">
      <c r="A41" t="str">
        <v>Rajasthan Royals</v>
      </c>
      <c r="B41">
        <f>COUNTIFS(Table2[winner],A41)</f>
        <v>4</v>
      </c>
      <c r="C41">
        <f t="shared" si="0"/>
        <v>8</v>
      </c>
    </row>
    <row r="42" spans="1:4">
      <c r="A42" t="str">
        <v>Mumbai Indians</v>
      </c>
      <c r="B42">
        <f>COUNTIFS(Table2[winner],A42)</f>
        <v>10</v>
      </c>
      <c r="C42">
        <f t="shared" si="0"/>
        <v>20</v>
      </c>
    </row>
    <row r="43" spans="1:4">
      <c r="A43" t="str">
        <v>Lucknow Super Giants</v>
      </c>
      <c r="B43">
        <f>COUNTIFS(Table2[winner],A43)</f>
        <v>6</v>
      </c>
      <c r="C43">
        <f t="shared" si="0"/>
        <v>12</v>
      </c>
    </row>
    <row r="44" spans="1:4">
      <c r="A44" t="str">
        <v>Royal Challengers Bengaluru</v>
      </c>
      <c r="B44">
        <f>COUNTIFS(Table2[winner],A44)</f>
        <v>11</v>
      </c>
      <c r="C44">
        <f t="shared" si="0"/>
        <v>22</v>
      </c>
    </row>
    <row r="45" spans="1:4">
      <c r="A45" t="str">
        <v>Punjab Kings</v>
      </c>
      <c r="B45">
        <f>COUNTIFS(Table2[winner],A45)</f>
        <v>10</v>
      </c>
      <c r="C45">
        <f t="shared" si="0"/>
        <v>20</v>
      </c>
    </row>
    <row r="49" spans="1:2">
      <c r="A49" s="3" t="s">
        <v>86</v>
      </c>
      <c r="B49" t="s">
        <v>89</v>
      </c>
    </row>
    <row r="50" spans="1:2">
      <c r="A50" s="4" t="s">
        <v>31</v>
      </c>
      <c r="B50" s="1">
        <v>1</v>
      </c>
    </row>
    <row r="51" spans="1:2">
      <c r="A51" s="4" t="s">
        <v>56</v>
      </c>
      <c r="B51" s="1">
        <v>5</v>
      </c>
    </row>
    <row r="52" spans="1:2">
      <c r="A52" s="4" t="s">
        <v>87</v>
      </c>
      <c r="B52" s="1">
        <v>6</v>
      </c>
    </row>
    <row r="56" spans="1:2">
      <c r="B56" t="e" cm="1">
        <f t="array" ref="B56">if</f>
        <v>#NAME?</v>
      </c>
    </row>
  </sheetData>
  <sortState xmlns:xlrd2="http://schemas.microsoft.com/office/spreadsheetml/2017/richdata2" ref="B27:B36">
    <sortCondition descending="1" ref="B26:B36"/>
  </sortState>
  <conditionalFormatting sqref="B20">
    <cfRule type="cellIs" dxfId="27" priority="1" operator="lessThan">
      <formula>8</formula>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D776-F1E9-3348-8AAF-79ED9A01B094}">
  <dimension ref="A3:B17"/>
  <sheetViews>
    <sheetView workbookViewId="0">
      <selection activeCell="L24" sqref="L24"/>
    </sheetView>
  </sheetViews>
  <sheetFormatPr baseColWidth="10" defaultRowHeight="16"/>
  <cols>
    <col min="1" max="1" width="51.83203125" bestFit="1" customWidth="1"/>
    <col min="2" max="2" width="20.83203125" bestFit="1" customWidth="1"/>
  </cols>
  <sheetData>
    <row r="3" spans="1:2">
      <c r="A3" s="3" t="s">
        <v>86</v>
      </c>
      <c r="B3" t="s">
        <v>107</v>
      </c>
    </row>
    <row r="4" spans="1:2">
      <c r="A4" s="4" t="s">
        <v>80</v>
      </c>
      <c r="B4" s="1">
        <v>2</v>
      </c>
    </row>
    <row r="5" spans="1:2">
      <c r="A5" s="4" t="s">
        <v>31</v>
      </c>
      <c r="B5" s="1">
        <v>7</v>
      </c>
    </row>
    <row r="6" spans="1:2">
      <c r="A6" s="4" t="s">
        <v>26</v>
      </c>
      <c r="B6" s="1">
        <v>8</v>
      </c>
    </row>
    <row r="7" spans="1:2">
      <c r="A7" s="4" t="s">
        <v>81</v>
      </c>
      <c r="B7" s="1">
        <v>2</v>
      </c>
    </row>
    <row r="8" spans="1:2">
      <c r="A8" s="4" t="s">
        <v>53</v>
      </c>
      <c r="B8" s="1">
        <v>7</v>
      </c>
    </row>
    <row r="9" spans="1:2">
      <c r="A9" s="4" t="s">
        <v>57</v>
      </c>
      <c r="B9" s="1">
        <v>1</v>
      </c>
    </row>
    <row r="10" spans="1:2">
      <c r="A10" s="4" t="s">
        <v>52</v>
      </c>
      <c r="B10" s="1">
        <v>5</v>
      </c>
    </row>
    <row r="11" spans="1:2">
      <c r="A11" s="4" t="s">
        <v>64</v>
      </c>
      <c r="B11" s="1">
        <v>6</v>
      </c>
    </row>
    <row r="12" spans="1:2">
      <c r="A12" s="4" t="s">
        <v>13</v>
      </c>
      <c r="B12" s="1">
        <v>9</v>
      </c>
    </row>
    <row r="13" spans="1:2">
      <c r="A13" s="4" t="s">
        <v>21</v>
      </c>
      <c r="B13" s="1">
        <v>6</v>
      </c>
    </row>
    <row r="14" spans="1:2">
      <c r="A14" s="4" t="s">
        <v>56</v>
      </c>
      <c r="B14" s="1">
        <v>5</v>
      </c>
    </row>
    <row r="15" spans="1:2">
      <c r="A15" s="4" t="s">
        <v>29</v>
      </c>
      <c r="B15" s="1">
        <v>7</v>
      </c>
    </row>
    <row r="16" spans="1:2">
      <c r="A16" s="4" t="s">
        <v>45</v>
      </c>
      <c r="B16" s="1">
        <v>7</v>
      </c>
    </row>
    <row r="17" spans="1:2">
      <c r="A17" s="4" t="s">
        <v>87</v>
      </c>
      <c r="B17" s="1">
        <v>72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26C90-C7FE-3441-9499-12EBF391F45B}">
  <dimension ref="A1:M73"/>
  <sheetViews>
    <sheetView topLeftCell="A5" workbookViewId="0">
      <selection activeCell="Q11" sqref="Q11"/>
    </sheetView>
  </sheetViews>
  <sheetFormatPr baseColWidth="10" defaultRowHeight="16"/>
  <cols>
    <col min="1" max="1" width="15.6640625" customWidth="1"/>
    <col min="2" max="3" width="14.83203125" customWidth="1"/>
    <col min="4" max="4" width="51.83203125" bestFit="1" customWidth="1"/>
    <col min="5" max="5" width="24.5" bestFit="1" customWidth="1"/>
    <col min="6" max="6" width="15.83203125" style="2" customWidth="1"/>
    <col min="7" max="7" width="15.83203125" customWidth="1"/>
    <col min="8" max="8" width="24.5" bestFit="1" customWidth="1"/>
    <col min="9" max="10" width="15.83203125" customWidth="1"/>
    <col min="11" max="11" width="30" bestFit="1" customWidth="1"/>
    <col min="12" max="12" width="16.5" customWidth="1"/>
  </cols>
  <sheetData>
    <row r="1" spans="1:13">
      <c r="A1" s="12" t="s">
        <v>0</v>
      </c>
      <c r="B1" s="12" t="s">
        <v>1</v>
      </c>
      <c r="C1" s="12" t="s">
        <v>2</v>
      </c>
      <c r="D1" s="12" t="s">
        <v>3</v>
      </c>
      <c r="E1" s="13" t="s">
        <v>4</v>
      </c>
      <c r="F1" s="14" t="s">
        <v>5</v>
      </c>
      <c r="G1" s="12" t="s">
        <v>6</v>
      </c>
      <c r="H1" s="12" t="s">
        <v>7</v>
      </c>
      <c r="I1" s="12" t="s">
        <v>8</v>
      </c>
      <c r="J1" s="12" t="s">
        <v>9</v>
      </c>
      <c r="K1" s="12" t="s">
        <v>10</v>
      </c>
      <c r="L1" s="12" t="s">
        <v>11</v>
      </c>
      <c r="M1" s="12" t="s">
        <v>85</v>
      </c>
    </row>
    <row r="2" spans="1:13">
      <c r="A2" s="10">
        <v>1</v>
      </c>
      <c r="B2" s="5">
        <v>45738</v>
      </c>
      <c r="C2" s="6" t="s">
        <v>12</v>
      </c>
      <c r="D2" s="6" t="s">
        <v>53</v>
      </c>
      <c r="E2" s="6" t="s">
        <v>33</v>
      </c>
      <c r="F2" s="9">
        <v>174</v>
      </c>
      <c r="G2" s="6">
        <v>8</v>
      </c>
      <c r="H2" s="6" t="s">
        <v>14</v>
      </c>
      <c r="I2" s="6">
        <v>177</v>
      </c>
      <c r="J2" s="6">
        <v>3</v>
      </c>
      <c r="K2" s="6" t="s">
        <v>16</v>
      </c>
      <c r="L2" s="6" t="s">
        <v>30</v>
      </c>
      <c r="M2" s="6" t="str">
        <f>IF(Table2[[#This Row],[Team 1 Score.1]]&lt;Table2[[#This Row],[Team 2 Score.1]],"Chasing","Defending")</f>
        <v>Chasing</v>
      </c>
    </row>
    <row r="3" spans="1:13">
      <c r="A3" s="11">
        <v>2</v>
      </c>
      <c r="B3" s="7">
        <v>45739</v>
      </c>
      <c r="C3" s="8" t="s">
        <v>36</v>
      </c>
      <c r="D3" s="8" t="s">
        <v>56</v>
      </c>
      <c r="E3" s="8" t="s">
        <v>32</v>
      </c>
      <c r="F3" s="9">
        <v>286</v>
      </c>
      <c r="G3" s="8">
        <v>6</v>
      </c>
      <c r="H3" s="8" t="s">
        <v>47</v>
      </c>
      <c r="I3" s="8">
        <v>242</v>
      </c>
      <c r="J3" s="8">
        <v>6</v>
      </c>
      <c r="K3" s="8" t="s">
        <v>34</v>
      </c>
      <c r="L3" s="8" t="s">
        <v>84</v>
      </c>
      <c r="M3" s="6" t="str">
        <f>IF(Table2[[#This Row],[Team 1 Score.1]]&lt;Table2[[#This Row],[Team 2 Score.1]],"Chasing","Defending")</f>
        <v>Defending</v>
      </c>
    </row>
    <row r="4" spans="1:13">
      <c r="A4" s="10">
        <v>3</v>
      </c>
      <c r="B4" s="5">
        <v>45739</v>
      </c>
      <c r="C4" s="6" t="s">
        <v>12</v>
      </c>
      <c r="D4" s="6" t="s">
        <v>64</v>
      </c>
      <c r="E4" s="6" t="s">
        <v>37</v>
      </c>
      <c r="F4" s="6">
        <v>158</v>
      </c>
      <c r="G4" s="6">
        <v>6</v>
      </c>
      <c r="H4" s="6" t="s">
        <v>18</v>
      </c>
      <c r="I4" s="6">
        <v>155</v>
      </c>
      <c r="J4" s="6">
        <v>9</v>
      </c>
      <c r="K4" s="6" t="s">
        <v>38</v>
      </c>
      <c r="L4" s="6" t="s">
        <v>65</v>
      </c>
      <c r="M4" s="6" t="str">
        <f>IF(Table2[[#This Row],[Team 1 Score.1]]&lt;Table2[[#This Row],[Team 2 Score.1]],"Chasing","Defending")</f>
        <v>Defending</v>
      </c>
    </row>
    <row r="5" spans="1:13">
      <c r="A5" s="11">
        <v>4</v>
      </c>
      <c r="B5" s="7">
        <v>45740</v>
      </c>
      <c r="C5" s="8" t="s">
        <v>12</v>
      </c>
      <c r="D5" s="8" t="s">
        <v>81</v>
      </c>
      <c r="E5" s="8" t="s">
        <v>40</v>
      </c>
      <c r="F5" s="8">
        <v>211</v>
      </c>
      <c r="G5" s="8">
        <v>9</v>
      </c>
      <c r="H5" s="8" t="s">
        <v>27</v>
      </c>
      <c r="I5" s="8">
        <v>209</v>
      </c>
      <c r="J5" s="8">
        <v>8</v>
      </c>
      <c r="K5" s="8" t="s">
        <v>41</v>
      </c>
      <c r="L5" s="8" t="s">
        <v>83</v>
      </c>
      <c r="M5" s="6" t="str">
        <f>IF(Table2[[#This Row],[Team 1 Score.1]]&lt;Table2[[#This Row],[Team 2 Score.1]],"Chasing","Defending")</f>
        <v>Defending</v>
      </c>
    </row>
    <row r="6" spans="1:13">
      <c r="A6" s="10">
        <v>5</v>
      </c>
      <c r="B6" s="5">
        <v>45741</v>
      </c>
      <c r="C6" s="6" t="s">
        <v>12</v>
      </c>
      <c r="D6" s="6" t="s">
        <v>13</v>
      </c>
      <c r="E6" s="6" t="s">
        <v>22</v>
      </c>
      <c r="F6" s="6">
        <v>232</v>
      </c>
      <c r="G6" s="6">
        <v>5</v>
      </c>
      <c r="H6" s="6" t="s">
        <v>15</v>
      </c>
      <c r="I6" s="6">
        <v>243</v>
      </c>
      <c r="J6" s="6">
        <v>5</v>
      </c>
      <c r="K6" s="6" t="s">
        <v>19</v>
      </c>
      <c r="L6" s="6" t="s">
        <v>68</v>
      </c>
      <c r="M6" s="6" t="str">
        <f>IF(Table2[[#This Row],[Team 1 Score.1]]&lt;Table2[[#This Row],[Team 2 Score.1]],"Chasing","Defending")</f>
        <v>Chasing</v>
      </c>
    </row>
    <row r="7" spans="1:13">
      <c r="A7" s="11">
        <v>6</v>
      </c>
      <c r="B7" s="7">
        <v>45742</v>
      </c>
      <c r="C7" s="8" t="s">
        <v>12</v>
      </c>
      <c r="D7" s="8" t="s">
        <v>80</v>
      </c>
      <c r="E7" s="8" t="s">
        <v>47</v>
      </c>
      <c r="F7" s="8">
        <v>151</v>
      </c>
      <c r="G7" s="8">
        <v>9</v>
      </c>
      <c r="H7" s="8" t="s">
        <v>33</v>
      </c>
      <c r="I7" s="8">
        <v>153</v>
      </c>
      <c r="J7" s="8">
        <v>2</v>
      </c>
      <c r="K7" s="8" t="s">
        <v>59</v>
      </c>
      <c r="L7" s="8" t="s">
        <v>25</v>
      </c>
      <c r="M7" s="6" t="str">
        <f>IF(Table2[[#This Row],[Team 1 Score.1]]&lt;Table2[[#This Row],[Team 2 Score.1]],"Chasing","Defending")</f>
        <v>Chasing</v>
      </c>
    </row>
    <row r="8" spans="1:13">
      <c r="A8" s="10">
        <v>7</v>
      </c>
      <c r="B8" s="5">
        <v>45743</v>
      </c>
      <c r="C8" s="6" t="s">
        <v>12</v>
      </c>
      <c r="D8" s="6" t="s">
        <v>56</v>
      </c>
      <c r="E8" s="6" t="s">
        <v>32</v>
      </c>
      <c r="F8" s="6">
        <v>190</v>
      </c>
      <c r="G8" s="6">
        <v>9</v>
      </c>
      <c r="H8" s="6" t="s">
        <v>27</v>
      </c>
      <c r="I8" s="6">
        <v>193</v>
      </c>
      <c r="J8" s="6">
        <v>5</v>
      </c>
      <c r="K8" s="6" t="s">
        <v>43</v>
      </c>
      <c r="L8" s="6" t="s">
        <v>20</v>
      </c>
      <c r="M8" s="6" t="str">
        <f>IF(Table2[[#This Row],[Team 1 Score.1]]&lt;Table2[[#This Row],[Team 2 Score.1]],"Chasing","Defending")</f>
        <v>Chasing</v>
      </c>
    </row>
    <row r="9" spans="1:13">
      <c r="A9" s="11">
        <v>8</v>
      </c>
      <c r="B9" s="7">
        <v>45744</v>
      </c>
      <c r="C9" s="8" t="s">
        <v>12</v>
      </c>
      <c r="D9" s="8" t="s">
        <v>64</v>
      </c>
      <c r="E9" s="8" t="s">
        <v>37</v>
      </c>
      <c r="F9" s="8">
        <v>146</v>
      </c>
      <c r="G9" s="8">
        <v>8</v>
      </c>
      <c r="H9" s="8" t="s">
        <v>14</v>
      </c>
      <c r="I9" s="8">
        <v>196</v>
      </c>
      <c r="J9" s="8">
        <v>7</v>
      </c>
      <c r="K9" s="8" t="s">
        <v>16</v>
      </c>
      <c r="L9" s="8" t="s">
        <v>77</v>
      </c>
      <c r="M9" s="6" t="str">
        <f>IF(Table2[[#This Row],[Team 1 Score.1]]&lt;Table2[[#This Row],[Team 2 Score.1]],"Chasing","Defending")</f>
        <v>Chasing</v>
      </c>
    </row>
    <row r="10" spans="1:13">
      <c r="A10" s="10">
        <v>9</v>
      </c>
      <c r="B10" s="5">
        <v>45745</v>
      </c>
      <c r="C10" s="6" t="s">
        <v>12</v>
      </c>
      <c r="D10" s="6" t="s">
        <v>13</v>
      </c>
      <c r="E10" s="6" t="s">
        <v>22</v>
      </c>
      <c r="F10" s="6">
        <v>196</v>
      </c>
      <c r="G10" s="6">
        <v>8</v>
      </c>
      <c r="H10" s="6" t="s">
        <v>18</v>
      </c>
      <c r="I10" s="6">
        <v>160</v>
      </c>
      <c r="J10" s="6">
        <v>6</v>
      </c>
      <c r="K10" s="6" t="s">
        <v>49</v>
      </c>
      <c r="L10" s="6" t="s">
        <v>82</v>
      </c>
      <c r="M10" s="6" t="str">
        <f>IF(Table2[[#This Row],[Team 1 Score.1]]&lt;Table2[[#This Row],[Team 2 Score.1]],"Chasing","Defending")</f>
        <v>Defending</v>
      </c>
    </row>
    <row r="11" spans="1:13">
      <c r="A11" s="11">
        <v>10</v>
      </c>
      <c r="B11" s="7">
        <v>45746</v>
      </c>
      <c r="C11" s="8" t="s">
        <v>36</v>
      </c>
      <c r="D11" s="8" t="s">
        <v>81</v>
      </c>
      <c r="E11" s="8" t="s">
        <v>40</v>
      </c>
      <c r="F11" s="8">
        <v>166</v>
      </c>
      <c r="G11" s="8">
        <v>3</v>
      </c>
      <c r="H11" s="8" t="s">
        <v>32</v>
      </c>
      <c r="I11" s="8">
        <v>163</v>
      </c>
      <c r="J11" s="8">
        <v>0</v>
      </c>
      <c r="K11" s="8" t="s">
        <v>41</v>
      </c>
      <c r="L11" s="8" t="s">
        <v>30</v>
      </c>
      <c r="M11" s="6" t="str">
        <f>IF(Table2[[#This Row],[Team 1 Score.1]]&lt;Table2[[#This Row],[Team 2 Score.1]],"Chasing","Defending")</f>
        <v>Defending</v>
      </c>
    </row>
    <row r="12" spans="1:13">
      <c r="A12" s="10">
        <v>11</v>
      </c>
      <c r="B12" s="5">
        <v>45746</v>
      </c>
      <c r="C12" s="6" t="s">
        <v>12</v>
      </c>
      <c r="D12" s="6" t="s">
        <v>80</v>
      </c>
      <c r="E12" s="6" t="s">
        <v>47</v>
      </c>
      <c r="F12" s="6">
        <v>182</v>
      </c>
      <c r="G12" s="6">
        <v>9</v>
      </c>
      <c r="H12" s="6" t="s">
        <v>37</v>
      </c>
      <c r="I12" s="6">
        <v>176</v>
      </c>
      <c r="J12" s="6">
        <v>6</v>
      </c>
      <c r="K12" s="6" t="s">
        <v>48</v>
      </c>
      <c r="L12" s="6" t="s">
        <v>17</v>
      </c>
      <c r="M12" s="6" t="str">
        <f>IF(Table2[[#This Row],[Team 1 Score.1]]&lt;Table2[[#This Row],[Team 2 Score.1]],"Chasing","Defending")</f>
        <v>Defending</v>
      </c>
    </row>
    <row r="13" spans="1:13">
      <c r="A13" s="11">
        <v>12</v>
      </c>
      <c r="B13" s="7">
        <v>45747</v>
      </c>
      <c r="C13" s="8" t="s">
        <v>12</v>
      </c>
      <c r="D13" s="8" t="s">
        <v>45</v>
      </c>
      <c r="E13" s="8" t="s">
        <v>18</v>
      </c>
      <c r="F13" s="8">
        <v>121</v>
      </c>
      <c r="G13" s="8">
        <v>2</v>
      </c>
      <c r="H13" s="8" t="s">
        <v>33</v>
      </c>
      <c r="I13" s="8">
        <v>116</v>
      </c>
      <c r="J13" s="8">
        <v>0</v>
      </c>
      <c r="K13" s="8" t="s">
        <v>23</v>
      </c>
      <c r="L13" s="8" t="s">
        <v>25</v>
      </c>
      <c r="M13" s="6" t="str">
        <f>IF(Table2[[#This Row],[Team 1 Score.1]]&lt;Table2[[#This Row],[Team 2 Score.1]],"Chasing","Defending")</f>
        <v>Defending</v>
      </c>
    </row>
    <row r="14" spans="1:13">
      <c r="A14" s="10">
        <v>13</v>
      </c>
      <c r="B14" s="5">
        <v>45748</v>
      </c>
      <c r="C14" s="6" t="s">
        <v>12</v>
      </c>
      <c r="D14" s="6" t="s">
        <v>26</v>
      </c>
      <c r="E14" s="6" t="s">
        <v>27</v>
      </c>
      <c r="F14" s="6">
        <v>171</v>
      </c>
      <c r="G14" s="6">
        <v>7</v>
      </c>
      <c r="H14" s="6" t="s">
        <v>15</v>
      </c>
      <c r="I14" s="6">
        <v>177</v>
      </c>
      <c r="J14" s="6">
        <v>2</v>
      </c>
      <c r="K14" s="6" t="s">
        <v>19</v>
      </c>
      <c r="L14" s="6" t="s">
        <v>25</v>
      </c>
      <c r="M14" s="6" t="str">
        <f>IF(Table2[[#This Row],[Team 1 Score.1]]&lt;Table2[[#This Row],[Team 2 Score.1]],"Chasing","Defending")</f>
        <v>Chasing</v>
      </c>
    </row>
    <row r="15" spans="1:13">
      <c r="A15" s="11">
        <v>14</v>
      </c>
      <c r="B15" s="7">
        <v>45749</v>
      </c>
      <c r="C15" s="8" t="s">
        <v>12</v>
      </c>
      <c r="D15" s="8" t="s">
        <v>52</v>
      </c>
      <c r="E15" s="8" t="s">
        <v>14</v>
      </c>
      <c r="F15" s="8">
        <v>169</v>
      </c>
      <c r="G15" s="8">
        <v>8</v>
      </c>
      <c r="H15" s="8" t="s">
        <v>22</v>
      </c>
      <c r="I15" s="8">
        <v>170</v>
      </c>
      <c r="J15" s="8">
        <v>2</v>
      </c>
      <c r="K15" s="8" t="s">
        <v>49</v>
      </c>
      <c r="L15" s="8" t="s">
        <v>25</v>
      </c>
      <c r="M15" s="6" t="str">
        <f>IF(Table2[[#This Row],[Team 1 Score.1]]&lt;Table2[[#This Row],[Team 2 Score.1]],"Chasing","Defending")</f>
        <v>Chasing</v>
      </c>
    </row>
    <row r="16" spans="1:13">
      <c r="A16" s="10">
        <v>15</v>
      </c>
      <c r="B16" s="5">
        <v>45750</v>
      </c>
      <c r="C16" s="6" t="s">
        <v>12</v>
      </c>
      <c r="D16" s="6" t="s">
        <v>53</v>
      </c>
      <c r="E16" s="6" t="s">
        <v>33</v>
      </c>
      <c r="F16" s="6">
        <v>200</v>
      </c>
      <c r="G16" s="6">
        <v>6</v>
      </c>
      <c r="H16" s="6" t="s">
        <v>32</v>
      </c>
      <c r="I16" s="6">
        <v>120</v>
      </c>
      <c r="J16" s="6">
        <v>0</v>
      </c>
      <c r="K16" s="6" t="s">
        <v>59</v>
      </c>
      <c r="L16" s="6" t="s">
        <v>79</v>
      </c>
      <c r="M16" s="6" t="str">
        <f>IF(Table2[[#This Row],[Team 1 Score.1]]&lt;Table2[[#This Row],[Team 2 Score.1]],"Chasing","Defending")</f>
        <v>Defending</v>
      </c>
    </row>
    <row r="17" spans="1:13">
      <c r="A17" s="11">
        <v>16</v>
      </c>
      <c r="B17" s="7">
        <v>45751</v>
      </c>
      <c r="C17" s="8" t="s">
        <v>12</v>
      </c>
      <c r="D17" s="8" t="s">
        <v>26</v>
      </c>
      <c r="E17" s="8" t="s">
        <v>27</v>
      </c>
      <c r="F17" s="8">
        <v>203</v>
      </c>
      <c r="G17" s="8">
        <v>8</v>
      </c>
      <c r="H17" s="8" t="s">
        <v>18</v>
      </c>
      <c r="I17" s="8">
        <v>191</v>
      </c>
      <c r="J17" s="8">
        <v>5</v>
      </c>
      <c r="K17" s="8" t="s">
        <v>43</v>
      </c>
      <c r="L17" s="8" t="s">
        <v>73</v>
      </c>
      <c r="M17" s="6" t="str">
        <f>IF(Table2[[#This Row],[Team 1 Score.1]]&lt;Table2[[#This Row],[Team 2 Score.1]],"Chasing","Defending")</f>
        <v>Defending</v>
      </c>
    </row>
    <row r="18" spans="1:13">
      <c r="A18" s="10">
        <v>17</v>
      </c>
      <c r="B18" s="5">
        <v>45752</v>
      </c>
      <c r="C18" s="6" t="s">
        <v>36</v>
      </c>
      <c r="D18" s="6" t="s">
        <v>64</v>
      </c>
      <c r="E18" s="6" t="s">
        <v>37</v>
      </c>
      <c r="F18" s="6">
        <v>158</v>
      </c>
      <c r="G18" s="6">
        <v>5</v>
      </c>
      <c r="H18" s="6" t="s">
        <v>40</v>
      </c>
      <c r="I18" s="6">
        <v>183</v>
      </c>
      <c r="J18" s="6">
        <v>6</v>
      </c>
      <c r="K18" s="6" t="s">
        <v>41</v>
      </c>
      <c r="L18" s="6" t="s">
        <v>78</v>
      </c>
      <c r="M18" s="6" t="str">
        <f>IF(Table2[[#This Row],[Team 1 Score.1]]&lt;Table2[[#This Row],[Team 2 Score.1]],"Chasing","Defending")</f>
        <v>Chasing</v>
      </c>
    </row>
    <row r="19" spans="1:13">
      <c r="A19" s="11">
        <v>18</v>
      </c>
      <c r="B19" s="7">
        <v>45752</v>
      </c>
      <c r="C19" s="8" t="s">
        <v>12</v>
      </c>
      <c r="D19" s="8" t="s">
        <v>21</v>
      </c>
      <c r="E19" s="8" t="s">
        <v>15</v>
      </c>
      <c r="F19" s="8">
        <v>155</v>
      </c>
      <c r="G19" s="8">
        <v>9</v>
      </c>
      <c r="H19" s="8" t="s">
        <v>47</v>
      </c>
      <c r="I19" s="8">
        <v>205</v>
      </c>
      <c r="J19" s="8">
        <v>4</v>
      </c>
      <c r="K19" s="8" t="s">
        <v>48</v>
      </c>
      <c r="L19" s="8" t="s">
        <v>77</v>
      </c>
      <c r="M19" s="6" t="str">
        <f>IF(Table2[[#This Row],[Team 1 Score.1]]&lt;Table2[[#This Row],[Team 2 Score.1]],"Chasing","Defending")</f>
        <v>Chasing</v>
      </c>
    </row>
    <row r="20" spans="1:13">
      <c r="A20" s="10">
        <v>19</v>
      </c>
      <c r="B20" s="5">
        <v>45753</v>
      </c>
      <c r="C20" s="6" t="s">
        <v>12</v>
      </c>
      <c r="D20" s="6" t="s">
        <v>56</v>
      </c>
      <c r="E20" s="6" t="s">
        <v>32</v>
      </c>
      <c r="F20" s="6">
        <v>152</v>
      </c>
      <c r="G20" s="6">
        <v>8</v>
      </c>
      <c r="H20" s="6" t="s">
        <v>22</v>
      </c>
      <c r="I20" s="6">
        <v>153</v>
      </c>
      <c r="J20" s="6">
        <v>3</v>
      </c>
      <c r="K20" s="6" t="s">
        <v>49</v>
      </c>
      <c r="L20" s="6" t="s">
        <v>30</v>
      </c>
      <c r="M20" s="6" t="str">
        <f>IF(Table2[[#This Row],[Team 1 Score.1]]&lt;Table2[[#This Row],[Team 2 Score.1]],"Chasing","Defending")</f>
        <v>Chasing</v>
      </c>
    </row>
    <row r="21" spans="1:13">
      <c r="A21" s="11">
        <v>20</v>
      </c>
      <c r="B21" s="7">
        <v>45754</v>
      </c>
      <c r="C21" s="8" t="s">
        <v>12</v>
      </c>
      <c r="D21" s="8" t="s">
        <v>45</v>
      </c>
      <c r="E21" s="8" t="s">
        <v>18</v>
      </c>
      <c r="F21" s="8">
        <v>209</v>
      </c>
      <c r="G21" s="8">
        <v>9</v>
      </c>
      <c r="H21" s="8" t="s">
        <v>14</v>
      </c>
      <c r="I21" s="8">
        <v>221</v>
      </c>
      <c r="J21" s="8">
        <v>5</v>
      </c>
      <c r="K21" s="8" t="s">
        <v>16</v>
      </c>
      <c r="L21" s="8" t="s">
        <v>73</v>
      </c>
      <c r="M21" s="6" t="str">
        <f>IF(Table2[[#This Row],[Team 1 Score.1]]&lt;Table2[[#This Row],[Team 2 Score.1]],"Chasing","Defending")</f>
        <v>Chasing</v>
      </c>
    </row>
    <row r="22" spans="1:13">
      <c r="A22" s="10">
        <v>21</v>
      </c>
      <c r="B22" s="5">
        <v>45755</v>
      </c>
      <c r="C22" s="6" t="s">
        <v>36</v>
      </c>
      <c r="D22" s="6" t="s">
        <v>53</v>
      </c>
      <c r="E22" s="6" t="s">
        <v>33</v>
      </c>
      <c r="F22" s="6">
        <v>234</v>
      </c>
      <c r="G22" s="6">
        <v>7</v>
      </c>
      <c r="H22" s="6" t="s">
        <v>27</v>
      </c>
      <c r="I22" s="6">
        <v>238</v>
      </c>
      <c r="J22" s="6">
        <v>3</v>
      </c>
      <c r="K22" s="6" t="s">
        <v>43</v>
      </c>
      <c r="L22" s="6" t="s">
        <v>76</v>
      </c>
      <c r="M22" s="6" t="str">
        <f>IF(Table2[[#This Row],[Team 1 Score.1]]&lt;Table2[[#This Row],[Team 2 Score.1]],"Chasing","Defending")</f>
        <v>Chasing</v>
      </c>
    </row>
    <row r="23" spans="1:13">
      <c r="A23" s="11">
        <v>22</v>
      </c>
      <c r="B23" s="7">
        <v>45755</v>
      </c>
      <c r="C23" s="8" t="s">
        <v>12</v>
      </c>
      <c r="D23" s="8" t="s">
        <v>21</v>
      </c>
      <c r="E23" s="8" t="s">
        <v>15</v>
      </c>
      <c r="F23" s="8">
        <v>219</v>
      </c>
      <c r="G23" s="8">
        <v>6</v>
      </c>
      <c r="H23" s="8" t="s">
        <v>37</v>
      </c>
      <c r="I23" s="8">
        <v>201</v>
      </c>
      <c r="J23" s="8">
        <v>5</v>
      </c>
      <c r="K23" s="8" t="s">
        <v>19</v>
      </c>
      <c r="L23" s="8" t="s">
        <v>75</v>
      </c>
      <c r="M23" s="6" t="str">
        <f>IF(Table2[[#This Row],[Team 1 Score.1]]&lt;Table2[[#This Row],[Team 2 Score.1]],"Chasing","Defending")</f>
        <v>Defending</v>
      </c>
    </row>
    <row r="24" spans="1:13">
      <c r="A24" s="10">
        <v>23</v>
      </c>
      <c r="B24" s="5">
        <v>45756</v>
      </c>
      <c r="C24" s="6" t="s">
        <v>12</v>
      </c>
      <c r="D24" s="6" t="s">
        <v>13</v>
      </c>
      <c r="E24" s="6" t="s">
        <v>22</v>
      </c>
      <c r="F24" s="6">
        <v>217</v>
      </c>
      <c r="G24" s="6">
        <v>0</v>
      </c>
      <c r="H24" s="6" t="s">
        <v>47</v>
      </c>
      <c r="I24" s="6">
        <v>159</v>
      </c>
      <c r="J24" s="6">
        <v>0</v>
      </c>
      <c r="K24" s="6" t="s">
        <v>49</v>
      </c>
      <c r="L24" s="6" t="s">
        <v>74</v>
      </c>
      <c r="M24" s="6" t="str">
        <f>IF(Table2[[#This Row],[Team 1 Score.1]]&lt;Table2[[#This Row],[Team 2 Score.1]],"Chasing","Defending")</f>
        <v>Defending</v>
      </c>
    </row>
    <row r="25" spans="1:13">
      <c r="A25" s="11">
        <v>24</v>
      </c>
      <c r="B25" s="7">
        <v>45757</v>
      </c>
      <c r="C25" s="8" t="s">
        <v>12</v>
      </c>
      <c r="D25" s="8" t="s">
        <v>52</v>
      </c>
      <c r="E25" s="8" t="s">
        <v>14</v>
      </c>
      <c r="F25" s="8">
        <v>163</v>
      </c>
      <c r="G25" s="8">
        <v>7</v>
      </c>
      <c r="H25" s="8" t="s">
        <v>40</v>
      </c>
      <c r="I25" s="8">
        <v>169</v>
      </c>
      <c r="J25" s="8">
        <v>4</v>
      </c>
      <c r="K25" s="8" t="s">
        <v>41</v>
      </c>
      <c r="L25" s="8" t="s">
        <v>28</v>
      </c>
      <c r="M25" s="6" t="str">
        <f>IF(Table2[[#This Row],[Team 1 Score.1]]&lt;Table2[[#This Row],[Team 2 Score.1]],"Chasing","Defending")</f>
        <v>Chasing</v>
      </c>
    </row>
    <row r="26" spans="1:13">
      <c r="A26" s="10">
        <v>25</v>
      </c>
      <c r="B26" s="5">
        <v>45758</v>
      </c>
      <c r="C26" s="6" t="s">
        <v>12</v>
      </c>
      <c r="D26" s="6" t="s">
        <v>64</v>
      </c>
      <c r="E26" s="6" t="s">
        <v>37</v>
      </c>
      <c r="F26" s="6">
        <v>103</v>
      </c>
      <c r="G26" s="6">
        <v>9</v>
      </c>
      <c r="H26" s="6" t="s">
        <v>33</v>
      </c>
      <c r="I26" s="6">
        <v>107</v>
      </c>
      <c r="J26" s="6">
        <v>2</v>
      </c>
      <c r="K26" s="6" t="s">
        <v>59</v>
      </c>
      <c r="L26" s="6" t="s">
        <v>25</v>
      </c>
      <c r="M26" s="6" t="str">
        <f>IF(Table2[[#This Row],[Team 1 Score.1]]&lt;Table2[[#This Row],[Team 2 Score.1]],"Chasing","Defending")</f>
        <v>Chasing</v>
      </c>
    </row>
    <row r="27" spans="1:13">
      <c r="A27" s="11">
        <v>26</v>
      </c>
      <c r="B27" s="7">
        <v>45759</v>
      </c>
      <c r="C27" s="8" t="s">
        <v>36</v>
      </c>
      <c r="D27" s="8" t="s">
        <v>26</v>
      </c>
      <c r="E27" s="8" t="s">
        <v>27</v>
      </c>
      <c r="F27" s="8">
        <v>186</v>
      </c>
      <c r="G27" s="8">
        <v>4</v>
      </c>
      <c r="H27" s="8" t="s">
        <v>22</v>
      </c>
      <c r="I27" s="8">
        <v>180</v>
      </c>
      <c r="J27" s="8">
        <v>6</v>
      </c>
      <c r="K27" s="8" t="s">
        <v>43</v>
      </c>
      <c r="L27" s="8" t="s">
        <v>28</v>
      </c>
      <c r="M27" s="6" t="str">
        <f>IF(Table2[[#This Row],[Team 1 Score.1]]&lt;Table2[[#This Row],[Team 2 Score.1]],"Chasing","Defending")</f>
        <v>Defending</v>
      </c>
    </row>
    <row r="28" spans="1:13">
      <c r="A28" s="10">
        <v>27</v>
      </c>
      <c r="B28" s="5">
        <v>45759</v>
      </c>
      <c r="C28" s="6" t="s">
        <v>12</v>
      </c>
      <c r="D28" s="6" t="s">
        <v>56</v>
      </c>
      <c r="E28" s="6" t="s">
        <v>32</v>
      </c>
      <c r="F28" s="6">
        <v>247</v>
      </c>
      <c r="G28" s="6">
        <v>2</v>
      </c>
      <c r="H28" s="6" t="s">
        <v>15</v>
      </c>
      <c r="I28" s="6">
        <v>245</v>
      </c>
      <c r="J28" s="6">
        <v>6</v>
      </c>
      <c r="K28" s="6" t="s">
        <v>34</v>
      </c>
      <c r="L28" s="6" t="s">
        <v>25</v>
      </c>
      <c r="M28" s="6" t="str">
        <f>IF(Table2[[#This Row],[Team 1 Score.1]]&lt;Table2[[#This Row],[Team 2 Score.1]],"Chasing","Defending")</f>
        <v>Defending</v>
      </c>
    </row>
    <row r="29" spans="1:13">
      <c r="A29" s="11">
        <v>28</v>
      </c>
      <c r="B29" s="7">
        <v>45760</v>
      </c>
      <c r="C29" s="8" t="s">
        <v>36</v>
      </c>
      <c r="D29" s="8" t="s">
        <v>29</v>
      </c>
      <c r="E29" s="8" t="s">
        <v>47</v>
      </c>
      <c r="F29" s="8">
        <v>173</v>
      </c>
      <c r="G29" s="8">
        <v>4</v>
      </c>
      <c r="H29" s="8" t="s">
        <v>14</v>
      </c>
      <c r="I29" s="8">
        <v>175</v>
      </c>
      <c r="J29" s="8">
        <v>1</v>
      </c>
      <c r="K29" s="8" t="s">
        <v>16</v>
      </c>
      <c r="L29" s="8" t="s">
        <v>70</v>
      </c>
      <c r="M29" s="6" t="str">
        <f>IF(Table2[[#This Row],[Team 1 Score.1]]&lt;Table2[[#This Row],[Team 2 Score.1]],"Chasing","Defending")</f>
        <v>Chasing</v>
      </c>
    </row>
    <row r="30" spans="1:13">
      <c r="A30" s="10">
        <v>29</v>
      </c>
      <c r="B30" s="5">
        <v>45760</v>
      </c>
      <c r="C30" s="6" t="s">
        <v>12</v>
      </c>
      <c r="D30" s="6" t="s">
        <v>31</v>
      </c>
      <c r="E30" s="6" t="s">
        <v>40</v>
      </c>
      <c r="F30" s="6">
        <v>193</v>
      </c>
      <c r="G30" s="6">
        <v>0</v>
      </c>
      <c r="H30" s="6" t="s">
        <v>18</v>
      </c>
      <c r="I30" s="6">
        <v>205</v>
      </c>
      <c r="J30" s="6">
        <v>5</v>
      </c>
      <c r="K30" s="6" t="s">
        <v>23</v>
      </c>
      <c r="L30" s="6" t="s">
        <v>73</v>
      </c>
      <c r="M30" s="6" t="str">
        <f>IF(Table2[[#This Row],[Team 1 Score.1]]&lt;Table2[[#This Row],[Team 2 Score.1]],"Chasing","Defending")</f>
        <v>Chasing</v>
      </c>
    </row>
    <row r="31" spans="1:13">
      <c r="A31" s="11">
        <v>30</v>
      </c>
      <c r="B31" s="7">
        <v>45761</v>
      </c>
      <c r="C31" s="8" t="s">
        <v>12</v>
      </c>
      <c r="D31" s="8" t="s">
        <v>26</v>
      </c>
      <c r="E31" s="8" t="s">
        <v>27</v>
      </c>
      <c r="F31" s="8">
        <v>166</v>
      </c>
      <c r="G31" s="8">
        <v>7</v>
      </c>
      <c r="H31" s="8" t="s">
        <v>37</v>
      </c>
      <c r="I31" s="8">
        <v>168</v>
      </c>
      <c r="J31" s="8">
        <v>5</v>
      </c>
      <c r="K31" s="8" t="s">
        <v>38</v>
      </c>
      <c r="L31" s="8" t="s">
        <v>20</v>
      </c>
      <c r="M31" s="6" t="str">
        <f>IF(Table2[[#This Row],[Team 1 Score.1]]&lt;Table2[[#This Row],[Team 2 Score.1]],"Chasing","Defending")</f>
        <v>Chasing</v>
      </c>
    </row>
    <row r="32" spans="1:13">
      <c r="A32" s="10">
        <v>31</v>
      </c>
      <c r="B32" s="5">
        <v>45762</v>
      </c>
      <c r="C32" s="6" t="s">
        <v>12</v>
      </c>
      <c r="D32" s="6" t="s">
        <v>21</v>
      </c>
      <c r="E32" s="6" t="s">
        <v>15</v>
      </c>
      <c r="F32" s="6">
        <v>111</v>
      </c>
      <c r="G32" s="6">
        <v>0</v>
      </c>
      <c r="H32" s="6" t="s">
        <v>33</v>
      </c>
      <c r="I32" s="6">
        <v>95</v>
      </c>
      <c r="J32" s="6">
        <v>0</v>
      </c>
      <c r="K32" s="6" t="s">
        <v>19</v>
      </c>
      <c r="L32" s="6" t="s">
        <v>72</v>
      </c>
      <c r="M32" s="6" t="str">
        <f>IF(Table2[[#This Row],[Team 1 Score.1]]&lt;Table2[[#This Row],[Team 2 Score.1]],"Chasing","Defending")</f>
        <v>Defending</v>
      </c>
    </row>
    <row r="33" spans="1:13">
      <c r="A33" s="11">
        <v>32</v>
      </c>
      <c r="B33" s="7">
        <v>45763</v>
      </c>
      <c r="C33" s="8" t="s">
        <v>12</v>
      </c>
      <c r="D33" s="8" t="s">
        <v>31</v>
      </c>
      <c r="E33" s="8" t="s">
        <v>40</v>
      </c>
      <c r="F33" s="8">
        <v>188</v>
      </c>
      <c r="G33" s="8">
        <v>5</v>
      </c>
      <c r="H33" s="8" t="s">
        <v>47</v>
      </c>
      <c r="I33" s="8">
        <v>188</v>
      </c>
      <c r="J33" s="8">
        <v>4</v>
      </c>
      <c r="K33" s="8" t="s">
        <v>41</v>
      </c>
      <c r="L33" s="8" t="s">
        <v>71</v>
      </c>
      <c r="M33" s="6" t="str">
        <f>IF(Table2[[#This Row],[Team 1 Score.1]]&lt;Table2[[#This Row],[Team 2 Score.1]],"Chasing","Defending")</f>
        <v>Defending</v>
      </c>
    </row>
    <row r="34" spans="1:13">
      <c r="A34" s="10">
        <v>33</v>
      </c>
      <c r="B34" s="5">
        <v>45764</v>
      </c>
      <c r="C34" s="6" t="s">
        <v>12</v>
      </c>
      <c r="D34" s="6" t="s">
        <v>45</v>
      </c>
      <c r="E34" s="6" t="s">
        <v>18</v>
      </c>
      <c r="F34" s="6">
        <v>166</v>
      </c>
      <c r="G34" s="6">
        <v>6</v>
      </c>
      <c r="H34" s="6" t="s">
        <v>32</v>
      </c>
      <c r="I34" s="6">
        <v>162</v>
      </c>
      <c r="J34" s="6">
        <v>5</v>
      </c>
      <c r="K34" s="6" t="s">
        <v>23</v>
      </c>
      <c r="L34" s="6" t="s">
        <v>65</v>
      </c>
      <c r="M34" s="6" t="str">
        <f>IF(Table2[[#This Row],[Team 1 Score.1]]&lt;Table2[[#This Row],[Team 2 Score.1]],"Chasing","Defending")</f>
        <v>Defending</v>
      </c>
    </row>
    <row r="35" spans="1:13">
      <c r="A35" s="11">
        <v>34</v>
      </c>
      <c r="B35" s="7">
        <v>45765</v>
      </c>
      <c r="C35" s="8" t="s">
        <v>12</v>
      </c>
      <c r="D35" s="8" t="s">
        <v>52</v>
      </c>
      <c r="E35" s="8" t="s">
        <v>14</v>
      </c>
      <c r="F35" s="8">
        <v>95</v>
      </c>
      <c r="G35" s="8">
        <v>9</v>
      </c>
      <c r="H35" s="8" t="s">
        <v>15</v>
      </c>
      <c r="I35" s="8">
        <v>98</v>
      </c>
      <c r="J35" s="8">
        <v>5</v>
      </c>
      <c r="K35" s="8" t="s">
        <v>19</v>
      </c>
      <c r="L35" s="8" t="s">
        <v>20</v>
      </c>
      <c r="M35" s="6" t="str">
        <f>IF(Table2[[#This Row],[Team 1 Score.1]]&lt;Table2[[#This Row],[Team 2 Score.1]],"Chasing","Defending")</f>
        <v>Chasing</v>
      </c>
    </row>
    <row r="36" spans="1:13">
      <c r="A36" s="10">
        <v>35</v>
      </c>
      <c r="B36" s="5">
        <v>45766</v>
      </c>
      <c r="C36" s="6" t="s">
        <v>36</v>
      </c>
      <c r="D36" s="6" t="s">
        <v>13</v>
      </c>
      <c r="E36" s="6" t="s">
        <v>22</v>
      </c>
      <c r="F36" s="6">
        <v>204</v>
      </c>
      <c r="G36" s="6">
        <v>3</v>
      </c>
      <c r="H36" s="6" t="s">
        <v>40</v>
      </c>
      <c r="I36" s="6">
        <v>203</v>
      </c>
      <c r="J36" s="6">
        <v>8</v>
      </c>
      <c r="K36" s="6" t="s">
        <v>49</v>
      </c>
      <c r="L36" s="6" t="s">
        <v>30</v>
      </c>
      <c r="M36" s="6" t="str">
        <f>IF(Table2[[#This Row],[Team 1 Score.1]]&lt;Table2[[#This Row],[Team 2 Score.1]],"Chasing","Defending")</f>
        <v>Defending</v>
      </c>
    </row>
    <row r="37" spans="1:13">
      <c r="A37" s="11">
        <v>36</v>
      </c>
      <c r="B37" s="7">
        <v>45766</v>
      </c>
      <c r="C37" s="8" t="s">
        <v>12</v>
      </c>
      <c r="D37" s="8" t="s">
        <v>29</v>
      </c>
      <c r="E37" s="8" t="s">
        <v>47</v>
      </c>
      <c r="F37" s="8">
        <v>178</v>
      </c>
      <c r="G37" s="8">
        <v>5</v>
      </c>
      <c r="H37" s="8" t="s">
        <v>27</v>
      </c>
      <c r="I37" s="8">
        <v>180</v>
      </c>
      <c r="J37" s="8">
        <v>5</v>
      </c>
      <c r="K37" s="8" t="s">
        <v>43</v>
      </c>
      <c r="L37" s="8" t="s">
        <v>61</v>
      </c>
      <c r="M37" s="6" t="str">
        <f>IF(Table2[[#This Row],[Team 1 Score.1]]&lt;Table2[[#This Row],[Team 2 Score.1]],"Chasing","Defending")</f>
        <v>Chasing</v>
      </c>
    </row>
    <row r="38" spans="1:13">
      <c r="A38" s="10">
        <v>37</v>
      </c>
      <c r="B38" s="5">
        <v>45767</v>
      </c>
      <c r="C38" s="6" t="s">
        <v>36</v>
      </c>
      <c r="D38" s="6" t="s">
        <v>21</v>
      </c>
      <c r="E38" s="6" t="s">
        <v>15</v>
      </c>
      <c r="F38" s="6">
        <v>157</v>
      </c>
      <c r="G38" s="6">
        <v>6</v>
      </c>
      <c r="H38" s="6" t="s">
        <v>14</v>
      </c>
      <c r="I38" s="6">
        <v>159</v>
      </c>
      <c r="J38" s="6">
        <v>3</v>
      </c>
      <c r="K38" s="6" t="s">
        <v>16</v>
      </c>
      <c r="L38" s="6" t="s">
        <v>30</v>
      </c>
      <c r="M38" s="6" t="str">
        <f>IF(Table2[[#This Row],[Team 1 Score.1]]&lt;Table2[[#This Row],[Team 2 Score.1]],"Chasing","Defending")</f>
        <v>Chasing</v>
      </c>
    </row>
    <row r="39" spans="1:13">
      <c r="A39" s="11">
        <v>38</v>
      </c>
      <c r="B39" s="7">
        <v>45767</v>
      </c>
      <c r="C39" s="8" t="s">
        <v>12</v>
      </c>
      <c r="D39" s="8" t="s">
        <v>45</v>
      </c>
      <c r="E39" s="8" t="s">
        <v>18</v>
      </c>
      <c r="F39" s="8">
        <v>177</v>
      </c>
      <c r="G39" s="8">
        <v>1</v>
      </c>
      <c r="H39" s="8" t="s">
        <v>37</v>
      </c>
      <c r="I39" s="8">
        <v>176</v>
      </c>
      <c r="J39" s="8">
        <v>5</v>
      </c>
      <c r="K39" s="8" t="s">
        <v>23</v>
      </c>
      <c r="L39" s="8" t="s">
        <v>70</v>
      </c>
      <c r="M39" s="6" t="str">
        <f>IF(Table2[[#This Row],[Team 1 Score.1]]&lt;Table2[[#This Row],[Team 2 Score.1]],"Chasing","Defending")</f>
        <v>Defending</v>
      </c>
    </row>
    <row r="40" spans="1:13">
      <c r="A40" s="10">
        <v>39</v>
      </c>
      <c r="B40" s="5">
        <v>45768</v>
      </c>
      <c r="C40" s="6" t="s">
        <v>12</v>
      </c>
      <c r="D40" s="6" t="s">
        <v>53</v>
      </c>
      <c r="E40" s="6" t="s">
        <v>33</v>
      </c>
      <c r="F40" s="6">
        <v>159</v>
      </c>
      <c r="G40" s="6">
        <v>8</v>
      </c>
      <c r="H40" s="6" t="s">
        <v>22</v>
      </c>
      <c r="I40" s="6">
        <v>198</v>
      </c>
      <c r="J40" s="6">
        <v>3</v>
      </c>
      <c r="K40" s="6" t="s">
        <v>49</v>
      </c>
      <c r="L40" s="6" t="s">
        <v>69</v>
      </c>
      <c r="M40" s="6" t="str">
        <f>IF(Table2[[#This Row],[Team 1 Score.1]]&lt;Table2[[#This Row],[Team 2 Score.1]],"Chasing","Defending")</f>
        <v>Chasing</v>
      </c>
    </row>
    <row r="41" spans="1:13">
      <c r="A41" s="11">
        <v>40</v>
      </c>
      <c r="B41" s="7">
        <v>45769</v>
      </c>
      <c r="C41" s="8" t="s">
        <v>12</v>
      </c>
      <c r="D41" s="8" t="s">
        <v>26</v>
      </c>
      <c r="E41" s="8" t="s">
        <v>27</v>
      </c>
      <c r="F41" s="8">
        <v>159</v>
      </c>
      <c r="G41" s="8">
        <v>6</v>
      </c>
      <c r="H41" s="8" t="s">
        <v>40</v>
      </c>
      <c r="I41" s="8">
        <v>161</v>
      </c>
      <c r="J41" s="8">
        <v>2</v>
      </c>
      <c r="K41" s="8" t="s">
        <v>41</v>
      </c>
      <c r="L41" s="8" t="s">
        <v>25</v>
      </c>
      <c r="M41" s="6" t="str">
        <f>IF(Table2[[#This Row],[Team 1 Score.1]]&lt;Table2[[#This Row],[Team 2 Score.1]],"Chasing","Defending")</f>
        <v>Chasing</v>
      </c>
    </row>
    <row r="42" spans="1:13">
      <c r="A42" s="10">
        <v>41</v>
      </c>
      <c r="B42" s="5">
        <v>45770</v>
      </c>
      <c r="C42" s="6" t="s">
        <v>12</v>
      </c>
      <c r="D42" s="6" t="s">
        <v>56</v>
      </c>
      <c r="E42" s="6" t="s">
        <v>32</v>
      </c>
      <c r="F42" s="6">
        <v>143</v>
      </c>
      <c r="G42" s="6">
        <v>8</v>
      </c>
      <c r="H42" s="6" t="s">
        <v>18</v>
      </c>
      <c r="I42" s="6">
        <v>146</v>
      </c>
      <c r="J42" s="6">
        <v>3</v>
      </c>
      <c r="K42" s="6" t="s">
        <v>23</v>
      </c>
      <c r="L42" s="6" t="s">
        <v>30</v>
      </c>
      <c r="M42" s="6" t="str">
        <f>IF(Table2[[#This Row],[Team 1 Score.1]]&lt;Table2[[#This Row],[Team 2 Score.1]],"Chasing","Defending")</f>
        <v>Chasing</v>
      </c>
    </row>
    <row r="43" spans="1:13">
      <c r="A43" s="11">
        <v>42</v>
      </c>
      <c r="B43" s="7">
        <v>45771</v>
      </c>
      <c r="C43" s="8" t="s">
        <v>12</v>
      </c>
      <c r="D43" s="8" t="s">
        <v>52</v>
      </c>
      <c r="E43" s="8" t="s">
        <v>14</v>
      </c>
      <c r="F43" s="8">
        <v>205</v>
      </c>
      <c r="G43" s="8">
        <v>5</v>
      </c>
      <c r="H43" s="8" t="s">
        <v>47</v>
      </c>
      <c r="I43" s="8">
        <v>194</v>
      </c>
      <c r="J43" s="8">
        <v>9</v>
      </c>
      <c r="K43" s="8" t="s">
        <v>16</v>
      </c>
      <c r="L43" s="8" t="s">
        <v>68</v>
      </c>
      <c r="M43" s="6" t="str">
        <f>IF(Table2[[#This Row],[Team 1 Score.1]]&lt;Table2[[#This Row],[Team 2 Score.1]],"Chasing","Defending")</f>
        <v>Defending</v>
      </c>
    </row>
    <row r="44" spans="1:13">
      <c r="A44" s="10">
        <v>43</v>
      </c>
      <c r="B44" s="5">
        <v>45772</v>
      </c>
      <c r="C44" s="6" t="s">
        <v>12</v>
      </c>
      <c r="D44" s="6" t="s">
        <v>64</v>
      </c>
      <c r="E44" s="6" t="s">
        <v>37</v>
      </c>
      <c r="F44" s="6">
        <v>154</v>
      </c>
      <c r="G44" s="6">
        <v>0</v>
      </c>
      <c r="H44" s="6" t="s">
        <v>32</v>
      </c>
      <c r="I44" s="6">
        <v>155</v>
      </c>
      <c r="J44" s="6">
        <v>5</v>
      </c>
      <c r="K44" s="6" t="s">
        <v>34</v>
      </c>
      <c r="L44" s="6" t="s">
        <v>20</v>
      </c>
      <c r="M44" s="6" t="str">
        <f>IF(Table2[[#This Row],[Team 1 Score.1]]&lt;Table2[[#This Row],[Team 2 Score.1]],"Chasing","Defending")</f>
        <v>Chasing</v>
      </c>
    </row>
    <row r="45" spans="1:13">
      <c r="A45" s="11">
        <v>44</v>
      </c>
      <c r="B45" s="7">
        <v>45773</v>
      </c>
      <c r="C45" s="8" t="s">
        <v>12</v>
      </c>
      <c r="D45" s="8" t="s">
        <v>53</v>
      </c>
      <c r="E45" s="8" t="s">
        <v>33</v>
      </c>
      <c r="F45" s="8">
        <v>7</v>
      </c>
      <c r="G45" s="8">
        <v>0</v>
      </c>
      <c r="H45" s="8" t="s">
        <v>15</v>
      </c>
      <c r="I45" s="8">
        <v>201</v>
      </c>
      <c r="J45" s="8">
        <v>4</v>
      </c>
      <c r="K45" s="8" t="s">
        <v>23</v>
      </c>
      <c r="L45" s="8" t="s">
        <v>67</v>
      </c>
      <c r="M45" s="6" t="str">
        <f>IF(Table2[[#This Row],[Team 1 Score.1]]&lt;Table2[[#This Row],[Team 2 Score.1]],"Chasing","Defending")</f>
        <v>Chasing</v>
      </c>
    </row>
    <row r="46" spans="1:13">
      <c r="A46" s="10">
        <v>45</v>
      </c>
      <c r="B46" s="5">
        <v>45774</v>
      </c>
      <c r="C46" s="6" t="s">
        <v>36</v>
      </c>
      <c r="D46" s="6" t="s">
        <v>45</v>
      </c>
      <c r="E46" s="6" t="s">
        <v>18</v>
      </c>
      <c r="F46" s="6">
        <v>215</v>
      </c>
      <c r="G46" s="6">
        <v>7</v>
      </c>
      <c r="H46" s="6" t="s">
        <v>27</v>
      </c>
      <c r="I46" s="6">
        <v>161</v>
      </c>
      <c r="J46" s="6">
        <v>0</v>
      </c>
      <c r="K46" s="6" t="s">
        <v>23</v>
      </c>
      <c r="L46" s="6" t="s">
        <v>67</v>
      </c>
      <c r="M46" s="6" t="str">
        <f>IF(Table2[[#This Row],[Team 1 Score.1]]&lt;Table2[[#This Row],[Team 2 Score.1]],"Chasing","Defending")</f>
        <v>Defending</v>
      </c>
    </row>
    <row r="47" spans="1:13">
      <c r="A47" s="11">
        <v>46</v>
      </c>
      <c r="B47" s="7">
        <v>45774</v>
      </c>
      <c r="C47" s="8" t="s">
        <v>12</v>
      </c>
      <c r="D47" s="8" t="s">
        <v>31</v>
      </c>
      <c r="E47" s="8" t="s">
        <v>40</v>
      </c>
      <c r="F47" s="8">
        <v>162</v>
      </c>
      <c r="G47" s="8">
        <v>8</v>
      </c>
      <c r="H47" s="8" t="s">
        <v>14</v>
      </c>
      <c r="I47" s="8">
        <v>165</v>
      </c>
      <c r="J47" s="8">
        <v>4</v>
      </c>
      <c r="K47" s="8" t="s">
        <v>16</v>
      </c>
      <c r="L47" s="8" t="s">
        <v>28</v>
      </c>
      <c r="M47" s="6" t="str">
        <f>IF(Table2[[#This Row],[Team 1 Score.1]]&lt;Table2[[#This Row],[Team 2 Score.1]],"Chasing","Defending")</f>
        <v>Chasing</v>
      </c>
    </row>
    <row r="48" spans="1:13">
      <c r="A48" s="10">
        <v>47</v>
      </c>
      <c r="B48" s="5">
        <v>45775</v>
      </c>
      <c r="C48" s="6" t="s">
        <v>12</v>
      </c>
      <c r="D48" s="6" t="s">
        <v>29</v>
      </c>
      <c r="E48" s="6" t="s">
        <v>47</v>
      </c>
      <c r="F48" s="6">
        <v>212</v>
      </c>
      <c r="G48" s="6">
        <v>2</v>
      </c>
      <c r="H48" s="6" t="s">
        <v>22</v>
      </c>
      <c r="I48" s="6">
        <v>209</v>
      </c>
      <c r="J48" s="6">
        <v>4</v>
      </c>
      <c r="K48" s="6" t="s">
        <v>48</v>
      </c>
      <c r="L48" s="6" t="s">
        <v>25</v>
      </c>
      <c r="M48" s="6" t="str">
        <f>IF(Table2[[#This Row],[Team 1 Score.1]]&lt;Table2[[#This Row],[Team 2 Score.1]],"Chasing","Defending")</f>
        <v>Defending</v>
      </c>
    </row>
    <row r="49" spans="1:13">
      <c r="A49" s="11">
        <v>48</v>
      </c>
      <c r="B49" s="7">
        <v>45776</v>
      </c>
      <c r="C49" s="8" t="s">
        <v>12</v>
      </c>
      <c r="D49" s="8" t="s">
        <v>31</v>
      </c>
      <c r="E49" s="8" t="s">
        <v>40</v>
      </c>
      <c r="F49" s="8">
        <v>190</v>
      </c>
      <c r="G49" s="8">
        <v>9</v>
      </c>
      <c r="H49" s="8" t="s">
        <v>33</v>
      </c>
      <c r="I49" s="8">
        <v>204</v>
      </c>
      <c r="J49" s="8">
        <v>9</v>
      </c>
      <c r="K49" s="8" t="s">
        <v>59</v>
      </c>
      <c r="L49" s="8" t="s">
        <v>66</v>
      </c>
      <c r="M49" s="6" t="str">
        <f>IF(Table2[[#This Row],[Team 1 Score.1]]&lt;Table2[[#This Row],[Team 2 Score.1]],"Chasing","Defending")</f>
        <v>Chasing</v>
      </c>
    </row>
    <row r="50" spans="1:13">
      <c r="A50" s="10">
        <v>49</v>
      </c>
      <c r="B50" s="5">
        <v>45777</v>
      </c>
      <c r="C50" s="6" t="s">
        <v>12</v>
      </c>
      <c r="D50" s="6" t="s">
        <v>64</v>
      </c>
      <c r="E50" s="6" t="s">
        <v>37</v>
      </c>
      <c r="F50" s="6">
        <v>190</v>
      </c>
      <c r="G50" s="6">
        <v>0</v>
      </c>
      <c r="H50" s="6" t="s">
        <v>15</v>
      </c>
      <c r="I50" s="6">
        <v>194</v>
      </c>
      <c r="J50" s="6">
        <v>6</v>
      </c>
      <c r="K50" s="6" t="s">
        <v>19</v>
      </c>
      <c r="L50" s="6" t="s">
        <v>65</v>
      </c>
      <c r="M50" s="6" t="str">
        <f>IF(Table2[[#This Row],[Team 1 Score.1]]&lt;Table2[[#This Row],[Team 2 Score.1]],"Chasing","Defending")</f>
        <v>Chasing</v>
      </c>
    </row>
    <row r="51" spans="1:13">
      <c r="A51" s="11">
        <v>50</v>
      </c>
      <c r="B51" s="7">
        <v>45778</v>
      </c>
      <c r="C51" s="8" t="s">
        <v>12</v>
      </c>
      <c r="D51" s="8" t="s">
        <v>29</v>
      </c>
      <c r="E51" s="8" t="s">
        <v>47</v>
      </c>
      <c r="F51" s="8">
        <v>117</v>
      </c>
      <c r="G51" s="8">
        <v>0</v>
      </c>
      <c r="H51" s="8" t="s">
        <v>18</v>
      </c>
      <c r="I51" s="8">
        <v>217</v>
      </c>
      <c r="J51" s="8">
        <v>2</v>
      </c>
      <c r="K51" s="8" t="s">
        <v>23</v>
      </c>
      <c r="L51" s="8" t="s">
        <v>63</v>
      </c>
      <c r="M51" s="6" t="str">
        <f>IF(Table2[[#This Row],[Team 1 Score.1]]&lt;Table2[[#This Row],[Team 2 Score.1]],"Chasing","Defending")</f>
        <v>Chasing</v>
      </c>
    </row>
    <row r="52" spans="1:13">
      <c r="A52" s="10">
        <v>51</v>
      </c>
      <c r="B52" s="5">
        <v>45779</v>
      </c>
      <c r="C52" s="6" t="s">
        <v>12</v>
      </c>
      <c r="D52" s="6" t="s">
        <v>13</v>
      </c>
      <c r="E52" s="6" t="s">
        <v>22</v>
      </c>
      <c r="F52" s="6">
        <v>224</v>
      </c>
      <c r="G52" s="6">
        <v>6</v>
      </c>
      <c r="H52" s="6" t="s">
        <v>32</v>
      </c>
      <c r="I52" s="6">
        <v>186</v>
      </c>
      <c r="J52" s="6">
        <v>6</v>
      </c>
      <c r="K52" s="6" t="s">
        <v>49</v>
      </c>
      <c r="L52" s="6" t="s">
        <v>62</v>
      </c>
      <c r="M52" s="6" t="str">
        <f>IF(Table2[[#This Row],[Team 1 Score.1]]&lt;Table2[[#This Row],[Team 2 Score.1]],"Chasing","Defending")</f>
        <v>Defending</v>
      </c>
    </row>
    <row r="53" spans="1:13">
      <c r="A53" s="11">
        <v>52</v>
      </c>
      <c r="B53" s="7">
        <v>45780</v>
      </c>
      <c r="C53" s="8" t="s">
        <v>12</v>
      </c>
      <c r="D53" s="8" t="s">
        <v>52</v>
      </c>
      <c r="E53" s="8" t="s">
        <v>14</v>
      </c>
      <c r="F53" s="8">
        <v>213</v>
      </c>
      <c r="G53" s="8">
        <v>5</v>
      </c>
      <c r="H53" s="8" t="s">
        <v>37</v>
      </c>
      <c r="I53" s="8">
        <v>211</v>
      </c>
      <c r="J53" s="8">
        <v>5</v>
      </c>
      <c r="K53" s="8" t="s">
        <v>16</v>
      </c>
      <c r="L53" s="8" t="s">
        <v>61</v>
      </c>
      <c r="M53" s="6" t="str">
        <f>IF(Table2[[#This Row],[Team 1 Score.1]]&lt;Table2[[#This Row],[Team 2 Score.1]],"Chasing","Defending")</f>
        <v>Defending</v>
      </c>
    </row>
    <row r="54" spans="1:13">
      <c r="A54" s="10">
        <v>53</v>
      </c>
      <c r="B54" s="5">
        <v>45781</v>
      </c>
      <c r="C54" s="6" t="s">
        <v>36</v>
      </c>
      <c r="D54" s="6" t="s">
        <v>53</v>
      </c>
      <c r="E54" s="6" t="s">
        <v>33</v>
      </c>
      <c r="F54" s="6">
        <v>206</v>
      </c>
      <c r="G54" s="6">
        <v>4</v>
      </c>
      <c r="H54" s="6" t="s">
        <v>47</v>
      </c>
      <c r="I54" s="6">
        <v>205</v>
      </c>
      <c r="J54" s="6">
        <v>8</v>
      </c>
      <c r="K54" s="6" t="s">
        <v>59</v>
      </c>
      <c r="L54" s="6" t="s">
        <v>60</v>
      </c>
      <c r="M54" s="6" t="str">
        <f>IF(Table2[[#This Row],[Team 1 Score.1]]&lt;Table2[[#This Row],[Team 2 Score.1]],"Chasing","Defending")</f>
        <v>Defending</v>
      </c>
    </row>
    <row r="55" spans="1:13">
      <c r="A55" s="11">
        <v>54</v>
      </c>
      <c r="B55" s="7">
        <v>45781</v>
      </c>
      <c r="C55" s="8" t="s">
        <v>12</v>
      </c>
      <c r="D55" s="8" t="s">
        <v>57</v>
      </c>
      <c r="E55" s="8" t="s">
        <v>15</v>
      </c>
      <c r="F55" s="8">
        <v>236</v>
      </c>
      <c r="G55" s="8">
        <v>5</v>
      </c>
      <c r="H55" s="8" t="s">
        <v>27</v>
      </c>
      <c r="I55" s="8">
        <v>199</v>
      </c>
      <c r="J55" s="8">
        <v>7</v>
      </c>
      <c r="K55" s="8" t="s">
        <v>19</v>
      </c>
      <c r="L55" s="8" t="s">
        <v>58</v>
      </c>
      <c r="M55" s="6" t="str">
        <f>IF(Table2[[#This Row],[Team 1 Score.1]]&lt;Table2[[#This Row],[Team 2 Score.1]],"Chasing","Defending")</f>
        <v>Defending</v>
      </c>
    </row>
    <row r="56" spans="1:13">
      <c r="A56" s="10">
        <v>56</v>
      </c>
      <c r="B56" s="5">
        <v>45783</v>
      </c>
      <c r="C56" s="6" t="s">
        <v>12</v>
      </c>
      <c r="D56" s="6" t="s">
        <v>45</v>
      </c>
      <c r="E56" s="6" t="s">
        <v>18</v>
      </c>
      <c r="F56" s="6">
        <v>155</v>
      </c>
      <c r="G56" s="6">
        <v>8</v>
      </c>
      <c r="H56" s="6" t="s">
        <v>22</v>
      </c>
      <c r="I56" s="6">
        <v>147</v>
      </c>
      <c r="J56" s="6">
        <v>7</v>
      </c>
      <c r="K56" s="6" t="s">
        <v>49</v>
      </c>
      <c r="L56" s="6" t="s">
        <v>55</v>
      </c>
      <c r="M56" s="6" t="str">
        <f>IF(Table2[[#This Row],[Team 1 Score.1]]&lt;Table2[[#This Row],[Team 2 Score.1]],"Chasing","Defending")</f>
        <v>Defending</v>
      </c>
    </row>
    <row r="57" spans="1:13">
      <c r="A57" s="11">
        <v>57</v>
      </c>
      <c r="B57" s="7">
        <v>45784</v>
      </c>
      <c r="C57" s="8" t="s">
        <v>12</v>
      </c>
      <c r="D57" s="8" t="s">
        <v>53</v>
      </c>
      <c r="E57" s="8" t="s">
        <v>33</v>
      </c>
      <c r="F57" s="8">
        <v>179</v>
      </c>
      <c r="G57" s="8">
        <v>6</v>
      </c>
      <c r="H57" s="8" t="s">
        <v>37</v>
      </c>
      <c r="I57" s="8">
        <v>183</v>
      </c>
      <c r="J57" s="8">
        <v>8</v>
      </c>
      <c r="K57" s="8" t="s">
        <v>38</v>
      </c>
      <c r="L57" s="8" t="s">
        <v>54</v>
      </c>
      <c r="M57" s="6" t="str">
        <f>IF(Table2[[#This Row],[Team 1 Score.1]]&lt;Table2[[#This Row],[Team 2 Score.1]],"Chasing","Defending")</f>
        <v>Chasing</v>
      </c>
    </row>
    <row r="58" spans="1:13">
      <c r="A58" s="10">
        <v>59</v>
      </c>
      <c r="B58" s="5">
        <v>45795</v>
      </c>
      <c r="C58" s="6" t="s">
        <v>36</v>
      </c>
      <c r="D58" s="6" t="s">
        <v>29</v>
      </c>
      <c r="E58" s="6" t="s">
        <v>47</v>
      </c>
      <c r="F58" s="6">
        <v>209</v>
      </c>
      <c r="G58" s="6">
        <v>7</v>
      </c>
      <c r="H58" s="6" t="s">
        <v>15</v>
      </c>
      <c r="I58" s="6">
        <v>219</v>
      </c>
      <c r="J58" s="6">
        <v>5</v>
      </c>
      <c r="K58" s="6" t="s">
        <v>19</v>
      </c>
      <c r="L58" s="6" t="s">
        <v>51</v>
      </c>
      <c r="M58" s="6" t="str">
        <f>IF(Table2[[#This Row],[Team 1 Score.1]]&lt;Table2[[#This Row],[Team 2 Score.1]],"Chasing","Defending")</f>
        <v>Chasing</v>
      </c>
    </row>
    <row r="59" spans="1:13">
      <c r="A59" s="11">
        <v>60</v>
      </c>
      <c r="B59" s="7">
        <v>45795</v>
      </c>
      <c r="C59" s="8" t="s">
        <v>12</v>
      </c>
      <c r="D59" s="8" t="s">
        <v>31</v>
      </c>
      <c r="E59" s="8" t="s">
        <v>40</v>
      </c>
      <c r="F59" s="8">
        <v>199</v>
      </c>
      <c r="G59" s="8">
        <v>3</v>
      </c>
      <c r="H59" s="8" t="s">
        <v>22</v>
      </c>
      <c r="I59" s="8">
        <v>205</v>
      </c>
      <c r="J59" s="8">
        <v>0</v>
      </c>
      <c r="K59" s="8" t="s">
        <v>49</v>
      </c>
      <c r="L59" s="8" t="s">
        <v>50</v>
      </c>
      <c r="M59" s="6" t="str">
        <f>IF(Table2[[#This Row],[Team 1 Score.1]]&lt;Table2[[#This Row],[Team 2 Score.1]],"Chasing","Defending")</f>
        <v>Chasing</v>
      </c>
    </row>
    <row r="60" spans="1:13">
      <c r="A60" s="10">
        <v>61</v>
      </c>
      <c r="B60" s="5">
        <v>45796</v>
      </c>
      <c r="C60" s="6" t="s">
        <v>12</v>
      </c>
      <c r="D60" s="6" t="s">
        <v>26</v>
      </c>
      <c r="E60" s="6" t="s">
        <v>27</v>
      </c>
      <c r="F60" s="6">
        <v>205</v>
      </c>
      <c r="G60" s="6">
        <v>7</v>
      </c>
      <c r="H60" s="6" t="s">
        <v>32</v>
      </c>
      <c r="I60" s="6">
        <v>206</v>
      </c>
      <c r="J60" s="6">
        <v>4</v>
      </c>
      <c r="K60" s="6" t="s">
        <v>34</v>
      </c>
      <c r="L60" s="6" t="s">
        <v>28</v>
      </c>
      <c r="M60" s="6" t="str">
        <f>IF(Table2[[#This Row],[Team 1 Score.1]]&lt;Table2[[#This Row],[Team 2 Score.1]],"Chasing","Defending")</f>
        <v>Chasing</v>
      </c>
    </row>
    <row r="61" spans="1:13">
      <c r="A61" s="11">
        <v>62</v>
      </c>
      <c r="B61" s="7">
        <v>45797</v>
      </c>
      <c r="C61" s="8" t="s">
        <v>12</v>
      </c>
      <c r="D61" s="8" t="s">
        <v>31</v>
      </c>
      <c r="E61" s="8" t="s">
        <v>37</v>
      </c>
      <c r="F61" s="8">
        <v>187</v>
      </c>
      <c r="G61" s="8">
        <v>8</v>
      </c>
      <c r="H61" s="8" t="s">
        <v>47</v>
      </c>
      <c r="I61" s="8">
        <v>188</v>
      </c>
      <c r="J61" s="8">
        <v>4</v>
      </c>
      <c r="K61" s="8" t="s">
        <v>48</v>
      </c>
      <c r="L61" s="8" t="s">
        <v>28</v>
      </c>
      <c r="M61" s="6" t="str">
        <f>IF(Table2[[#This Row],[Team 1 Score.1]]&lt;Table2[[#This Row],[Team 2 Score.1]],"Chasing","Defending")</f>
        <v>Chasing</v>
      </c>
    </row>
    <row r="62" spans="1:13">
      <c r="A62" s="10">
        <v>63</v>
      </c>
      <c r="B62" s="5">
        <v>45798</v>
      </c>
      <c r="C62" s="6" t="s">
        <v>12</v>
      </c>
      <c r="D62" s="6" t="s">
        <v>45</v>
      </c>
      <c r="E62" s="6" t="s">
        <v>18</v>
      </c>
      <c r="F62" s="6">
        <v>180</v>
      </c>
      <c r="G62" s="6">
        <v>5</v>
      </c>
      <c r="H62" s="6" t="s">
        <v>40</v>
      </c>
      <c r="I62" s="6">
        <v>121</v>
      </c>
      <c r="J62" s="6">
        <v>0</v>
      </c>
      <c r="K62" s="6" t="s">
        <v>23</v>
      </c>
      <c r="L62" s="6" t="s">
        <v>46</v>
      </c>
      <c r="M62" s="6" t="str">
        <f>IF(Table2[[#This Row],[Team 1 Score.1]]&lt;Table2[[#This Row],[Team 2 Score.1]],"Chasing","Defending")</f>
        <v>Defending</v>
      </c>
    </row>
    <row r="63" spans="1:13">
      <c r="A63" s="11">
        <v>64</v>
      </c>
      <c r="B63" s="7">
        <v>45799</v>
      </c>
      <c r="C63" s="8" t="s">
        <v>12</v>
      </c>
      <c r="D63" s="8" t="s">
        <v>13</v>
      </c>
      <c r="E63" s="8" t="s">
        <v>22</v>
      </c>
      <c r="F63" s="8">
        <v>202</v>
      </c>
      <c r="G63" s="8">
        <v>9</v>
      </c>
      <c r="H63" s="8" t="s">
        <v>27</v>
      </c>
      <c r="I63" s="8">
        <v>235</v>
      </c>
      <c r="J63" s="8">
        <v>2</v>
      </c>
      <c r="K63" s="8" t="s">
        <v>43</v>
      </c>
      <c r="L63" s="8" t="s">
        <v>44</v>
      </c>
      <c r="M63" s="6" t="str">
        <f>IF(Table2[[#This Row],[Team 1 Score.1]]&lt;Table2[[#This Row],[Team 2 Score.1]],"Chasing","Defending")</f>
        <v>Chasing</v>
      </c>
    </row>
    <row r="64" spans="1:13">
      <c r="A64" s="10">
        <v>65</v>
      </c>
      <c r="B64" s="5">
        <v>45800</v>
      </c>
      <c r="C64" s="6" t="s">
        <v>12</v>
      </c>
      <c r="D64" s="6" t="s">
        <v>26</v>
      </c>
      <c r="E64" s="6" t="s">
        <v>14</v>
      </c>
      <c r="F64" s="6">
        <v>189</v>
      </c>
      <c r="G64" s="6">
        <v>0</v>
      </c>
      <c r="H64" s="6" t="s">
        <v>32</v>
      </c>
      <c r="I64" s="6">
        <v>231</v>
      </c>
      <c r="J64" s="6">
        <v>6</v>
      </c>
      <c r="K64" s="6" t="s">
        <v>34</v>
      </c>
      <c r="L64" s="6" t="s">
        <v>42</v>
      </c>
      <c r="M64" s="6" t="str">
        <f>IF(Table2[[#This Row],[Team 1 Score.1]]&lt;Table2[[#This Row],[Team 2 Score.1]],"Chasing","Defending")</f>
        <v>Chasing</v>
      </c>
    </row>
    <row r="65" spans="1:13">
      <c r="A65" s="11">
        <v>66</v>
      </c>
      <c r="B65" s="7">
        <v>45801</v>
      </c>
      <c r="C65" s="8" t="s">
        <v>12</v>
      </c>
      <c r="D65" s="8" t="s">
        <v>29</v>
      </c>
      <c r="E65" s="8" t="s">
        <v>15</v>
      </c>
      <c r="F65" s="8">
        <v>206</v>
      </c>
      <c r="G65" s="8">
        <v>8</v>
      </c>
      <c r="H65" s="8" t="s">
        <v>40</v>
      </c>
      <c r="I65" s="8">
        <v>208</v>
      </c>
      <c r="J65" s="8">
        <v>4</v>
      </c>
      <c r="K65" s="8" t="s">
        <v>41</v>
      </c>
      <c r="L65" s="8" t="s">
        <v>28</v>
      </c>
      <c r="M65" s="6" t="str">
        <f>IF(Table2[[#This Row],[Team 1 Score.1]]&lt;Table2[[#This Row],[Team 2 Score.1]],"Chasing","Defending")</f>
        <v>Chasing</v>
      </c>
    </row>
    <row r="66" spans="1:13">
      <c r="A66" s="10">
        <v>67</v>
      </c>
      <c r="B66" s="5">
        <v>45802</v>
      </c>
      <c r="C66" s="6" t="s">
        <v>36</v>
      </c>
      <c r="D66" s="6" t="s">
        <v>13</v>
      </c>
      <c r="E66" s="6" t="s">
        <v>22</v>
      </c>
      <c r="F66" s="6">
        <v>147</v>
      </c>
      <c r="G66" s="6">
        <v>0</v>
      </c>
      <c r="H66" s="6" t="s">
        <v>37</v>
      </c>
      <c r="I66" s="6">
        <v>230</v>
      </c>
      <c r="J66" s="6">
        <v>5</v>
      </c>
      <c r="K66" s="6" t="s">
        <v>38</v>
      </c>
      <c r="L66" s="6" t="s">
        <v>39</v>
      </c>
      <c r="M66" s="6" t="str">
        <f>IF(Table2[[#This Row],[Team 1 Score.1]]&lt;Table2[[#This Row],[Team 2 Score.1]],"Chasing","Defending")</f>
        <v>Chasing</v>
      </c>
    </row>
    <row r="67" spans="1:13">
      <c r="A67" s="11">
        <v>68</v>
      </c>
      <c r="B67" s="7">
        <v>45802</v>
      </c>
      <c r="C67" s="8" t="s">
        <v>12</v>
      </c>
      <c r="D67" s="8" t="s">
        <v>31</v>
      </c>
      <c r="E67" s="8" t="s">
        <v>32</v>
      </c>
      <c r="F67" s="8">
        <v>278</v>
      </c>
      <c r="G67" s="8">
        <v>3</v>
      </c>
      <c r="H67" s="8" t="s">
        <v>33</v>
      </c>
      <c r="I67" s="8">
        <v>168</v>
      </c>
      <c r="J67" s="8">
        <v>0</v>
      </c>
      <c r="K67" s="8" t="s">
        <v>34</v>
      </c>
      <c r="L67" s="8" t="s">
        <v>35</v>
      </c>
      <c r="M67" s="6" t="str">
        <f>IF(Table2[[#This Row],[Team 1 Score.1]]&lt;Table2[[#This Row],[Team 2 Score.1]],"Chasing","Defending")</f>
        <v>Defending</v>
      </c>
    </row>
    <row r="68" spans="1:13">
      <c r="A68" s="10">
        <v>69</v>
      </c>
      <c r="B68" s="5">
        <v>45803</v>
      </c>
      <c r="C68" s="6" t="s">
        <v>12</v>
      </c>
      <c r="D68" s="6" t="s">
        <v>29</v>
      </c>
      <c r="E68" s="6" t="s">
        <v>15</v>
      </c>
      <c r="F68" s="6">
        <v>187</v>
      </c>
      <c r="G68" s="6">
        <v>3</v>
      </c>
      <c r="H68" s="6" t="s">
        <v>18</v>
      </c>
      <c r="I68" s="6">
        <v>184</v>
      </c>
      <c r="J68" s="6">
        <v>7</v>
      </c>
      <c r="K68" s="6" t="s">
        <v>19</v>
      </c>
      <c r="L68" s="6" t="s">
        <v>30</v>
      </c>
      <c r="M68" s="6" t="str">
        <f>IF(Table2[[#This Row],[Team 1 Score.1]]&lt;Table2[[#This Row],[Team 2 Score.1]],"Chasing","Defending")</f>
        <v>Defending</v>
      </c>
    </row>
    <row r="69" spans="1:13">
      <c r="A69" s="11">
        <v>70</v>
      </c>
      <c r="B69" s="7">
        <v>45804</v>
      </c>
      <c r="C69" s="8" t="s">
        <v>12</v>
      </c>
      <c r="D69" s="8" t="s">
        <v>26</v>
      </c>
      <c r="E69" s="8" t="s">
        <v>27</v>
      </c>
      <c r="F69" s="8">
        <v>227</v>
      </c>
      <c r="G69" s="8">
        <v>3</v>
      </c>
      <c r="H69" s="8" t="s">
        <v>14</v>
      </c>
      <c r="I69" s="8">
        <v>230</v>
      </c>
      <c r="J69" s="8">
        <v>4</v>
      </c>
      <c r="K69" s="8" t="s">
        <v>16</v>
      </c>
      <c r="L69" s="8" t="s">
        <v>28</v>
      </c>
      <c r="M69" s="6" t="str">
        <f>IF(Table2[[#This Row],[Team 1 Score.1]]&lt;Table2[[#This Row],[Team 2 Score.1]],"Chasing","Defending")</f>
        <v>Chasing</v>
      </c>
    </row>
    <row r="70" spans="1:13">
      <c r="A70" s="10">
        <v>71</v>
      </c>
      <c r="B70" s="5">
        <v>45806</v>
      </c>
      <c r="C70" s="6" t="s">
        <v>12</v>
      </c>
      <c r="D70" s="6" t="s">
        <v>21</v>
      </c>
      <c r="E70" s="6" t="s">
        <v>15</v>
      </c>
      <c r="F70" s="6">
        <v>101</v>
      </c>
      <c r="G70" s="6">
        <v>0</v>
      </c>
      <c r="H70" s="6" t="s">
        <v>14</v>
      </c>
      <c r="I70" s="6">
        <v>106</v>
      </c>
      <c r="J70" s="6">
        <v>2</v>
      </c>
      <c r="K70" s="6" t="s">
        <v>16</v>
      </c>
      <c r="L70" s="6" t="s">
        <v>25</v>
      </c>
      <c r="M70" s="6" t="str">
        <f>IF(Table2[[#This Row],[Team 1 Score.1]]&lt;Table2[[#This Row],[Team 2 Score.1]],"Chasing","Defending")</f>
        <v>Chasing</v>
      </c>
    </row>
    <row r="71" spans="1:13">
      <c r="A71" s="11">
        <v>72</v>
      </c>
      <c r="B71" s="7">
        <v>45807</v>
      </c>
      <c r="C71" s="8" t="s">
        <v>12</v>
      </c>
      <c r="D71" s="8" t="s">
        <v>21</v>
      </c>
      <c r="E71" s="8" t="s">
        <v>22</v>
      </c>
      <c r="F71" s="8">
        <v>208</v>
      </c>
      <c r="G71" s="8">
        <v>6</v>
      </c>
      <c r="H71" s="8" t="s">
        <v>18</v>
      </c>
      <c r="I71" s="8">
        <v>228</v>
      </c>
      <c r="J71" s="8">
        <v>5</v>
      </c>
      <c r="K71" s="8" t="s">
        <v>23</v>
      </c>
      <c r="L71" s="8" t="s">
        <v>24</v>
      </c>
      <c r="M71" s="6" t="str">
        <f>IF(Table2[[#This Row],[Team 1 Score.1]]&lt;Table2[[#This Row],[Team 2 Score.1]],"Chasing","Defending")</f>
        <v>Chasing</v>
      </c>
    </row>
    <row r="72" spans="1:13">
      <c r="A72" s="10">
        <v>73</v>
      </c>
      <c r="B72" s="5">
        <v>45809</v>
      </c>
      <c r="C72" s="6" t="s">
        <v>12</v>
      </c>
      <c r="D72" s="6" t="s">
        <v>13</v>
      </c>
      <c r="E72" s="6" t="s">
        <v>15</v>
      </c>
      <c r="F72" s="6">
        <v>207</v>
      </c>
      <c r="G72" s="6">
        <v>5</v>
      </c>
      <c r="H72" s="6" t="s">
        <v>18</v>
      </c>
      <c r="I72" s="6">
        <v>203</v>
      </c>
      <c r="J72" s="6">
        <v>6</v>
      </c>
      <c r="K72" s="6" t="s">
        <v>19</v>
      </c>
      <c r="L72" s="6" t="s">
        <v>20</v>
      </c>
      <c r="M72" s="6" t="str">
        <f>IF(Table2[[#This Row],[Team 1 Score.1]]&lt;Table2[[#This Row],[Team 2 Score.1]],"Chasing","Defending")</f>
        <v>Defending</v>
      </c>
    </row>
    <row r="73" spans="1:13">
      <c r="A73" s="15">
        <v>74</v>
      </c>
      <c r="B73" s="16">
        <v>45811</v>
      </c>
      <c r="C73" s="17" t="s">
        <v>12</v>
      </c>
      <c r="D73" s="17" t="s">
        <v>13</v>
      </c>
      <c r="E73" s="17" t="s">
        <v>14</v>
      </c>
      <c r="F73" s="17">
        <v>190</v>
      </c>
      <c r="G73" s="17">
        <v>9</v>
      </c>
      <c r="H73" s="17" t="s">
        <v>15</v>
      </c>
      <c r="I73" s="17">
        <v>184</v>
      </c>
      <c r="J73" s="17">
        <v>7</v>
      </c>
      <c r="K73" s="17" t="s">
        <v>16</v>
      </c>
      <c r="L73" s="17" t="s">
        <v>17</v>
      </c>
      <c r="M73" s="6" t="str">
        <f>IF(Table2[[#This Row],[Team 1 Score.1]]&lt;Table2[[#This Row],[Team 2 Score.1]],"Chasing","Defending")</f>
        <v>Defending</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21CC-F106-2F4F-81CA-4FBAC37EB775}">
  <dimension ref="D5:L68"/>
  <sheetViews>
    <sheetView showGridLines="0" tabSelected="1" topLeftCell="C4" zoomScale="89" workbookViewId="0">
      <selection activeCell="L4" sqref="L4"/>
    </sheetView>
  </sheetViews>
  <sheetFormatPr baseColWidth="10" defaultRowHeight="16"/>
  <cols>
    <col min="1" max="1" width="32.83203125" customWidth="1"/>
    <col min="5" max="5" width="29.5" customWidth="1"/>
    <col min="7" max="7" width="11" customWidth="1"/>
    <col min="8" max="8" width="3.6640625" customWidth="1"/>
    <col min="9" max="9" width="72.33203125" bestFit="1" customWidth="1"/>
    <col min="18" max="18" width="2.6640625" customWidth="1"/>
    <col min="19" max="19" width="31.5" customWidth="1"/>
    <col min="20" max="20" width="14.1640625" customWidth="1"/>
  </cols>
  <sheetData>
    <row r="5" spans="4:12" ht="47">
      <c r="I5" s="28" t="s">
        <v>109</v>
      </c>
      <c r="J5" s="28"/>
      <c r="K5" s="28"/>
      <c r="L5" s="28"/>
    </row>
    <row r="10" spans="4:12" ht="27" customHeight="1">
      <c r="D10" s="24"/>
    </row>
    <row r="11" spans="4:12" ht="26" customHeight="1">
      <c r="D11" s="24"/>
    </row>
    <row r="12" spans="4:12" ht="25" customHeight="1">
      <c r="D12" s="24"/>
    </row>
    <row r="13" spans="4:12" ht="24" customHeight="1">
      <c r="D13" s="24"/>
    </row>
    <row r="14" spans="4:12" ht="25" customHeight="1">
      <c r="D14" s="24"/>
    </row>
    <row r="15" spans="4:12" ht="8" customHeight="1">
      <c r="D15" s="24"/>
    </row>
    <row r="16" spans="4:12" ht="25" customHeight="1">
      <c r="D16" s="24"/>
      <c r="E16" s="20" t="s">
        <v>97</v>
      </c>
      <c r="F16" s="20" t="s">
        <v>98</v>
      </c>
      <c r="G16" s="20" t="s">
        <v>99</v>
      </c>
      <c r="I16" s="18"/>
    </row>
    <row r="17" spans="4:9" ht="44" customHeight="1">
      <c r="D17" s="24"/>
      <c r="E17" s="21" t="s">
        <v>14</v>
      </c>
      <c r="F17" s="22">
        <v>11</v>
      </c>
      <c r="G17" s="22">
        <v>22</v>
      </c>
      <c r="H17" s="22"/>
      <c r="I17" s="28" t="str">
        <f>'calci 1'!B15</f>
        <v>Sunrisers Hyderabad</v>
      </c>
    </row>
    <row r="18" spans="4:9" ht="30" customHeight="1">
      <c r="D18" s="24"/>
      <c r="E18" s="23" t="s">
        <v>18</v>
      </c>
      <c r="F18" s="22">
        <v>10</v>
      </c>
      <c r="G18" s="22">
        <v>20</v>
      </c>
      <c r="H18" s="22"/>
      <c r="I18" s="30"/>
    </row>
    <row r="19" spans="4:9" ht="45" customHeight="1">
      <c r="D19" s="24"/>
      <c r="E19" s="23" t="s">
        <v>15</v>
      </c>
      <c r="F19" s="22">
        <v>10</v>
      </c>
      <c r="G19" s="22">
        <v>20</v>
      </c>
      <c r="H19" s="22"/>
      <c r="I19" s="29" t="s">
        <v>102</v>
      </c>
    </row>
    <row r="20" spans="4:9" ht="40" customHeight="1">
      <c r="D20" s="24"/>
      <c r="E20" s="23" t="s">
        <v>22</v>
      </c>
      <c r="F20" s="22">
        <v>9</v>
      </c>
      <c r="G20" s="22">
        <v>18</v>
      </c>
      <c r="H20" s="22"/>
      <c r="I20" s="26">
        <f>'calci 1'!B18</f>
        <v>2519</v>
      </c>
    </row>
    <row r="21" spans="4:9" ht="30" customHeight="1">
      <c r="E21" s="23" t="s">
        <v>40</v>
      </c>
      <c r="F21" s="22">
        <v>7</v>
      </c>
      <c r="G21" s="22">
        <v>14</v>
      </c>
      <c r="H21" s="22"/>
      <c r="I21" s="25" t="s">
        <v>101</v>
      </c>
    </row>
    <row r="22" spans="4:9" ht="43" customHeight="1">
      <c r="E22" s="23" t="s">
        <v>32</v>
      </c>
      <c r="F22" s="22">
        <v>6</v>
      </c>
      <c r="G22" s="22">
        <v>12</v>
      </c>
      <c r="H22" s="22"/>
      <c r="I22" s="26">
        <f>'calci 1'!B19</f>
        <v>23</v>
      </c>
    </row>
    <row r="23" spans="4:9" ht="34" customHeight="1">
      <c r="E23" s="23" t="s">
        <v>27</v>
      </c>
      <c r="F23" s="22">
        <v>6</v>
      </c>
      <c r="G23" s="22">
        <v>12</v>
      </c>
      <c r="H23" s="22"/>
      <c r="I23" s="25" t="s">
        <v>100</v>
      </c>
    </row>
    <row r="24" spans="4:9" ht="34" customHeight="1">
      <c r="E24" s="23" t="s">
        <v>33</v>
      </c>
      <c r="F24" s="22">
        <v>5</v>
      </c>
      <c r="G24" s="22">
        <v>10</v>
      </c>
      <c r="H24" s="22"/>
      <c r="I24" s="27" t="str">
        <f>'calci 1'!F16</f>
        <v>Eliminated</v>
      </c>
    </row>
    <row r="25" spans="4:9" ht="30" customHeight="1">
      <c r="E25" s="23" t="s">
        <v>37</v>
      </c>
      <c r="F25" s="22">
        <v>4</v>
      </c>
      <c r="G25" s="22">
        <v>8</v>
      </c>
      <c r="H25" s="22"/>
      <c r="I25" s="29" t="s">
        <v>105</v>
      </c>
    </row>
    <row r="26" spans="4:9" ht="51" customHeight="1">
      <c r="E26" s="23" t="s">
        <v>47</v>
      </c>
      <c r="F26" s="22">
        <v>4</v>
      </c>
      <c r="G26" s="22">
        <v>8</v>
      </c>
      <c r="H26" s="22"/>
      <c r="I26" s="31" t="str">
        <f>'calci 1'!B22</f>
        <v>Rajiv Gandhi International Stadium,</v>
      </c>
    </row>
    <row r="57" spans="5:9" ht="30" customHeight="1">
      <c r="E57" s="20" t="s">
        <v>97</v>
      </c>
      <c r="F57" s="20" t="s">
        <v>98</v>
      </c>
      <c r="G57" s="20" t="s">
        <v>99</v>
      </c>
    </row>
    <row r="58" spans="5:9" ht="27" customHeight="1">
      <c r="E58" s="21" t="s">
        <v>14</v>
      </c>
      <c r="F58" s="22">
        <v>11</v>
      </c>
      <c r="G58" s="22">
        <v>22</v>
      </c>
      <c r="I58" s="18"/>
    </row>
    <row r="59" spans="5:9" ht="27" customHeight="1">
      <c r="E59" s="23" t="s">
        <v>18</v>
      </c>
      <c r="F59" s="22">
        <v>10</v>
      </c>
      <c r="G59" s="22">
        <v>20</v>
      </c>
      <c r="I59" s="28" t="s">
        <v>37</v>
      </c>
    </row>
    <row r="60" spans="5:9" ht="24" customHeight="1">
      <c r="E60" s="23" t="s">
        <v>15</v>
      </c>
      <c r="F60" s="22">
        <v>10</v>
      </c>
      <c r="G60" s="22">
        <v>20</v>
      </c>
      <c r="I60" s="30"/>
    </row>
    <row r="61" spans="5:9" ht="23" customHeight="1">
      <c r="E61" s="23" t="s">
        <v>22</v>
      </c>
      <c r="F61" s="22">
        <v>9</v>
      </c>
      <c r="G61" s="22">
        <v>18</v>
      </c>
      <c r="I61" s="29" t="s">
        <v>102</v>
      </c>
    </row>
    <row r="62" spans="5:9" ht="24" customHeight="1">
      <c r="E62" s="23" t="s">
        <v>40</v>
      </c>
      <c r="F62" s="22">
        <v>7</v>
      </c>
      <c r="G62" s="22">
        <v>14</v>
      </c>
      <c r="I62" s="26">
        <v>2441</v>
      </c>
    </row>
    <row r="63" spans="5:9" ht="26" customHeight="1">
      <c r="E63" s="23" t="s">
        <v>32</v>
      </c>
      <c r="F63" s="22">
        <v>6</v>
      </c>
      <c r="G63" s="22">
        <v>12</v>
      </c>
      <c r="I63" s="25" t="s">
        <v>101</v>
      </c>
    </row>
    <row r="64" spans="5:9" ht="25" customHeight="1">
      <c r="E64" s="23" t="s">
        <v>27</v>
      </c>
      <c r="F64" s="22">
        <v>6</v>
      </c>
      <c r="G64" s="22">
        <v>12</v>
      </c>
      <c r="I64" s="26">
        <v>39</v>
      </c>
    </row>
    <row r="65" spans="5:9" ht="29" customHeight="1">
      <c r="E65" s="23" t="s">
        <v>33</v>
      </c>
      <c r="F65" s="22">
        <v>5</v>
      </c>
      <c r="G65" s="22">
        <v>10</v>
      </c>
      <c r="I65" s="25" t="s">
        <v>100</v>
      </c>
    </row>
    <row r="66" spans="5:9" ht="26" customHeight="1">
      <c r="E66" s="23" t="s">
        <v>37</v>
      </c>
      <c r="F66" s="22">
        <v>4</v>
      </c>
      <c r="G66" s="22">
        <v>8</v>
      </c>
      <c r="I66" s="27" t="s">
        <v>108</v>
      </c>
    </row>
    <row r="67" spans="5:9" ht="28" customHeight="1">
      <c r="E67" s="23" t="s">
        <v>47</v>
      </c>
      <c r="F67" s="22">
        <v>4</v>
      </c>
      <c r="G67" s="22">
        <v>8</v>
      </c>
      <c r="I67" s="29" t="s">
        <v>105</v>
      </c>
    </row>
    <row r="68" spans="5:9" ht="28">
      <c r="I68" s="31" t="s">
        <v>64</v>
      </c>
    </row>
  </sheetData>
  <sortState xmlns:xlrd2="http://schemas.microsoft.com/office/spreadsheetml/2017/richdata2" ref="A10:C20">
    <sortCondition descending="1" ref="B9:B20"/>
  </sortState>
  <conditionalFormatting sqref="F16:F26">
    <cfRule type="cellIs" dxfId="18" priority="14" operator="lessThan">
      <formula>8</formula>
    </cfRule>
  </conditionalFormatting>
  <conditionalFormatting sqref="F17:F26">
    <cfRule type="cellIs" dxfId="17" priority="13" operator="greaterThan">
      <formula>8</formula>
    </cfRule>
  </conditionalFormatting>
  <conditionalFormatting sqref="I24">
    <cfRule type="containsText" dxfId="16" priority="8" operator="containsText" text="Runner">
      <formula>NOT(ISERROR(SEARCH("Runner",I24)))</formula>
    </cfRule>
    <cfRule type="containsText" dxfId="15" priority="9" operator="containsText" text="Playoff">
      <formula>NOT(ISERROR(SEARCH("Playoff",I24)))</formula>
    </cfRule>
    <cfRule type="containsText" dxfId="14" priority="10" operator="containsText" text="Playoffs">
      <formula>NOT(ISERROR(SEARCH("Playoffs",I24)))</formula>
    </cfRule>
    <cfRule type="containsText" dxfId="13" priority="11" operator="containsText" text="Winner">
      <formula>NOT(ISERROR(SEARCH("Winner",I24)))</formula>
    </cfRule>
    <cfRule type="containsText" dxfId="12" priority="12" operator="containsText" text="Eliminated">
      <formula>NOT(ISERROR(SEARCH("Eliminated",I24)))</formula>
    </cfRule>
  </conditionalFormatting>
  <conditionalFormatting sqref="F57:F67">
    <cfRule type="cellIs" dxfId="11" priority="7" operator="lessThan">
      <formula>8</formula>
    </cfRule>
  </conditionalFormatting>
  <conditionalFormatting sqref="F58:F67">
    <cfRule type="cellIs" dxfId="10" priority="6" operator="greaterThan">
      <formula>8</formula>
    </cfRule>
  </conditionalFormatting>
  <conditionalFormatting sqref="I66">
    <cfRule type="containsText" dxfId="4" priority="1" operator="containsText" text="Runner">
      <formula>NOT(ISERROR(SEARCH("Runner",I66)))</formula>
    </cfRule>
    <cfRule type="containsText" dxfId="3" priority="2" operator="containsText" text="Playoff">
      <formula>NOT(ISERROR(SEARCH("Playoff",I66)))</formula>
    </cfRule>
    <cfRule type="containsText" dxfId="2" priority="3" operator="containsText" text="Playoffs">
      <formula>NOT(ISERROR(SEARCH("Playoffs",I66)))</formula>
    </cfRule>
    <cfRule type="containsText" dxfId="1" priority="4" operator="containsText" text="Winner">
      <formula>NOT(ISERROR(SEARCH("Winner",I66)))</formula>
    </cfRule>
    <cfRule type="containsText" dxfId="0" priority="5" operator="containsText" text="Eliminated">
      <formula>NOT(ISERROR(SEARCH("Eliminated",I66)))</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AAF19A-C59F-5A45-8BA0-CB8F5DA2D0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calci 1</vt:lpstr>
      <vt:lpstr>calci 2</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Komma [Student-PECS]</dc:creator>
  <cp:lastModifiedBy>Mahesh Komma [Student-PECS]</cp:lastModifiedBy>
  <dcterms:created xsi:type="dcterms:W3CDTF">2025-08-14T16:39:53Z</dcterms:created>
  <dcterms:modified xsi:type="dcterms:W3CDTF">2025-08-17T11:44:44Z</dcterms:modified>
</cp:coreProperties>
</file>