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maheshroyal/Downloads/"/>
    </mc:Choice>
  </mc:AlternateContent>
  <xr:revisionPtr revIDLastSave="0" documentId="8_{0BF76278-D84A-6A4F-91D6-55356265A2EE}" xr6:coauthVersionLast="47" xr6:coauthVersionMax="47" xr10:uidLastSave="{00000000-0000-0000-0000-000000000000}"/>
  <bookViews>
    <workbookView xWindow="0" yWindow="0" windowWidth="28800" windowHeight="18000" activeTab="4" xr2:uid="{E47F6C40-9139-E946-92D9-949AE4AE9D52}"/>
  </bookViews>
  <sheets>
    <sheet name="calci 1" sheetId="2" r:id="rId1"/>
    <sheet name="Loan Dashboard" sheetId="3" r:id="rId2"/>
    <sheet name="moratorium_data" sheetId="1" r:id="rId3"/>
    <sheet name="calci 2" sheetId="5" r:id="rId4"/>
    <sheet name="emi_schedule" sheetId="4" r:id="rId5"/>
  </sheets>
  <definedNames>
    <definedName name="_xlchart.v1.0" hidden="1">'calci 2'!$A$12:$A$13</definedName>
    <definedName name="_xlchart.v1.1" hidden="1">'calci 2'!$B$12:$B$13</definedName>
    <definedName name="Slicer_Years__Date">#N/A</definedName>
  </definedNames>
  <calcPr calcId="181029"/>
  <pivotCaches>
    <pivotCache cacheId="86" r:id="rId6"/>
    <pivotCache cacheId="8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3" l="1"/>
  <c r="K10" i="3" s="1"/>
  <c r="H11" i="4"/>
  <c r="H6" i="4"/>
  <c r="K5" i="4"/>
  <c r="H5" i="3"/>
  <c r="H23" i="3"/>
  <c r="B26" i="2"/>
  <c r="B25" i="2"/>
  <c r="F23" i="3" s="1"/>
  <c r="B24" i="2"/>
  <c r="E23" i="3"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B13" i="5" l="1"/>
  <c r="L10" i="3"/>
  <c r="B12" i="5" s="1"/>
  <c r="D2" i="4"/>
  <c r="E2" i="4" s="1"/>
  <c r="F2" i="4" l="1"/>
  <c r="B3" i="4" l="1"/>
  <c r="D3" i="4" l="1"/>
  <c r="E3" i="4" l="1"/>
  <c r="F3" i="4" s="1"/>
  <c r="B4" i="4" l="1"/>
  <c r="D4" i="4" l="1"/>
  <c r="E4" i="4" l="1"/>
  <c r="F4" i="4" s="1"/>
  <c r="B5" i="4" l="1"/>
  <c r="D5" i="4" l="1"/>
  <c r="E5" i="4" l="1"/>
  <c r="F5" i="4" s="1"/>
  <c r="B6" i="4" l="1"/>
  <c r="D6" i="4" l="1"/>
  <c r="E6" i="4" l="1"/>
  <c r="F6" i="4" s="1"/>
  <c r="B7" i="4" l="1"/>
  <c r="D7" i="4" l="1"/>
  <c r="E7" i="4" l="1"/>
  <c r="F7" i="4" s="1"/>
  <c r="B8" i="4" s="1"/>
  <c r="D8" i="4" l="1"/>
  <c r="E8" i="4" s="1"/>
  <c r="F8" i="4" s="1"/>
  <c r="B9" i="4" s="1"/>
  <c r="D9" i="4" l="1"/>
  <c r="E9" i="4" s="1"/>
  <c r="F9" i="4" s="1"/>
  <c r="B10" i="4" s="1"/>
  <c r="D10" i="4" l="1"/>
  <c r="E10" i="4" s="1"/>
  <c r="F10" i="4" s="1"/>
  <c r="B11" i="4" s="1"/>
  <c r="D11" i="4" l="1"/>
  <c r="E11" i="4" s="1"/>
  <c r="F11" i="4" s="1"/>
  <c r="B12" i="4" s="1"/>
  <c r="D12" i="4" l="1"/>
  <c r="E12" i="4" s="1"/>
  <c r="F12" i="4" s="1"/>
  <c r="B13" i="4" s="1"/>
  <c r="D13" i="4" l="1"/>
  <c r="E13" i="4" s="1"/>
  <c r="F13" i="4" s="1"/>
  <c r="B14" i="4" s="1"/>
  <c r="D14" i="4" l="1"/>
  <c r="E14" i="4" s="1"/>
  <c r="F14" i="4" s="1"/>
  <c r="B15" i="4" s="1"/>
  <c r="D15" i="4" l="1"/>
  <c r="E15" i="4" s="1"/>
  <c r="F15" i="4" s="1"/>
  <c r="B16" i="4" s="1"/>
  <c r="D16" i="4" l="1"/>
  <c r="E16" i="4" s="1"/>
  <c r="F16" i="4" s="1"/>
  <c r="B17" i="4" s="1"/>
  <c r="D17" i="4" s="1"/>
  <c r="E17" i="4" s="1"/>
  <c r="F17" i="4" s="1"/>
  <c r="B18" i="4" s="1"/>
  <c r="D18" i="4" l="1"/>
  <c r="E18" i="4" s="1"/>
  <c r="F18" i="4" l="1"/>
  <c r="B19" i="4" s="1"/>
  <c r="D19" i="4" l="1"/>
  <c r="E19" i="4" s="1"/>
  <c r="F19" i="4" l="1"/>
  <c r="B20" i="4" s="1"/>
  <c r="D20" i="4" l="1"/>
  <c r="E20" i="4" s="1"/>
  <c r="F20" i="4" l="1"/>
  <c r="B21" i="4" s="1"/>
  <c r="D21" i="4" l="1"/>
  <c r="E21" i="4" s="1"/>
  <c r="F21" i="4" l="1"/>
  <c r="B22" i="4" s="1"/>
  <c r="D22" i="4" l="1"/>
  <c r="E22" i="4" s="1"/>
  <c r="F22" i="4" l="1"/>
  <c r="B23" i="4" s="1"/>
  <c r="D23" i="4" l="1"/>
  <c r="E23" i="4" s="1"/>
  <c r="F23" i="4" l="1"/>
  <c r="B24" i="4" s="1"/>
  <c r="D24" i="4" l="1"/>
  <c r="E24" i="4" s="1"/>
  <c r="F24" i="4" l="1"/>
  <c r="B25" i="4" s="1"/>
  <c r="D25" i="4" l="1"/>
  <c r="E25" i="4" s="1"/>
  <c r="F25" i="4" l="1"/>
  <c r="B26" i="4" s="1"/>
  <c r="D26" i="4" l="1"/>
  <c r="E26" i="4" s="1"/>
  <c r="F26" i="4" l="1"/>
  <c r="B27" i="4" s="1"/>
  <c r="D27" i="4" l="1"/>
  <c r="E27" i="4" s="1"/>
  <c r="F27" i="4" l="1"/>
  <c r="B28" i="4" s="1"/>
  <c r="D28" i="4" l="1"/>
  <c r="E28" i="4" s="1"/>
  <c r="F28" i="4" l="1"/>
  <c r="B29" i="4" s="1"/>
  <c r="D29" i="4" l="1"/>
  <c r="E29" i="4" s="1"/>
  <c r="F29" i="4" l="1"/>
  <c r="B30" i="4" s="1"/>
  <c r="D30" i="4" l="1"/>
  <c r="E30" i="4" s="1"/>
  <c r="F30" i="4" l="1"/>
  <c r="B31" i="4" s="1"/>
  <c r="D31" i="4" l="1"/>
  <c r="E31" i="4" s="1"/>
  <c r="F31" i="4" l="1"/>
  <c r="B32" i="4" s="1"/>
  <c r="D32" i="4" l="1"/>
  <c r="E32" i="4" s="1"/>
  <c r="F32" i="4" l="1"/>
  <c r="B33" i="4" s="1"/>
  <c r="D33" i="4" s="1"/>
  <c r="E33" i="4" s="1"/>
  <c r="F33" i="4" l="1"/>
  <c r="B34" i="4" s="1"/>
  <c r="D34" i="4" l="1"/>
  <c r="E34" i="4" s="1"/>
  <c r="F34" i="4" l="1"/>
  <c r="B35" i="4" s="1"/>
  <c r="D35" i="4" l="1"/>
  <c r="E35" i="4" s="1"/>
  <c r="F35" i="4" l="1"/>
  <c r="B36" i="4" s="1"/>
  <c r="D36" i="4" l="1"/>
  <c r="E36" i="4" s="1"/>
  <c r="F36" i="4" l="1"/>
  <c r="B37" i="4" s="1"/>
  <c r="D37" i="4" l="1"/>
  <c r="E37" i="4" s="1"/>
  <c r="F37" i="4" l="1"/>
  <c r="B38" i="4" s="1"/>
  <c r="D38" i="4" l="1"/>
  <c r="E38" i="4" s="1"/>
  <c r="F38" i="4" l="1"/>
  <c r="B39" i="4" s="1"/>
  <c r="D39" i="4" l="1"/>
  <c r="E39" i="4" s="1"/>
  <c r="F39" i="4" l="1"/>
  <c r="B40" i="4" s="1"/>
  <c r="D40" i="4" l="1"/>
  <c r="E40" i="4" s="1"/>
  <c r="F40" i="4" l="1"/>
  <c r="B41" i="4" s="1"/>
  <c r="D41" i="4" s="1"/>
  <c r="E41" i="4" s="1"/>
  <c r="F41" i="4" l="1"/>
  <c r="B42" i="4" s="1"/>
  <c r="D42" i="4" l="1"/>
  <c r="E42" i="4" s="1"/>
  <c r="F42" i="4" l="1"/>
  <c r="B43" i="4" s="1"/>
  <c r="D43" i="4" l="1"/>
  <c r="E43" i="4" s="1"/>
  <c r="F43" i="4" l="1"/>
  <c r="B44" i="4" s="1"/>
  <c r="D44" i="4" l="1"/>
  <c r="E44" i="4" s="1"/>
  <c r="F44" i="4" l="1"/>
  <c r="B45" i="4" s="1"/>
  <c r="D45" i="4" l="1"/>
  <c r="E45" i="4" s="1"/>
  <c r="F45" i="4" l="1"/>
  <c r="B46" i="4" s="1"/>
  <c r="D46" i="4" l="1"/>
  <c r="E46" i="4" s="1"/>
  <c r="F46" i="4" l="1"/>
  <c r="B47" i="4" s="1"/>
  <c r="D47" i="4" l="1"/>
  <c r="E47" i="4" s="1"/>
  <c r="F47" i="4" l="1"/>
  <c r="B48" i="4" s="1"/>
  <c r="D48" i="4" l="1"/>
  <c r="E48" i="4" s="1"/>
  <c r="F48" i="4" l="1"/>
  <c r="B49" i="4" s="1"/>
  <c r="D49" i="4" l="1"/>
  <c r="E49" i="4" s="1"/>
  <c r="F49" i="4" l="1"/>
  <c r="B50" i="4" s="1"/>
  <c r="D50" i="4" l="1"/>
  <c r="E50" i="4" s="1"/>
  <c r="F50" i="4" l="1"/>
  <c r="B51" i="4" s="1"/>
  <c r="D51" i="4" l="1"/>
  <c r="E51" i="4" l="1"/>
  <c r="F51" i="4" s="1"/>
  <c r="B52" i="4" s="1"/>
  <c r="D52" i="4" l="1"/>
  <c r="E52" i="4" l="1"/>
  <c r="F52" i="4" s="1"/>
  <c r="B53" i="4" s="1"/>
  <c r="D53" i="4" l="1"/>
  <c r="E53" i="4" l="1"/>
  <c r="F53" i="4" s="1"/>
  <c r="B54" i="4" s="1"/>
  <c r="D54" i="4" l="1"/>
  <c r="E54" i="4" l="1"/>
  <c r="F54" i="4" s="1"/>
  <c r="B55" i="4" s="1"/>
  <c r="D55" i="4" l="1"/>
  <c r="E55" i="4" l="1"/>
  <c r="F55" i="4" s="1"/>
  <c r="B56" i="4" s="1"/>
  <c r="D56" i="4" l="1"/>
  <c r="E56" i="4" l="1"/>
  <c r="F56" i="4" s="1"/>
  <c r="B57" i="4" s="1"/>
  <c r="D57" i="4" l="1"/>
  <c r="E57" i="4" s="1"/>
  <c r="F57" i="4" l="1"/>
  <c r="B58" i="4" s="1"/>
  <c r="D58" i="4" l="1"/>
  <c r="E58" i="4" l="1"/>
  <c r="F58" i="4" s="1"/>
  <c r="B59" i="4" s="1"/>
  <c r="D59" i="4" l="1"/>
  <c r="E59" i="4" s="1"/>
  <c r="F59" i="4" s="1"/>
  <c r="B60" i="4" s="1"/>
  <c r="D60" i="4" s="1"/>
  <c r="E60" i="4" l="1"/>
  <c r="F60" i="4" s="1"/>
  <c r="B61" i="4" s="1"/>
  <c r="D61" i="4" l="1"/>
  <c r="I56" i="4" s="1"/>
  <c r="E61" i="4" l="1"/>
  <c r="F61" i="4" l="1"/>
  <c r="I57" i="4"/>
  <c r="I58" i="4" s="1"/>
</calcChain>
</file>

<file path=xl/sharedStrings.xml><?xml version="1.0" encoding="utf-8"?>
<sst xmlns="http://schemas.openxmlformats.org/spreadsheetml/2006/main" count="55" uniqueCount="41">
  <si>
    <t>Date</t>
  </si>
  <si>
    <t>Opening Principle</t>
  </si>
  <si>
    <t>Rate</t>
  </si>
  <si>
    <t>intrest</t>
  </si>
  <si>
    <t>principle amount</t>
  </si>
  <si>
    <t>closing Principle</t>
  </si>
  <si>
    <t>Sum of intrest</t>
  </si>
  <si>
    <t>Row Labels</t>
  </si>
  <si>
    <t>Grand Total</t>
  </si>
  <si>
    <t>2026</t>
  </si>
  <si>
    <t>Jan</t>
  </si>
  <si>
    <t>Feb</t>
  </si>
  <si>
    <t>Mar</t>
  </si>
  <si>
    <t>Years (Date)</t>
  </si>
  <si>
    <t>total intrset in mortarium period</t>
  </si>
  <si>
    <t>Average Intrest</t>
  </si>
  <si>
    <t>average rate</t>
  </si>
  <si>
    <t>Column Labels</t>
  </si>
  <si>
    <t xml:space="preserve">Total Intrest </t>
  </si>
  <si>
    <t xml:space="preserve">Avg Intrest </t>
  </si>
  <si>
    <t>Average rate</t>
  </si>
  <si>
    <t>Due check</t>
  </si>
  <si>
    <t>opening principle</t>
  </si>
  <si>
    <t>rate</t>
  </si>
  <si>
    <t>closing principle</t>
  </si>
  <si>
    <t>PMT(9.75%/12, 139, -2037427)</t>
  </si>
  <si>
    <t>emi</t>
  </si>
  <si>
    <t>Principle amount</t>
  </si>
  <si>
    <t>Sum of Principle amount</t>
  </si>
  <si>
    <t>EMI Calculator</t>
  </si>
  <si>
    <t>Enter date :</t>
  </si>
  <si>
    <t>Monthly EMI</t>
  </si>
  <si>
    <t>Tenure(yrs)</t>
  </si>
  <si>
    <t>total intrest</t>
  </si>
  <si>
    <t>total amount</t>
  </si>
  <si>
    <t xml:space="preserve">total amount </t>
  </si>
  <si>
    <t>Total Intrest:</t>
  </si>
  <si>
    <t>Total  Amount:</t>
  </si>
  <si>
    <t>Principle Amount</t>
  </si>
  <si>
    <t>Enter Details:</t>
  </si>
  <si>
    <t>Moratorium Period  Dues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</si>
</sst>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quot;£&quot;#,##0.00"/>
    <numFmt numFmtId="169" formatCode="[$₹-4009]\ #,##0.00"/>
    <numFmt numFmtId="177" formatCode="0.0"/>
  </numFmts>
  <fonts count="8" x14ac:knownFonts="1">
    <font>
      <sz val="12"/>
      <color theme="1"/>
      <name val="Aptos Narrow"/>
      <family val="2"/>
      <scheme val="minor"/>
    </font>
    <font>
      <b/>
      <sz val="15"/>
      <color theme="3"/>
      <name val="Aptos Narrow"/>
      <family val="2"/>
      <scheme val="minor"/>
    </font>
    <font>
      <sz val="18"/>
      <color theme="3" tint="0.499984740745262"/>
      <name val="Aptos Narrow"/>
      <family val="2"/>
      <scheme val="minor"/>
    </font>
    <font>
      <b/>
      <sz val="24"/>
      <color theme="8" tint="0.59996337778862885"/>
      <name val="Britannic Bold"/>
    </font>
    <font>
      <sz val="24"/>
      <color theme="2" tint="-0.499984740745262"/>
      <name val="Aptos Narrow"/>
      <family val="2"/>
      <scheme val="minor"/>
    </font>
    <font>
      <sz val="20"/>
      <color theme="2" tint="-0.499984740745262"/>
      <name val="Aptos Black"/>
    </font>
    <font>
      <sz val="20"/>
      <color rgb="FF747474"/>
      <name val="Aptos Black"/>
    </font>
    <font>
      <b/>
      <sz val="22"/>
      <color theme="8" tint="0.59996337778862885"/>
      <name val="Britannic Bold"/>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24994659260841701"/>
        <bgColor indexed="64"/>
      </patternFill>
    </fill>
  </fills>
  <borders count="6">
    <border>
      <left/>
      <right/>
      <top/>
      <bottom/>
      <diagonal/>
    </border>
    <border>
      <left/>
      <right/>
      <top/>
      <bottom style="thick">
        <color theme="4"/>
      </bottom>
      <diagonal/>
    </border>
    <border>
      <left/>
      <right/>
      <top style="thin">
        <color theme="4" tint="0.39997558519241921"/>
      </top>
      <bottom style="thin">
        <color theme="4" tint="0.39997558519241921"/>
      </bottom>
      <diagonal/>
    </border>
    <border>
      <left/>
      <right style="double">
        <color auto="1"/>
      </right>
      <top/>
      <bottom/>
      <diagonal/>
    </border>
    <border>
      <left style="thick">
        <color auto="1"/>
      </left>
      <right style="thick">
        <color auto="1"/>
      </right>
      <top style="thick">
        <color auto="1"/>
      </top>
      <bottom style="thick">
        <color auto="1"/>
      </bottom>
      <diagonal/>
    </border>
    <border>
      <left style="double">
        <color auto="1"/>
      </left>
      <right style="double">
        <color auto="1"/>
      </right>
      <top/>
      <bottom/>
      <diagonal/>
    </border>
  </borders>
  <cellStyleXfs count="2">
    <xf numFmtId="0" fontId="0" fillId="0" borderId="0"/>
    <xf numFmtId="0" fontId="1" fillId="0" borderId="1" applyNumberFormat="0" applyFill="0" applyAlignment="0" applyProtection="0"/>
  </cellStyleXfs>
  <cellXfs count="30">
    <xf numFmtId="0" fontId="0" fillId="0" borderId="0" xfId="0"/>
    <xf numFmtId="14"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3" fillId="0" borderId="0" xfId="0" applyFont="1" applyBorder="1" applyAlignment="1">
      <alignment horizontal="center" vertical="center" wrapText="1"/>
    </xf>
    <xf numFmtId="0" fontId="3" fillId="0" borderId="3" xfId="0" applyFont="1" applyBorder="1" applyAlignment="1">
      <alignment horizontal="center" vertical="center" wrapText="1"/>
    </xf>
    <xf numFmtId="166" fontId="4" fillId="0" borderId="0" xfId="0" applyNumberFormat="1" applyFont="1" applyBorder="1" applyAlignment="1">
      <alignment horizontal="center" vertical="center"/>
    </xf>
    <xf numFmtId="4" fontId="4" fillId="0" borderId="3" xfId="0" applyNumberFormat="1" applyFont="1" applyBorder="1" applyAlignment="1">
      <alignment horizontal="center" vertical="center"/>
    </xf>
    <xf numFmtId="2" fontId="3" fillId="0" borderId="3" xfId="0" applyNumberFormat="1" applyFont="1" applyBorder="1" applyAlignment="1">
      <alignment horizontal="center" vertical="center" wrapText="1"/>
    </xf>
    <xf numFmtId="14" fontId="4" fillId="0" borderId="4" xfId="0" applyNumberFormat="1" applyFont="1" applyBorder="1" applyAlignment="1">
      <alignment horizontal="center" vertical="center"/>
    </xf>
    <xf numFmtId="169" fontId="0" fillId="0" borderId="0" xfId="0" applyNumberFormat="1"/>
    <xf numFmtId="169" fontId="0" fillId="0" borderId="0" xfId="0" pivotButton="1" applyNumberFormat="1"/>
    <xf numFmtId="169" fontId="0" fillId="0" borderId="0" xfId="0" applyNumberFormat="1" applyAlignment="1">
      <alignment horizontal="left"/>
    </xf>
    <xf numFmtId="169" fontId="2" fillId="3" borderId="0" xfId="0" applyNumberFormat="1" applyFont="1" applyFill="1"/>
    <xf numFmtId="169" fontId="4" fillId="0" borderId="3" xfId="0" applyNumberFormat="1" applyFont="1" applyBorder="1" applyAlignment="1">
      <alignment horizontal="center" vertical="center"/>
    </xf>
    <xf numFmtId="169" fontId="4" fillId="0" borderId="0" xfId="0" applyNumberFormat="1" applyFont="1" applyBorder="1" applyAlignment="1">
      <alignment horizontal="center" vertical="center"/>
    </xf>
    <xf numFmtId="169" fontId="0" fillId="0" borderId="0" xfId="0" applyNumberFormat="1" applyAlignment="1">
      <alignment horizontal="center" vertical="center"/>
    </xf>
    <xf numFmtId="169" fontId="0" fillId="2" borderId="2" xfId="0" applyNumberFormat="1" applyFont="1" applyFill="1" applyBorder="1"/>
    <xf numFmtId="0" fontId="0" fillId="0" borderId="0" xfId="0" applyAlignment="1">
      <alignment horizontal="center" vertical="center"/>
    </xf>
    <xf numFmtId="169" fontId="0" fillId="2" borderId="2" xfId="0" applyNumberFormat="1" applyFont="1" applyFill="1" applyBorder="1" applyAlignment="1">
      <alignment horizontal="center" vertical="center"/>
    </xf>
    <xf numFmtId="14" fontId="0" fillId="0" borderId="0" xfId="0" applyNumberFormat="1" applyAlignment="1">
      <alignment horizontal="center" vertical="center"/>
    </xf>
    <xf numFmtId="169" fontId="4" fillId="0" borderId="5" xfId="0" applyNumberFormat="1" applyFont="1" applyBorder="1" applyAlignment="1">
      <alignment horizontal="center" vertical="center"/>
    </xf>
    <xf numFmtId="169" fontId="5" fillId="0" borderId="0" xfId="0" applyNumberFormat="1" applyFont="1" applyBorder="1" applyAlignment="1">
      <alignment horizontal="center" vertical="center"/>
    </xf>
    <xf numFmtId="169" fontId="6" fillId="0" borderId="0" xfId="0" applyNumberFormat="1" applyFont="1" applyAlignment="1">
      <alignment horizontal="center" vertical="center"/>
    </xf>
    <xf numFmtId="0" fontId="7" fillId="0" borderId="3" xfId="0" applyFont="1" applyBorder="1" applyAlignment="1">
      <alignment horizontal="center" vertical="center" wrapText="1"/>
    </xf>
    <xf numFmtId="0" fontId="1" fillId="0" borderId="1" xfId="1"/>
    <xf numFmtId="0" fontId="1" fillId="0" borderId="1" xfId="1" applyAlignment="1">
      <alignment horizontal="center" vertical="center"/>
    </xf>
    <xf numFmtId="177" fontId="4" fillId="0" borderId="3" xfId="0" applyNumberFormat="1" applyFont="1" applyBorder="1" applyAlignment="1">
      <alignment horizontal="center" vertical="center"/>
    </xf>
  </cellXfs>
  <cellStyles count="2">
    <cellStyle name="Heading 1" xfId="1" builtinId="16"/>
    <cellStyle name="Normal" xfId="0" builtinId="0"/>
  </cellStyles>
  <dxfs count="20">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[Loan_dashboard.xlsx]calci 1!PivotTable22</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'calci 1'!$B$3:$B$4</c:f>
              <c:strCache>
                <c:ptCount val="1"/>
                <c:pt idx="0">
                  <c:v>£2,037,427.00</c:v>
                </c:pt>
              </c:strCache>
            </c:strRef>
          </c:tx>
          <c:spPr>
            <a:solidFill>
              <a:schemeClr val="accent5"/>
            </a:solidFill>
            <a:ln>
              <a:noFill/>
            </a:ln>
            <a:effectLst/>
          </c:spPr>
          <c:invertIfNegative val="0"/>
          <c:cat>
            <c:strRef>
              <c:f>'calci 1'!$A$5:$A$8</c:f>
              <c:strCache>
                <c:ptCount val="3"/>
                <c:pt idx="0">
                  <c:v>Jan</c:v>
                </c:pt>
                <c:pt idx="1">
                  <c:v>Feb</c:v>
                </c:pt>
                <c:pt idx="2">
                  <c:v>Mar</c:v>
                </c:pt>
              </c:strCache>
            </c:strRef>
          </c:cat>
          <c:val>
            <c:numRef>
              <c:f>'calci 1'!$B$5:$B$8</c:f>
              <c:numCache>
                <c:formatCode>[$₹-4009]\ #,##0.00</c:formatCode>
                <c:ptCount val="3"/>
                <c:pt idx="0">
                  <c:v>16554.094375000001</c:v>
                </c:pt>
                <c:pt idx="1">
                  <c:v>16554.094375000001</c:v>
                </c:pt>
                <c:pt idx="2">
                  <c:v>16554.094375000001</c:v>
                </c:pt>
              </c:numCache>
            </c:numRef>
          </c:val>
          <c:extLst>
            <c:ext xmlns:c16="http://schemas.microsoft.com/office/drawing/2014/chart" uri="{C3380CC4-5D6E-409C-BE32-E72D297353CC}">
              <c16:uniqueId val="{00000000-67B9-4A47-BFE0-45F33AD5A549}"/>
            </c:ext>
          </c:extLst>
        </c:ser>
        <c:dLbls>
          <c:showLegendKey val="0"/>
          <c:showVal val="0"/>
          <c:showCatName val="0"/>
          <c:showSerName val="0"/>
          <c:showPercent val="0"/>
          <c:showBubbleSize val="0"/>
        </c:dLbls>
        <c:gapWidth val="150"/>
        <c:axId val="1360002656"/>
        <c:axId val="108994576"/>
      </c:barChart>
      <c:catAx>
        <c:axId val="13600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576"/>
        <c:crosses val="autoZero"/>
        <c:auto val="1"/>
        <c:lblAlgn val="ctr"/>
        <c:lblOffset val="100"/>
        <c:noMultiLvlLbl val="0"/>
      </c:catAx>
      <c:valAx>
        <c:axId val="108994576"/>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[Loan_dashboard.xlsx]calci 1!PivotTable22</c:name>
    <c:fmtId val="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17215717963657"/>
          <c:y val="5.5555555555555552E-2"/>
          <c:w val="0.7025879014526526"/>
          <c:h val="0.84204505686789155"/>
        </c:manualLayout>
      </c:layout>
      <c:barChart>
        <c:barDir val="col"/>
        <c:grouping val="clustered"/>
        <c:varyColors val="0"/>
        <c:ser>
          <c:idx val="0"/>
          <c:order val="0"/>
          <c:tx>
            <c:strRef>
              <c:f>'calci 1'!$B$3:$B$4</c:f>
              <c:strCache>
                <c:ptCount val="1"/>
                <c:pt idx="0">
                  <c:v>£2,037,427.00</c:v>
                </c:pt>
              </c:strCache>
            </c:strRef>
          </c:tx>
          <c:spPr>
            <a:solidFill>
              <a:schemeClr val="accent5"/>
            </a:solidFill>
            <a:ln>
              <a:noFill/>
            </a:ln>
            <a:effectLst/>
          </c:spPr>
          <c:invertIfNegative val="0"/>
          <c:cat>
            <c:strRef>
              <c:f>'calci 1'!$A$5:$A$8</c:f>
              <c:strCache>
                <c:ptCount val="3"/>
                <c:pt idx="0">
                  <c:v>Jan</c:v>
                </c:pt>
                <c:pt idx="1">
                  <c:v>Feb</c:v>
                </c:pt>
                <c:pt idx="2">
                  <c:v>Mar</c:v>
                </c:pt>
              </c:strCache>
            </c:strRef>
          </c:cat>
          <c:val>
            <c:numRef>
              <c:f>'calci 1'!$B$5:$B$8</c:f>
              <c:numCache>
                <c:formatCode>[$₹-4009]\ #,##0.00</c:formatCode>
                <c:ptCount val="3"/>
                <c:pt idx="0">
                  <c:v>16554.094375000001</c:v>
                </c:pt>
                <c:pt idx="1">
                  <c:v>16554.094375000001</c:v>
                </c:pt>
                <c:pt idx="2">
                  <c:v>16554.094375000001</c:v>
                </c:pt>
              </c:numCache>
            </c:numRef>
          </c:val>
          <c:extLst>
            <c:ext xmlns:c16="http://schemas.microsoft.com/office/drawing/2014/chart" uri="{C3380CC4-5D6E-409C-BE32-E72D297353CC}">
              <c16:uniqueId val="{00000000-F26C-8F4D-BE30-917453481690}"/>
            </c:ext>
          </c:extLst>
        </c:ser>
        <c:dLbls>
          <c:showLegendKey val="0"/>
          <c:showVal val="0"/>
          <c:showCatName val="0"/>
          <c:showSerName val="0"/>
          <c:showPercent val="0"/>
          <c:showBubbleSize val="0"/>
        </c:dLbls>
        <c:gapWidth val="150"/>
        <c:axId val="1360002656"/>
        <c:axId val="108994576"/>
      </c:barChart>
      <c:catAx>
        <c:axId val="13600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576"/>
        <c:crosses val="autoZero"/>
        <c:auto val="1"/>
        <c:lblAlgn val="ctr"/>
        <c:lblOffset val="100"/>
        <c:noMultiLvlLbl val="0"/>
      </c:catAx>
      <c:valAx>
        <c:axId val="108994576"/>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dLbl>
              <c:idx val="0"/>
              <c:layout>
                <c:manualLayout>
                  <c:x val="3.0204962243797196E-2"/>
                  <c:y val="-3.70986034153139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BB-F842-A974-A0C76ACA604D}"/>
                </c:ext>
              </c:extLst>
            </c:dLbl>
            <c:dLbl>
              <c:idx val="1"/>
              <c:layout>
                <c:manualLayout>
                  <c:x val="4.3149946062567418E-3"/>
                  <c:y val="-8.29201905317391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BB-F842-A974-A0C76ACA604D}"/>
                </c:ext>
              </c:extLst>
            </c:dLbl>
            <c:spPr>
              <a:no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'calci 2'!$A$12:$A$13</c:f>
              <c:strCache>
                <c:ptCount val="2"/>
                <c:pt idx="0">
                  <c:v>total intrest</c:v>
                </c:pt>
                <c:pt idx="1">
                  <c:v>total amount </c:v>
                </c:pt>
              </c:strCache>
            </c:strRef>
          </c:cat>
          <c:val>
            <c:numRef>
              <c:f>'calci 2'!$B$12:$B$13</c:f>
              <c:numCache>
                <c:formatCode>[$₹-4009]\ #,##0.00</c:formatCode>
                <c:ptCount val="2"/>
                <c:pt idx="0">
                  <c:v>544919.26290146122</c:v>
                </c:pt>
                <c:pt idx="1">
                  <c:v>2582346.2629014612</c:v>
                </c:pt>
              </c:numCache>
            </c:numRef>
          </c:val>
          <c:extLst>
            <c:ext xmlns:c16="http://schemas.microsoft.com/office/drawing/2014/chart" uri="{C3380CC4-5D6E-409C-BE32-E72D297353CC}">
              <c16:uniqueId val="{00000002-78BB-F842-A974-A0C76ACA604D}"/>
            </c:ext>
          </c:extLst>
        </c:ser>
        <c:dLbls>
          <c:showLegendKey val="0"/>
          <c:showVal val="0"/>
          <c:showCatName val="0"/>
          <c:showSerName val="0"/>
          <c:showPercent val="0"/>
          <c:showBubbleSize val="0"/>
        </c:dLbls>
        <c:gapWidth val="355"/>
        <c:overlap val="-70"/>
        <c:axId val="536640015"/>
        <c:axId val="1462002880"/>
      </c:barChart>
      <c:valAx>
        <c:axId val="1462002880"/>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40015"/>
        <c:crosses val="autoZero"/>
        <c:crossBetween val="between"/>
      </c:valAx>
      <c:catAx>
        <c:axId val="53664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02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dLbl>
              <c:idx val="0"/>
              <c:layout>
                <c:manualLayout>
                  <c:x val="3.0204962243797196E-2"/>
                  <c:y val="-3.70986034153139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34-624C-B157-EF779641B338}"/>
                </c:ext>
              </c:extLst>
            </c:dLbl>
            <c:dLbl>
              <c:idx val="1"/>
              <c:layout>
                <c:manualLayout>
                  <c:x val="4.3149946062567418E-3"/>
                  <c:y val="-8.29201905317391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34-624C-B157-EF779641B338}"/>
                </c:ext>
              </c:extLst>
            </c:dLbl>
            <c:spPr>
              <a:no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'calci 2'!$A$12:$A$13</c:f>
              <c:strCache>
                <c:ptCount val="2"/>
                <c:pt idx="0">
                  <c:v>total intrest</c:v>
                </c:pt>
                <c:pt idx="1">
                  <c:v>total amount </c:v>
                </c:pt>
              </c:strCache>
            </c:strRef>
          </c:cat>
          <c:val>
            <c:numRef>
              <c:f>'calci 2'!$B$12:$B$13</c:f>
              <c:numCache>
                <c:formatCode>[$₹-4009]\ #,##0.00</c:formatCode>
                <c:ptCount val="2"/>
                <c:pt idx="0">
                  <c:v>544919.26290146122</c:v>
                </c:pt>
                <c:pt idx="1">
                  <c:v>2582346.2629014612</c:v>
                </c:pt>
              </c:numCache>
            </c:numRef>
          </c:val>
          <c:extLst>
            <c:ext xmlns:c16="http://schemas.microsoft.com/office/drawing/2014/chart" uri="{C3380CC4-5D6E-409C-BE32-E72D297353CC}">
              <c16:uniqueId val="{00000000-FF34-624C-B157-EF779641B338}"/>
            </c:ext>
          </c:extLst>
        </c:ser>
        <c:dLbls>
          <c:showLegendKey val="0"/>
          <c:showVal val="0"/>
          <c:showCatName val="0"/>
          <c:showSerName val="0"/>
          <c:showPercent val="0"/>
          <c:showBubbleSize val="0"/>
        </c:dLbls>
        <c:gapWidth val="355"/>
        <c:overlap val="-70"/>
        <c:axId val="536640015"/>
        <c:axId val="1462002880"/>
      </c:barChart>
      <c:valAx>
        <c:axId val="14620028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40015"/>
        <c:crossBetween val="between"/>
      </c:valAx>
      <c:catAx>
        <c:axId val="53664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0288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svg"/><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14</xdr:row>
      <xdr:rowOff>177800</xdr:rowOff>
    </xdr:from>
    <xdr:to>
      <xdr:col>11</xdr:col>
      <xdr:colOff>317500</xdr:colOff>
      <xdr:row>16</xdr:row>
      <xdr:rowOff>177800</xdr:rowOff>
    </xdr:to>
    <mc:AlternateContent xmlns:mc="http://schemas.openxmlformats.org/markup-compatibility/2006">
      <mc:Choice xmlns:a14="http://schemas.microsoft.com/office/drawing/2010/main" Requires="a14">
        <xdr:graphicFrame macro="">
          <xdr:nvGraphicFramePr>
            <xdr:cNvPr id="4" name="Years (Date)">
              <a:extLst>
                <a:ext uri="{FF2B5EF4-FFF2-40B4-BE49-F238E27FC236}">
                  <a16:creationId xmlns:a16="http://schemas.microsoft.com/office/drawing/2014/main" id="{533318E2-F9D8-D6CF-CCCF-6946F448143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4737100" y="3022600"/>
              <a:ext cx="5270500" cy="40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17</xdr:row>
      <xdr:rowOff>76200</xdr:rowOff>
    </xdr:from>
    <xdr:to>
      <xdr:col>11</xdr:col>
      <xdr:colOff>381000</xdr:colOff>
      <xdr:row>28</xdr:row>
      <xdr:rowOff>76200</xdr:rowOff>
    </xdr:to>
    <xdr:graphicFrame macro="">
      <xdr:nvGraphicFramePr>
        <xdr:cNvPr id="7" name="Chart 6">
          <a:extLst>
            <a:ext uri="{FF2B5EF4-FFF2-40B4-BE49-F238E27FC236}">
              <a16:creationId xmlns:a16="http://schemas.microsoft.com/office/drawing/2014/main" id="{D6AE7E98-3EE2-7B7D-46AD-F4C8BE573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39025</xdr:colOff>
      <xdr:row>5</xdr:row>
      <xdr:rowOff>92517</xdr:rowOff>
    </xdr:from>
    <xdr:to>
      <xdr:col>8</xdr:col>
      <xdr:colOff>50463</xdr:colOff>
      <xdr:row>6</xdr:row>
      <xdr:rowOff>104542</xdr:rowOff>
    </xdr:to>
    <mc:AlternateContent xmlns:mc="http://schemas.openxmlformats.org/markup-compatibility/2006">
      <mc:Choice xmlns:a14="http://schemas.microsoft.com/office/drawing/2010/main" Requires="a14">
        <xdr:graphicFrame macro="">
          <xdr:nvGraphicFramePr>
            <xdr:cNvPr id="3" name="Years (Date) 1">
              <a:extLst>
                <a:ext uri="{FF2B5EF4-FFF2-40B4-BE49-F238E27FC236}">
                  <a16:creationId xmlns:a16="http://schemas.microsoft.com/office/drawing/2014/main" id="{FC6A4C38-274E-084D-B5F8-FC4DD01E5122}"/>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3352068" y="1776647"/>
              <a:ext cx="6747960" cy="41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7</xdr:row>
      <xdr:rowOff>25400</xdr:rowOff>
    </xdr:from>
    <xdr:to>
      <xdr:col>8</xdr:col>
      <xdr:colOff>8411</xdr:colOff>
      <xdr:row>20</xdr:row>
      <xdr:rowOff>127000</xdr:rowOff>
    </xdr:to>
    <xdr:graphicFrame macro="">
      <xdr:nvGraphicFramePr>
        <xdr:cNvPr id="4" name="Chart 3">
          <a:extLst>
            <a:ext uri="{FF2B5EF4-FFF2-40B4-BE49-F238E27FC236}">
              <a16:creationId xmlns:a16="http://schemas.microsoft.com/office/drawing/2014/main" id="{CFADD234-E3C8-AE41-A04E-BEBB46490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84106</xdr:colOff>
      <xdr:row>22</xdr:row>
      <xdr:rowOff>84106</xdr:rowOff>
    </xdr:from>
    <xdr:to>
      <xdr:col>4</xdr:col>
      <xdr:colOff>336423</xdr:colOff>
      <xdr:row>22</xdr:row>
      <xdr:rowOff>395298</xdr:rowOff>
    </xdr:to>
    <xdr:sp macro="" textlink="">
      <xdr:nvSpPr>
        <xdr:cNvPr id="11" name="Rounded Rectangle 10">
          <a:extLst>
            <a:ext uri="{FF2B5EF4-FFF2-40B4-BE49-F238E27FC236}">
              <a16:creationId xmlns:a16="http://schemas.microsoft.com/office/drawing/2014/main" id="{F94D18A0-22BD-A441-A059-7B29AA49A86C}"/>
            </a:ext>
          </a:extLst>
        </xdr:cNvPr>
        <xdr:cNvSpPr/>
      </xdr:nvSpPr>
      <xdr:spPr>
        <a:xfrm>
          <a:off x="3381060" y="5054768"/>
          <a:ext cx="252317" cy="31119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84105</xdr:colOff>
      <xdr:row>22</xdr:row>
      <xdr:rowOff>100928</xdr:rowOff>
    </xdr:from>
    <xdr:to>
      <xdr:col>4</xdr:col>
      <xdr:colOff>378476</xdr:colOff>
      <xdr:row>22</xdr:row>
      <xdr:rowOff>370067</xdr:rowOff>
    </xdr:to>
    <xdr:pic>
      <xdr:nvPicPr>
        <xdr:cNvPr id="12" name="Graphic 11" descr="Rupee with solid fill">
          <a:extLst>
            <a:ext uri="{FF2B5EF4-FFF2-40B4-BE49-F238E27FC236}">
              <a16:creationId xmlns:a16="http://schemas.microsoft.com/office/drawing/2014/main" id="{DED0A29E-5C02-F34D-9BF1-493ABCBF9E7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381059" y="5071590"/>
          <a:ext cx="294371" cy="269139"/>
        </a:xfrm>
        <a:prstGeom prst="rect">
          <a:avLst/>
        </a:prstGeom>
      </xdr:spPr>
    </xdr:pic>
    <xdr:clientData/>
  </xdr:twoCellAnchor>
  <xdr:twoCellAnchor>
    <xdr:from>
      <xdr:col>5</xdr:col>
      <xdr:colOff>672848</xdr:colOff>
      <xdr:row>22</xdr:row>
      <xdr:rowOff>92517</xdr:rowOff>
    </xdr:from>
    <xdr:to>
      <xdr:col>5</xdr:col>
      <xdr:colOff>891523</xdr:colOff>
      <xdr:row>22</xdr:row>
      <xdr:rowOff>403709</xdr:rowOff>
    </xdr:to>
    <xdr:sp macro="" textlink="">
      <xdr:nvSpPr>
        <xdr:cNvPr id="13" name="Rounded Rectangle 12">
          <a:extLst>
            <a:ext uri="{FF2B5EF4-FFF2-40B4-BE49-F238E27FC236}">
              <a16:creationId xmlns:a16="http://schemas.microsoft.com/office/drawing/2014/main" id="{7FA48C2D-1245-6B4B-8AB6-30F69460FE7A}"/>
            </a:ext>
          </a:extLst>
        </xdr:cNvPr>
        <xdr:cNvSpPr/>
      </xdr:nvSpPr>
      <xdr:spPr>
        <a:xfrm>
          <a:off x="5879007" y="5382782"/>
          <a:ext cx="218675" cy="31119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657035</xdr:colOff>
      <xdr:row>22</xdr:row>
      <xdr:rowOff>135580</xdr:rowOff>
    </xdr:from>
    <xdr:to>
      <xdr:col>5</xdr:col>
      <xdr:colOff>951406</xdr:colOff>
      <xdr:row>22</xdr:row>
      <xdr:rowOff>404719</xdr:rowOff>
    </xdr:to>
    <xdr:pic>
      <xdr:nvPicPr>
        <xdr:cNvPr id="14" name="Graphic 13" descr="Rupee with solid fill">
          <a:extLst>
            <a:ext uri="{FF2B5EF4-FFF2-40B4-BE49-F238E27FC236}">
              <a16:creationId xmlns:a16="http://schemas.microsoft.com/office/drawing/2014/main" id="{752E2C68-2C49-2040-977A-3EBA85F3804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63194" y="5425845"/>
          <a:ext cx="294371" cy="269139"/>
        </a:xfrm>
        <a:prstGeom prst="rect">
          <a:avLst/>
        </a:prstGeom>
      </xdr:spPr>
    </xdr:pic>
    <xdr:clientData/>
  </xdr:twoCellAnchor>
  <xdr:twoCellAnchor>
    <xdr:from>
      <xdr:col>7</xdr:col>
      <xdr:colOff>269139</xdr:colOff>
      <xdr:row>22</xdr:row>
      <xdr:rowOff>126159</xdr:rowOff>
    </xdr:from>
    <xdr:to>
      <xdr:col>7</xdr:col>
      <xdr:colOff>546688</xdr:colOff>
      <xdr:row>22</xdr:row>
      <xdr:rowOff>403709</xdr:rowOff>
    </xdr:to>
    <xdr:sp macro="" textlink="">
      <xdr:nvSpPr>
        <xdr:cNvPr id="17" name="Rounded Rectangle 16">
          <a:extLst>
            <a:ext uri="{FF2B5EF4-FFF2-40B4-BE49-F238E27FC236}">
              <a16:creationId xmlns:a16="http://schemas.microsoft.com/office/drawing/2014/main" id="{2FF76A22-B8BC-0ECC-3AAA-51B09FE0596D}"/>
            </a:ext>
          </a:extLst>
        </xdr:cNvPr>
        <xdr:cNvSpPr/>
      </xdr:nvSpPr>
      <xdr:spPr>
        <a:xfrm>
          <a:off x="8940464" y="5096821"/>
          <a:ext cx="277549" cy="27755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252317</xdr:colOff>
      <xdr:row>22</xdr:row>
      <xdr:rowOff>75696</xdr:rowOff>
    </xdr:from>
    <xdr:to>
      <xdr:col>7</xdr:col>
      <xdr:colOff>571919</xdr:colOff>
      <xdr:row>22</xdr:row>
      <xdr:rowOff>420530</xdr:rowOff>
    </xdr:to>
    <xdr:pic>
      <xdr:nvPicPr>
        <xdr:cNvPr id="16" name="Graphic 15" descr="Mortgage with solid fill">
          <a:extLst>
            <a:ext uri="{FF2B5EF4-FFF2-40B4-BE49-F238E27FC236}">
              <a16:creationId xmlns:a16="http://schemas.microsoft.com/office/drawing/2014/main" id="{C862B18F-C770-8AD5-3C40-429FDA22284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923642" y="5046358"/>
          <a:ext cx="319602" cy="344834"/>
        </a:xfrm>
        <a:prstGeom prst="rect">
          <a:avLst/>
        </a:prstGeom>
      </xdr:spPr>
    </xdr:pic>
    <xdr:clientData/>
  </xdr:twoCellAnchor>
  <xdr:twoCellAnchor>
    <xdr:from>
      <xdr:col>7</xdr:col>
      <xdr:colOff>185033</xdr:colOff>
      <xdr:row>4</xdr:row>
      <xdr:rowOff>75696</xdr:rowOff>
    </xdr:from>
    <xdr:to>
      <xdr:col>7</xdr:col>
      <xdr:colOff>437350</xdr:colOff>
      <xdr:row>4</xdr:row>
      <xdr:rowOff>386888</xdr:rowOff>
    </xdr:to>
    <xdr:sp macro="" textlink="">
      <xdr:nvSpPr>
        <xdr:cNvPr id="24" name="Rounded Rectangle 23">
          <a:extLst>
            <a:ext uri="{FF2B5EF4-FFF2-40B4-BE49-F238E27FC236}">
              <a16:creationId xmlns:a16="http://schemas.microsoft.com/office/drawing/2014/main" id="{8E1B27C5-70D5-E640-A545-D8084233D436}"/>
            </a:ext>
          </a:extLst>
        </xdr:cNvPr>
        <xdr:cNvSpPr/>
      </xdr:nvSpPr>
      <xdr:spPr>
        <a:xfrm>
          <a:off x="8856358" y="6021987"/>
          <a:ext cx="252317" cy="31119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134570</xdr:colOff>
      <xdr:row>4</xdr:row>
      <xdr:rowOff>75696</xdr:rowOff>
    </xdr:from>
    <xdr:to>
      <xdr:col>5</xdr:col>
      <xdr:colOff>580331</xdr:colOff>
      <xdr:row>4</xdr:row>
      <xdr:rowOff>412119</xdr:rowOff>
    </xdr:to>
    <xdr:sp macro="" textlink="">
      <xdr:nvSpPr>
        <xdr:cNvPr id="25" name="Rounded Rectangle 24">
          <a:extLst>
            <a:ext uri="{FF2B5EF4-FFF2-40B4-BE49-F238E27FC236}">
              <a16:creationId xmlns:a16="http://schemas.microsoft.com/office/drawing/2014/main" id="{4616C817-8EC5-CA42-B9A1-40E393F8652A}"/>
            </a:ext>
          </a:extLst>
        </xdr:cNvPr>
        <xdr:cNvSpPr/>
      </xdr:nvSpPr>
      <xdr:spPr>
        <a:xfrm>
          <a:off x="5340729" y="1076557"/>
          <a:ext cx="445761" cy="336423"/>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5</xdr:col>
      <xdr:colOff>142981</xdr:colOff>
      <xdr:row>4</xdr:row>
      <xdr:rowOff>16822</xdr:rowOff>
    </xdr:from>
    <xdr:ext cx="445762" cy="412119"/>
    <xdr:pic>
      <xdr:nvPicPr>
        <xdr:cNvPr id="26" name="Graphic 25" descr="Daily calendar with solid fill">
          <a:extLst>
            <a:ext uri="{FF2B5EF4-FFF2-40B4-BE49-F238E27FC236}">
              <a16:creationId xmlns:a16="http://schemas.microsoft.com/office/drawing/2014/main" id="{B8C46495-52A7-8946-9532-E8065D4F31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49140" y="1017683"/>
          <a:ext cx="445762" cy="412119"/>
        </a:xfrm>
        <a:prstGeom prst="rect">
          <a:avLst/>
        </a:prstGeom>
      </xdr:spPr>
    </xdr:pic>
    <xdr:clientData/>
  </xdr:oneCellAnchor>
  <xdr:twoCellAnchor>
    <xdr:from>
      <xdr:col>11</xdr:col>
      <xdr:colOff>193261</xdr:colOff>
      <xdr:row>5</xdr:row>
      <xdr:rowOff>41413</xdr:rowOff>
    </xdr:from>
    <xdr:to>
      <xdr:col>11</xdr:col>
      <xdr:colOff>447260</xdr:colOff>
      <xdr:row>5</xdr:row>
      <xdr:rowOff>386523</xdr:rowOff>
    </xdr:to>
    <xdr:sp macro="" textlink="">
      <xdr:nvSpPr>
        <xdr:cNvPr id="33" name="Rounded Rectangle 32">
          <a:extLst>
            <a:ext uri="{FF2B5EF4-FFF2-40B4-BE49-F238E27FC236}">
              <a16:creationId xmlns:a16="http://schemas.microsoft.com/office/drawing/2014/main" id="{205A2B1D-CD99-394F-B15A-054842876171}"/>
            </a:ext>
          </a:extLst>
        </xdr:cNvPr>
        <xdr:cNvSpPr/>
      </xdr:nvSpPr>
      <xdr:spPr>
        <a:xfrm>
          <a:off x="14632609" y="2001630"/>
          <a:ext cx="253999" cy="34511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7</xdr:col>
      <xdr:colOff>176621</xdr:colOff>
      <xdr:row>4</xdr:row>
      <xdr:rowOff>126160</xdr:rowOff>
    </xdr:from>
    <xdr:ext cx="294371" cy="269139"/>
    <xdr:pic>
      <xdr:nvPicPr>
        <xdr:cNvPr id="27" name="Graphic 26" descr="Rupee with solid fill">
          <a:extLst>
            <a:ext uri="{FF2B5EF4-FFF2-40B4-BE49-F238E27FC236}">
              <a16:creationId xmlns:a16="http://schemas.microsoft.com/office/drawing/2014/main" id="{9404BBE5-C963-E345-9B6F-0BEB419A0D2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847946" y="6072451"/>
          <a:ext cx="294371" cy="269139"/>
        </a:xfrm>
        <a:prstGeom prst="rect">
          <a:avLst/>
        </a:prstGeom>
      </xdr:spPr>
    </xdr:pic>
    <xdr:clientData/>
  </xdr:oneCellAnchor>
  <xdr:twoCellAnchor>
    <xdr:from>
      <xdr:col>10</xdr:col>
      <xdr:colOff>359681</xdr:colOff>
      <xdr:row>5</xdr:row>
      <xdr:rowOff>80321</xdr:rowOff>
    </xdr:from>
    <xdr:to>
      <xdr:col>10</xdr:col>
      <xdr:colOff>637230</xdr:colOff>
      <xdr:row>5</xdr:row>
      <xdr:rowOff>357871</xdr:rowOff>
    </xdr:to>
    <xdr:sp macro="" textlink="">
      <xdr:nvSpPr>
        <xdr:cNvPr id="35" name="Rounded Rectangle 34">
          <a:extLst>
            <a:ext uri="{FF2B5EF4-FFF2-40B4-BE49-F238E27FC236}">
              <a16:creationId xmlns:a16="http://schemas.microsoft.com/office/drawing/2014/main" id="{A5D0F0B6-0668-724F-8F7F-7CA52BDAF727}"/>
            </a:ext>
          </a:extLst>
        </xdr:cNvPr>
        <xdr:cNvSpPr/>
      </xdr:nvSpPr>
      <xdr:spPr>
        <a:xfrm>
          <a:off x="12783594" y="1902495"/>
          <a:ext cx="277549" cy="27755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11</xdr:col>
      <xdr:colOff>196042</xdr:colOff>
      <xdr:row>5</xdr:row>
      <xdr:rowOff>39204</xdr:rowOff>
    </xdr:from>
    <xdr:ext cx="284945" cy="374927"/>
    <xdr:pic>
      <xdr:nvPicPr>
        <xdr:cNvPr id="32" name="Graphic 31" descr="Rupee with solid fill">
          <a:extLst>
            <a:ext uri="{FF2B5EF4-FFF2-40B4-BE49-F238E27FC236}">
              <a16:creationId xmlns:a16="http://schemas.microsoft.com/office/drawing/2014/main" id="{B9C041C9-C641-F042-B43F-8B5D87D759D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0800000" flipH="1" flipV="1">
          <a:off x="14635390" y="1999421"/>
          <a:ext cx="284945" cy="374927"/>
        </a:xfrm>
        <a:prstGeom prst="rect">
          <a:avLst/>
        </a:prstGeom>
      </xdr:spPr>
    </xdr:pic>
    <xdr:clientData/>
  </xdr:oneCellAnchor>
  <xdr:twoCellAnchor editAs="oneCell">
    <xdr:from>
      <xdr:col>10</xdr:col>
      <xdr:colOff>348421</xdr:colOff>
      <xdr:row>5</xdr:row>
      <xdr:rowOff>39205</xdr:rowOff>
    </xdr:from>
    <xdr:to>
      <xdr:col>10</xdr:col>
      <xdr:colOff>668023</xdr:colOff>
      <xdr:row>5</xdr:row>
      <xdr:rowOff>384039</xdr:rowOff>
    </xdr:to>
    <xdr:pic>
      <xdr:nvPicPr>
        <xdr:cNvPr id="34" name="Graphic 33" descr="Mortgage with solid fill">
          <a:extLst>
            <a:ext uri="{FF2B5EF4-FFF2-40B4-BE49-F238E27FC236}">
              <a16:creationId xmlns:a16="http://schemas.microsoft.com/office/drawing/2014/main" id="{F19D5512-BB14-AF46-B24B-19EF6EFA021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772334" y="1861379"/>
          <a:ext cx="319602" cy="344834"/>
        </a:xfrm>
        <a:prstGeom prst="rect">
          <a:avLst/>
        </a:prstGeom>
      </xdr:spPr>
    </xdr:pic>
    <xdr:clientData/>
  </xdr:twoCellAnchor>
  <xdr:twoCellAnchor>
    <xdr:from>
      <xdr:col>9</xdr:col>
      <xdr:colOff>417581</xdr:colOff>
      <xdr:row>5</xdr:row>
      <xdr:rowOff>55218</xdr:rowOff>
    </xdr:from>
    <xdr:to>
      <xdr:col>9</xdr:col>
      <xdr:colOff>658881</xdr:colOff>
      <xdr:row>5</xdr:row>
      <xdr:rowOff>334618</xdr:rowOff>
    </xdr:to>
    <xdr:sp macro="" textlink="">
      <xdr:nvSpPr>
        <xdr:cNvPr id="38" name="Rounded Rectangle 37">
          <a:extLst>
            <a:ext uri="{FF2B5EF4-FFF2-40B4-BE49-F238E27FC236}">
              <a16:creationId xmlns:a16="http://schemas.microsoft.com/office/drawing/2014/main" id="{BE772823-933A-DD49-BB73-8976B9EBEF35}"/>
            </a:ext>
          </a:extLst>
        </xdr:cNvPr>
        <xdr:cNvSpPr/>
      </xdr:nvSpPr>
      <xdr:spPr>
        <a:xfrm>
          <a:off x="10743233" y="1877392"/>
          <a:ext cx="241300" cy="27940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9</xdr:col>
      <xdr:colOff>417581</xdr:colOff>
      <xdr:row>5</xdr:row>
      <xdr:rowOff>27609</xdr:rowOff>
    </xdr:from>
    <xdr:to>
      <xdr:col>9</xdr:col>
      <xdr:colOff>676413</xdr:colOff>
      <xdr:row>5</xdr:row>
      <xdr:rowOff>372718</xdr:rowOff>
    </xdr:to>
    <xdr:pic>
      <xdr:nvPicPr>
        <xdr:cNvPr id="37" name="Graphic 36" descr="Clock outline">
          <a:extLst>
            <a:ext uri="{FF2B5EF4-FFF2-40B4-BE49-F238E27FC236}">
              <a16:creationId xmlns:a16="http://schemas.microsoft.com/office/drawing/2014/main" id="{718FB71A-183D-531F-2450-8FB7E8D6B84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743233" y="1849783"/>
          <a:ext cx="258832" cy="345109"/>
        </a:xfrm>
        <a:prstGeom prst="rect">
          <a:avLst/>
        </a:prstGeom>
      </xdr:spPr>
    </xdr:pic>
    <xdr:clientData/>
  </xdr:twoCellAnchor>
  <xdr:twoCellAnchor>
    <xdr:from>
      <xdr:col>9</xdr:col>
      <xdr:colOff>0</xdr:colOff>
      <xdr:row>11</xdr:row>
      <xdr:rowOff>138043</xdr:rowOff>
    </xdr:from>
    <xdr:to>
      <xdr:col>12</xdr:col>
      <xdr:colOff>55218</xdr:colOff>
      <xdr:row>23</xdr:row>
      <xdr:rowOff>0</xdr:rowOff>
    </xdr:to>
    <xdr:graphicFrame macro="">
      <xdr:nvGraphicFramePr>
        <xdr:cNvPr id="50" name="Chart 49">
          <a:extLst>
            <a:ext uri="{FF2B5EF4-FFF2-40B4-BE49-F238E27FC236}">
              <a16:creationId xmlns:a16="http://schemas.microsoft.com/office/drawing/2014/main" id="{55F4C653-C75A-2440-A891-A31D43B5B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806450</xdr:colOff>
      <xdr:row>11</xdr:row>
      <xdr:rowOff>25400</xdr:rowOff>
    </xdr:from>
    <xdr:to>
      <xdr:col>14</xdr:col>
      <xdr:colOff>88900</xdr:colOff>
      <xdr:row>26</xdr:row>
      <xdr:rowOff>63500</xdr:rowOff>
    </xdr:to>
    <xdr:graphicFrame macro="">
      <xdr:nvGraphicFramePr>
        <xdr:cNvPr id="2" name="Chart 1">
          <a:extLst>
            <a:ext uri="{FF2B5EF4-FFF2-40B4-BE49-F238E27FC236}">
              <a16:creationId xmlns:a16="http://schemas.microsoft.com/office/drawing/2014/main" id="{45EC23FB-17A1-EF90-149B-6A736C48F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oyal" refreshedDate="45884.728039930553" createdVersion="8" refreshedVersion="8" minRefreshableVersion="3" recordCount="30" xr:uid="{05FAA658-CDF2-4C4E-AB75-ECB2A875B9FC}">
  <cacheSource type="worksheet">
    <worksheetSource name="Mloan"/>
  </cacheSource>
  <cacheFields count="9">
    <cacheField name="Date" numFmtId="14">
      <sharedItems containsSemiMixedTypes="0" containsNonDate="0" containsDate="1" containsString="0" minDate="2023-10-05T00:00:00" maxDate="2026-03-06T00:00:00" count="30">
        <d v="2023-10-05T00:00:00"/>
        <d v="2023-11-05T00:00:00"/>
        <d v="2023-12-05T00:00:00"/>
        <d v="2024-01-05T00:00:00"/>
        <d v="2024-02-05T00:00:00"/>
        <d v="2024-03-05T00:00:00"/>
        <d v="2024-04-05T00:00:00"/>
        <d v="2024-05-05T00:00:00"/>
        <d v="2024-06-05T00:00:00"/>
        <d v="2024-07-05T00:00:00"/>
        <d v="2024-08-05T00:00:00"/>
        <d v="2024-09-05T00:00:00"/>
        <d v="2024-10-05T00:00:00"/>
        <d v="2024-11-05T00:00:00"/>
        <d v="2024-12-05T00:00:00"/>
        <d v="2025-01-05T00:00:00"/>
        <d v="2025-02-05T00:00:00"/>
        <d v="2025-03-05T00:00:00"/>
        <d v="2025-04-05T00:00:00"/>
        <d v="2025-05-05T00:00:00"/>
        <d v="2025-06-05T00:00:00"/>
        <d v="2025-07-05T00:00:00"/>
        <d v="2025-08-05T00:00:00"/>
        <d v="2025-09-05T00:00:00"/>
        <d v="2025-10-05T00:00:00"/>
        <d v="2025-11-05T00:00:00"/>
        <d v="2025-12-05T00:00:00"/>
        <d v="2026-01-05T00:00:00"/>
        <d v="2026-02-05T00:00:00"/>
        <d v="2026-03-05T00:00:00"/>
      </sharedItems>
      <fieldGroup par="8"/>
    </cacheField>
    <cacheField name="Opening Principle" numFmtId="166">
      <sharedItems containsSemiMixedTypes="0" containsString="0" containsNumber="1" containsInteger="1" minValue="1234427" maxValue="2037427" count="3">
        <n v="1234427"/>
        <n v="1537427"/>
        <n v="2037427"/>
      </sharedItems>
    </cacheField>
    <cacheField name="Rate" numFmtId="0">
      <sharedItems containsSemiMixedTypes="0" containsString="0" containsNumber="1" minValue="9.75" maxValue="10.75"/>
    </cacheField>
    <cacheField name="intrest" numFmtId="166">
      <sharedItems containsSemiMixedTypes="0" containsString="0" containsNumber="1" minValue="11058.408541666666" maxValue="17827.486249999998"/>
    </cacheField>
    <cacheField name="principle amount" numFmtId="0">
      <sharedItems containsSemiMixedTypes="0" containsString="0" containsNumber="1" containsInteger="1" minValue="0" maxValue="0" count="1">
        <n v="0"/>
      </sharedItems>
    </cacheField>
    <cacheField name="closing Principle" numFmtId="166">
      <sharedItems containsSemiMixedTypes="0" containsString="0" containsNumber="1" containsInteger="1" minValue="1234427" maxValue="2037427"/>
    </cacheField>
    <cacheField name="Months (Date)" numFmtId="0" databaseField="0">
      <fieldGroup base="0">
        <rangePr groupBy="months" startDate="2023-10-05T00:00:00" endDate="2026-03-06T00:00:00"/>
        <groupItems count="14">
          <s v="&lt;05/10/2023"/>
          <s v="Jan"/>
          <s v="Feb"/>
          <s v="Mar"/>
          <s v="Apr"/>
          <s v="May"/>
          <s v="Jun"/>
          <s v="Jul"/>
          <s v="Aug"/>
          <s v="Sep"/>
          <s v="Oct"/>
          <s v="Nov"/>
          <s v="Dec"/>
          <s v="&gt;06/03/2026"/>
        </groupItems>
      </fieldGroup>
    </cacheField>
    <cacheField name="Quarters (Date)" numFmtId="0" databaseField="0">
      <fieldGroup base="0">
        <rangePr groupBy="quarters" startDate="2023-10-05T00:00:00" endDate="2026-03-06T00:00:00"/>
        <groupItems count="6">
          <s v="&lt;05/10/2023"/>
          <s v="Qtr1"/>
          <s v="Qtr2"/>
          <s v="Qtr3"/>
          <s v="Qtr4"/>
          <s v="&gt;06/03/2026"/>
        </groupItems>
      </fieldGroup>
    </cacheField>
    <cacheField name="Years (Date)" numFmtId="0" databaseField="0">
      <fieldGroup base="0">
        <rangePr groupBy="years" startDate="2023-10-05T00:00:00" endDate="2026-03-06T00:00:00"/>
        <groupItems count="6">
          <s v="&lt;05/10/2023"/>
          <s v="2023"/>
          <s v="2024"/>
          <s v="2025"/>
          <s v="2026"/>
          <s v="&gt;06/03/2026"/>
        </groupItems>
      </fieldGroup>
    </cacheField>
  </cacheFields>
  <extLst>
    <ext xmlns:x14="http://schemas.microsoft.com/office/spreadsheetml/2009/9/main" uri="{725AE2AE-9491-48be-B2B4-4EB974FC3084}">
      <x14:pivotCacheDefinition pivotCacheId="8246955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oyal" refreshedDate="45884.983490393519" createdVersion="8" refreshedVersion="8" minRefreshableVersion="3" recordCount="238" xr:uid="{F44EBA28-2890-AF4D-B680-C5858915C886}">
  <cacheSource type="worksheet">
    <worksheetSource name="Loan_Emi"/>
  </cacheSource>
  <cacheFields count="6">
    <cacheField name="Date" numFmtId="14">
      <sharedItems containsSemiMixedTypes="0" containsNonDate="0" containsDate="1" containsString="0" minDate="2026-04-05T00:00:00" maxDate="2046-01-06T00:00:00"/>
    </cacheField>
    <cacheField name="opening principle" numFmtId="169">
      <sharedItems containsSemiMixedTypes="0" containsString="0" containsNumber="1" minValue="-2476654.5848143962" maxValue="2037427"/>
    </cacheField>
    <cacheField name="rate" numFmtId="0">
      <sharedItems containsSemiMixedTypes="0" containsString="0" containsNumber="1" minValue="9.75" maxValue="9.75"/>
    </cacheField>
    <cacheField name="intrest" numFmtId="169">
      <sharedItems containsSemiMixedTypes="0" containsString="0" containsNumber="1" minValue="-20122.81850161697" maxValue="16554.094375000001"/>
    </cacheField>
    <cacheField name="Principle amount" numFmtId="169">
      <sharedItems containsSemiMixedTypes="0" containsString="0" containsNumber="1" minValue="6316.7768702311369" maxValue="42993.689746848104"/>
    </cacheField>
    <cacheField name="closing principle" numFmtId="169">
      <sharedItems containsSemiMixedTypes="0" containsString="0" containsNumber="1" minValue="-2519648.2745612445" maxValue="2031110.22312976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0.75"/>
    <n v="11058.408541666666"/>
    <x v="0"/>
    <n v="1234427"/>
  </r>
  <r>
    <x v="1"/>
    <x v="0"/>
    <n v="10.75"/>
    <n v="11058.408541666666"/>
    <x v="0"/>
    <n v="1234427"/>
  </r>
  <r>
    <x v="2"/>
    <x v="0"/>
    <n v="10.75"/>
    <n v="11058.408541666666"/>
    <x v="0"/>
    <n v="1234427"/>
  </r>
  <r>
    <x v="3"/>
    <x v="0"/>
    <n v="10.75"/>
    <n v="11058.408541666666"/>
    <x v="0"/>
    <n v="1234427"/>
  </r>
  <r>
    <x v="4"/>
    <x v="0"/>
    <n v="10.75"/>
    <n v="11058.408541666666"/>
    <x v="0"/>
    <n v="1234427"/>
  </r>
  <r>
    <x v="5"/>
    <x v="0"/>
    <n v="10.75"/>
    <n v="11058.408541666666"/>
    <x v="0"/>
    <n v="1234427"/>
  </r>
  <r>
    <x v="6"/>
    <x v="0"/>
    <n v="10.75"/>
    <n v="11058.408541666666"/>
    <x v="0"/>
    <n v="1234427"/>
  </r>
  <r>
    <x v="7"/>
    <x v="1"/>
    <n v="10.75"/>
    <n v="13772.783541666666"/>
    <x v="0"/>
    <n v="1537427"/>
  </r>
  <r>
    <x v="8"/>
    <x v="1"/>
    <n v="10.75"/>
    <n v="13772.783541666666"/>
    <x v="0"/>
    <n v="1537427"/>
  </r>
  <r>
    <x v="9"/>
    <x v="1"/>
    <n v="10.75"/>
    <n v="13772.783541666666"/>
    <x v="0"/>
    <n v="1537427"/>
  </r>
  <r>
    <x v="10"/>
    <x v="1"/>
    <n v="10.75"/>
    <n v="13772.783541666666"/>
    <x v="0"/>
    <n v="1537427"/>
  </r>
  <r>
    <x v="11"/>
    <x v="1"/>
    <n v="10.75"/>
    <n v="13772.783541666666"/>
    <x v="0"/>
    <n v="1537427"/>
  </r>
  <r>
    <x v="12"/>
    <x v="1"/>
    <n v="10.75"/>
    <n v="13772.783541666666"/>
    <x v="0"/>
    <n v="1537427"/>
  </r>
  <r>
    <x v="13"/>
    <x v="1"/>
    <n v="10.75"/>
    <n v="13772.783541666666"/>
    <x v="0"/>
    <n v="1537427"/>
  </r>
  <r>
    <x v="14"/>
    <x v="1"/>
    <n v="10.75"/>
    <n v="13772.783541666666"/>
    <x v="0"/>
    <n v="1537427"/>
  </r>
  <r>
    <x v="15"/>
    <x v="1"/>
    <n v="10.75"/>
    <n v="13772.783541666666"/>
    <x v="0"/>
    <n v="1537427"/>
  </r>
  <r>
    <x v="16"/>
    <x v="1"/>
    <n v="10.75"/>
    <n v="13772.783541666666"/>
    <x v="0"/>
    <n v="1537427"/>
  </r>
  <r>
    <x v="17"/>
    <x v="1"/>
    <n v="10.75"/>
    <n v="13772.783541666666"/>
    <x v="0"/>
    <n v="1537427"/>
  </r>
  <r>
    <x v="18"/>
    <x v="1"/>
    <n v="10.5"/>
    <n v="13452.48625"/>
    <x v="0"/>
    <n v="1537427"/>
  </r>
  <r>
    <x v="19"/>
    <x v="2"/>
    <n v="10.5"/>
    <n v="17827.486249999998"/>
    <x v="0"/>
    <n v="2037427"/>
  </r>
  <r>
    <x v="20"/>
    <x v="2"/>
    <n v="10.5"/>
    <n v="17827.486249999998"/>
    <x v="0"/>
    <n v="2037427"/>
  </r>
  <r>
    <x v="21"/>
    <x v="2"/>
    <n v="9.75"/>
    <n v="16554.094375000001"/>
    <x v="0"/>
    <n v="2037427"/>
  </r>
  <r>
    <x v="22"/>
    <x v="2"/>
    <n v="9.75"/>
    <n v="16554.094375000001"/>
    <x v="0"/>
    <n v="2037427"/>
  </r>
  <r>
    <x v="23"/>
    <x v="2"/>
    <n v="9.75"/>
    <n v="16554.094375000001"/>
    <x v="0"/>
    <n v="2037427"/>
  </r>
  <r>
    <x v="24"/>
    <x v="2"/>
    <n v="9.75"/>
    <n v="16554.094375000001"/>
    <x v="0"/>
    <n v="2037427"/>
  </r>
  <r>
    <x v="25"/>
    <x v="2"/>
    <n v="9.75"/>
    <n v="16554.094375000001"/>
    <x v="0"/>
    <n v="2037427"/>
  </r>
  <r>
    <x v="26"/>
    <x v="2"/>
    <n v="9.75"/>
    <n v="16554.094375000001"/>
    <x v="0"/>
    <n v="2037427"/>
  </r>
  <r>
    <x v="27"/>
    <x v="2"/>
    <n v="9.75"/>
    <n v="16554.094375000001"/>
    <x v="0"/>
    <n v="2037427"/>
  </r>
  <r>
    <x v="28"/>
    <x v="2"/>
    <n v="9.75"/>
    <n v="16554.094375000001"/>
    <x v="0"/>
    <n v="2037427"/>
  </r>
  <r>
    <x v="29"/>
    <x v="2"/>
    <n v="9.75"/>
    <n v="16554.094375000001"/>
    <x v="0"/>
    <n v="20374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d v="2026-04-05T00:00:00"/>
    <n v="2037427"/>
    <n v="9.75"/>
    <n v="16554.094375000001"/>
    <n v="6316.7768702311369"/>
    <n v="2031110.2231297689"/>
  </r>
  <r>
    <d v="2026-05-05T00:00:00"/>
    <n v="2031110.2231297689"/>
    <n v="9.75"/>
    <n v="16502.77056292937"/>
    <n v="6368.1006823017669"/>
    <n v="2024742.1224474672"/>
  </r>
  <r>
    <d v="2026-06-05T00:00:00"/>
    <n v="2024742.1224474672"/>
    <n v="9.75"/>
    <n v="16451.029744885669"/>
    <n v="6419.8415003454684"/>
    <n v="2018322.2809471218"/>
  </r>
  <r>
    <d v="2026-07-05T00:00:00"/>
    <n v="2018322.2809471218"/>
    <n v="9.75"/>
    <n v="16398.868532695364"/>
    <n v="6472.0027125357738"/>
    <n v="2011850.2782345861"/>
  </r>
  <r>
    <d v="2026-08-05T00:00:00"/>
    <n v="2011850.2782345861"/>
    <n v="9.75"/>
    <n v="16346.283510656011"/>
    <n v="6524.5877345751269"/>
    <n v="2005325.690500011"/>
  </r>
  <r>
    <d v="2026-09-05T00:00:00"/>
    <n v="2005325.690500011"/>
    <n v="9.75"/>
    <n v="16293.27123531259"/>
    <n v="6577.6000099185476"/>
    <n v="1998748.0904900925"/>
  </r>
  <r>
    <d v="2026-10-05T00:00:00"/>
    <n v="1998748.0904900925"/>
    <n v="9.75"/>
    <n v="16239.828235232002"/>
    <n v="6631.0430099991354"/>
    <n v="1992117.0474800933"/>
  </r>
  <r>
    <d v="2026-11-05T00:00:00"/>
    <n v="1992117.0474800933"/>
    <n v="9.75"/>
    <n v="16185.95101077576"/>
    <n v="6684.9202344553778"/>
    <n v="1985432.1272456381"/>
  </r>
  <r>
    <d v="2026-12-05T00:00:00"/>
    <n v="1985432.1272456381"/>
    <n v="9.75"/>
    <n v="16131.636033870811"/>
    <n v="6739.2352113603265"/>
    <n v="1978692.8920342778"/>
  </r>
  <r>
    <d v="2027-01-05T00:00:00"/>
    <n v="1978692.8920342778"/>
    <n v="9.75"/>
    <n v="16076.879747778506"/>
    <n v="6793.9914974526309"/>
    <n v="1971898.9005368252"/>
  </r>
  <r>
    <d v="2027-02-05T00:00:00"/>
    <n v="1971898.9005368252"/>
    <n v="9.75"/>
    <n v="16021.678566861707"/>
    <n v="6849.1926783694307"/>
    <n v="1965049.7078584558"/>
  </r>
  <r>
    <d v="2027-03-05T00:00:00"/>
    <n v="1965049.7078584558"/>
    <n v="9.75"/>
    <n v="15966.028876349954"/>
    <n v="6904.8423688811836"/>
    <n v="1958144.8654895746"/>
  </r>
  <r>
    <d v="2027-04-05T00:00:00"/>
    <n v="1958144.8654895746"/>
    <n v="9.75"/>
    <n v="15909.927032102794"/>
    <n v="6960.9442131283431"/>
    <n v="1951183.9212764462"/>
  </r>
  <r>
    <d v="2027-05-05T00:00:00"/>
    <n v="1951183.9212764462"/>
    <n v="9.75"/>
    <n v="15853.369360371127"/>
    <n v="7017.5018848600103"/>
    <n v="1944166.4193915862"/>
  </r>
  <r>
    <d v="2027-06-05T00:00:00"/>
    <n v="1944166.4193915862"/>
    <n v="9.75"/>
    <n v="15796.352157556639"/>
    <n v="7074.5190876744982"/>
    <n v="1937091.9003039117"/>
  </r>
  <r>
    <d v="2027-07-05T00:00:00"/>
    <n v="1937091.9003039117"/>
    <n v="9.75"/>
    <n v="15738.871689969283"/>
    <n v="7131.9995552618548"/>
    <n v="1929959.9007486498"/>
  </r>
  <r>
    <d v="2027-08-05T00:00:00"/>
    <n v="1929959.9007486498"/>
    <n v="9.75"/>
    <n v="15680.924193582779"/>
    <n v="7189.947051648358"/>
    <n v="1922769.9536970016"/>
  </r>
  <r>
    <d v="2027-09-05T00:00:00"/>
    <n v="1922769.9536970016"/>
    <n v="9.75"/>
    <n v="15622.505873788139"/>
    <n v="7248.3653714429984"/>
    <n v="1915521.5883255585"/>
  </r>
  <r>
    <d v="2027-10-05T00:00:00"/>
    <n v="1915521.5883255585"/>
    <n v="9.75"/>
    <n v="15563.612905145164"/>
    <n v="7307.258340085973"/>
    <n v="1908214.3299854724"/>
  </r>
  <r>
    <d v="2027-11-05T00:00:00"/>
    <n v="1908214.3299854724"/>
    <n v="9.75"/>
    <n v="15504.241431131961"/>
    <n v="7366.6298140991767"/>
    <n v="1900847.7001713731"/>
  </r>
  <r>
    <d v="2027-12-05T00:00:00"/>
    <n v="1900847.7001713731"/>
    <n v="9.75"/>
    <n v="15444.387563892407"/>
    <n v="7426.4836813387301"/>
    <n v="1893421.2164900342"/>
  </r>
  <r>
    <d v="2028-01-05T00:00:00"/>
    <n v="1893421.2164900342"/>
    <n v="9.75"/>
    <n v="15384.047383981526"/>
    <n v="7486.8238612496116"/>
    <n v="1885934.3926287845"/>
  </r>
  <r>
    <d v="2028-02-05T00:00:00"/>
    <n v="1885934.3926287845"/>
    <n v="9.75"/>
    <n v="15323.216940108874"/>
    <n v="7547.6543051222634"/>
    <n v="1878386.7383236622"/>
  </r>
  <r>
    <d v="2028-03-05T00:00:00"/>
    <n v="1878386.7383236622"/>
    <n v="9.75"/>
    <n v="15261.892248879754"/>
    <n v="7608.9789963513831"/>
    <n v="1870777.7593273108"/>
  </r>
  <r>
    <d v="2028-04-05T00:00:00"/>
    <n v="1870777.7593273108"/>
    <n v="9.75"/>
    <n v="15200.0692945344"/>
    <n v="7670.8019506967375"/>
    <n v="1863106.9573766142"/>
  </r>
  <r>
    <d v="2028-05-05T00:00:00"/>
    <n v="1863106.9573766142"/>
    <n v="9.75"/>
    <n v="15137.744028684991"/>
    <n v="7733.1272165461469"/>
    <n v="1855373.8301600681"/>
  </r>
  <r>
    <d v="2028-06-05T00:00:00"/>
    <n v="1855373.8301600681"/>
    <n v="9.75"/>
    <n v="15074.912370050552"/>
    <n v="7795.9588751805859"/>
    <n v="1847577.8712848874"/>
  </r>
  <r>
    <d v="2028-07-05T00:00:00"/>
    <n v="1847577.8712848874"/>
    <n v="9.75"/>
    <n v="15011.570204189711"/>
    <n v="7859.3010410414263"/>
    <n v="1839718.5702438459"/>
  </r>
  <r>
    <d v="2028-08-05T00:00:00"/>
    <n v="1839718.5702438459"/>
    <n v="9.75"/>
    <n v="14947.713383231247"/>
    <n v="7923.1578619998909"/>
    <n v="1831795.412381846"/>
  </r>
  <r>
    <d v="2028-09-05T00:00:00"/>
    <n v="1831795.412381846"/>
    <n v="9.75"/>
    <n v="14883.3377256025"/>
    <n v="7987.5335196286378"/>
    <n v="1823807.8788622173"/>
  </r>
  <r>
    <d v="2028-10-05T00:00:00"/>
    <n v="1823807.8788622173"/>
    <n v="9.75"/>
    <n v="14818.439015755517"/>
    <n v="8052.4322294756203"/>
    <n v="1815755.4466327417"/>
  </r>
  <r>
    <d v="2028-11-05T00:00:00"/>
    <n v="1815755.4466327417"/>
    <n v="9.75"/>
    <n v="14753.013003891027"/>
    <n v="8117.8582413401109"/>
    <n v="1807637.5883914016"/>
  </r>
  <r>
    <d v="2028-12-05T00:00:00"/>
    <n v="1807637.5883914016"/>
    <n v="9.75"/>
    <n v="14687.055405680136"/>
    <n v="8183.8158395510018"/>
    <n v="1799453.7725518506"/>
  </r>
  <r>
    <d v="2029-01-05T00:00:00"/>
    <n v="1799453.7725518506"/>
    <n v="9.75"/>
    <n v="14620.561901983785"/>
    <n v="8250.3093432473524"/>
    <n v="1791203.4632086032"/>
  </r>
  <r>
    <d v="2029-02-05T00:00:00"/>
    <n v="1791203.4632086032"/>
    <n v="9.75"/>
    <n v="14553.5281385699"/>
    <n v="8317.3431066612375"/>
    <n v="1782886.120101942"/>
  </r>
  <r>
    <d v="2029-03-05T00:00:00"/>
    <n v="1782886.120101942"/>
    <n v="9.75"/>
    <n v="14485.949725828279"/>
    <n v="8384.9215194028584"/>
    <n v="1774501.1985825391"/>
  </r>
  <r>
    <d v="2029-04-05T00:00:00"/>
    <n v="1774501.1985825391"/>
    <n v="9.75"/>
    <n v="14417.822238483132"/>
    <n v="8453.0490067480059"/>
    <n v="1766048.1495757911"/>
  </r>
  <r>
    <d v="2029-05-05T00:00:00"/>
    <n v="1766048.1495757911"/>
    <n v="9.75"/>
    <n v="14349.141215303302"/>
    <n v="8521.7300299278359"/>
    <n v="1757526.4195458633"/>
  </r>
  <r>
    <d v="2029-06-05T00:00:00"/>
    <n v="1757526.4195458633"/>
    <n v="9.75"/>
    <n v="14279.902158810139"/>
    <n v="8590.9690864209988"/>
    <n v="1748935.4504594423"/>
  </r>
  <r>
    <d v="2029-07-05T00:00:00"/>
    <n v="1748935.4504594423"/>
    <n v="9.75"/>
    <n v="14210.10053498297"/>
    <n v="8660.7707102481672"/>
    <n v="1740274.6797491941"/>
  </r>
  <r>
    <d v="2029-08-05T00:00:00"/>
    <n v="1740274.6797491941"/>
    <n v="9.75"/>
    <n v="14139.731772962203"/>
    <n v="8731.1394722689347"/>
    <n v="1731543.5402769251"/>
  </r>
  <r>
    <d v="2029-09-05T00:00:00"/>
    <n v="1731543.5402769251"/>
    <n v="9.75"/>
    <n v="14068.791264750018"/>
    <n v="8802.0799804811195"/>
    <n v="1722741.4602964439"/>
  </r>
  <r>
    <d v="2029-10-05T00:00:00"/>
    <n v="1722741.4602964439"/>
    <n v="9.75"/>
    <n v="13997.274364908606"/>
    <n v="8873.5968803225314"/>
    <n v="1713867.8634161213"/>
  </r>
  <r>
    <d v="2029-11-05T00:00:00"/>
    <n v="1713867.8634161213"/>
    <n v="9.75"/>
    <n v="13925.176390255985"/>
    <n v="8945.6948549751523"/>
    <n v="1704922.1685611461"/>
  </r>
  <r>
    <d v="2029-12-05T00:00:00"/>
    <n v="1704922.1685611461"/>
    <n v="9.75"/>
    <n v="13852.492619559313"/>
    <n v="9018.3786256718249"/>
    <n v="1695903.7899354743"/>
  </r>
  <r>
    <d v="2030-01-05T00:00:00"/>
    <n v="1695903.7899354743"/>
    <n v="9.75"/>
    <n v="13779.218293225727"/>
    <n v="9091.65295200541"/>
    <n v="1686812.1369834689"/>
  </r>
  <r>
    <d v="2030-02-05T00:00:00"/>
    <n v="1686812.1369834689"/>
    <n v="9.75"/>
    <n v="13705.348612990687"/>
    <n v="9165.5226322404505"/>
    <n v="1677646.6143512283"/>
  </r>
  <r>
    <d v="2030-03-05T00:00:00"/>
    <n v="1677646.6143512283"/>
    <n v="9.75"/>
    <n v="13630.87874160373"/>
    <n v="9239.9925036274071"/>
    <n v="1668406.6218476009"/>
  </r>
  <r>
    <d v="2030-04-05T00:00:00"/>
    <n v="1668406.6218476009"/>
    <n v="9.75"/>
    <n v="13555.803802511757"/>
    <n v="9315.0674427193808"/>
    <n v="1659091.5544048815"/>
  </r>
  <r>
    <d v="2030-05-05T00:00:00"/>
    <n v="1659091.5544048815"/>
    <n v="9.75"/>
    <n v="13480.118879539661"/>
    <n v="9390.7523656914764"/>
    <n v="1649700.80203919"/>
  </r>
  <r>
    <d v="2030-06-05T00:00:00"/>
    <n v="1649700.80203919"/>
    <n v="9.75"/>
    <n v="13403.819016568419"/>
    <n v="9467.0522286627183"/>
    <n v="1640233.7498105273"/>
  </r>
  <r>
    <d v="2030-07-05T00:00:00"/>
    <n v="1640233.7498105273"/>
    <n v="9.75"/>
    <n v="13326.899217210535"/>
    <n v="9543.972028020602"/>
    <n v="1630689.7777825068"/>
  </r>
  <r>
    <d v="2030-08-05T00:00:00"/>
    <n v="1630689.7777825068"/>
    <n v="9.75"/>
    <n v="13249.354444482868"/>
    <n v="9621.5168007482698"/>
    <n v="1621068.2609817586"/>
  </r>
  <r>
    <d v="2030-09-05T00:00:00"/>
    <n v="1621068.2609817586"/>
    <n v="9.75"/>
    <n v="13171.179620476789"/>
    <n v="9699.6916247543486"/>
    <n v="1611368.5693570042"/>
  </r>
  <r>
    <d v="2030-10-05T00:00:00"/>
    <n v="1611368.5693570042"/>
    <n v="9.75"/>
    <n v="13092.36962602566"/>
    <n v="9778.5016192054773"/>
    <n v="1601590.0677377987"/>
  </r>
  <r>
    <d v="2030-11-05T00:00:00"/>
    <n v="1601590.0677377987"/>
    <n v="9.75"/>
    <n v="13012.919300369615"/>
    <n v="9857.9519448615229"/>
    <n v="1591732.1157929371"/>
  </r>
  <r>
    <d v="2030-12-05T00:00:00"/>
    <n v="1591732.1157929371"/>
    <n v="9.75"/>
    <n v="12932.823440817614"/>
    <n v="9938.0478044135234"/>
    <n v="1581794.0679885235"/>
  </r>
  <r>
    <d v="2031-01-05T00:00:00"/>
    <n v="1581794.0679885235"/>
    <n v="9.75"/>
    <n v="12852.076802406753"/>
    <n v="10018.794442824385"/>
    <n v="1571775.2735456992"/>
  </r>
  <r>
    <d v="2031-02-05T00:00:00"/>
    <n v="1571775.2735456992"/>
    <n v="9.75"/>
    <n v="12770.674097558805"/>
    <n v="10100.197147672332"/>
    <n v="1561675.0763980269"/>
  </r>
  <r>
    <d v="2031-03-05T00:00:00"/>
    <n v="1561675.0763980269"/>
    <n v="9.75"/>
    <n v="12688.609995733968"/>
    <n v="10182.261249497169"/>
    <n v="1551492.8151485298"/>
  </r>
  <r>
    <d v="2031-04-05T00:00:00"/>
    <n v="1551492.8151485298"/>
    <n v="9.75"/>
    <n v="12605.879123081804"/>
    <n v="10264.992122149333"/>
    <n v="1541227.8230263805"/>
  </r>
  <r>
    <d v="2031-05-05T00:00:00"/>
    <n v="1541227.8230263805"/>
    <n v="9.75"/>
    <n v="12522.476062089341"/>
    <n v="10348.395183141796"/>
    <n v="1530879.4278432387"/>
  </r>
  <r>
    <d v="2031-06-05T00:00:00"/>
    <n v="1530879.4278432387"/>
    <n v="9.75"/>
    <n v="12438.395351226316"/>
    <n v="10432.475894004821"/>
    <n v="1520446.9519492339"/>
  </r>
  <r>
    <d v="2031-07-05T00:00:00"/>
    <n v="1520446.9519492339"/>
    <n v="9.75"/>
    <n v="12353.631484587524"/>
    <n v="10517.239760643613"/>
    <n v="1509929.7121885903"/>
  </r>
  <r>
    <d v="2031-08-05T00:00:00"/>
    <n v="1509929.7121885903"/>
    <n v="9.75"/>
    <n v="12268.178911532297"/>
    <n v="10602.69233369884"/>
    <n v="1499327.0198548916"/>
  </r>
  <r>
    <d v="2031-09-05T00:00:00"/>
    <n v="1499327.0198548916"/>
    <n v="9.75"/>
    <n v="12182.032036320996"/>
    <n v="10688.839208910142"/>
    <n v="1488638.1806459813"/>
  </r>
  <r>
    <d v="2031-10-05T00:00:00"/>
    <n v="1488638.1806459813"/>
    <n v="9.75"/>
    <n v="12095.185217748598"/>
    <n v="10775.686027482539"/>
    <n v="1477862.4946184987"/>
  </r>
  <r>
    <d v="2031-11-05T00:00:00"/>
    <n v="1477862.4946184987"/>
    <n v="9.75"/>
    <n v="12007.632768775302"/>
    <n v="10863.238476455836"/>
    <n v="1466999.2561420428"/>
  </r>
  <r>
    <d v="2031-12-05T00:00:00"/>
    <n v="1466999.2561420428"/>
    <n v="9.75"/>
    <n v="11919.368956154098"/>
    <n v="10951.50228907704"/>
    <n v="1456047.7538529658"/>
  </r>
  <r>
    <d v="2032-01-05T00:00:00"/>
    <n v="1456047.7538529658"/>
    <n v="9.75"/>
    <n v="11830.388000055347"/>
    <n v="11040.48324517579"/>
    <n v="1445007.27060779"/>
  </r>
  <r>
    <d v="2032-02-05T00:00:00"/>
    <n v="1445007.27060779"/>
    <n v="9.75"/>
    <n v="11740.684073688293"/>
    <n v="11130.187171542844"/>
    <n v="1433877.0834362472"/>
  </r>
  <r>
    <d v="2032-03-05T00:00:00"/>
    <n v="1433877.0834362472"/>
    <n v="9.75"/>
    <n v="11650.251302919509"/>
    <n v="11220.619942311629"/>
    <n v="1422656.4634939355"/>
  </r>
  <r>
    <d v="2032-04-05T00:00:00"/>
    <n v="1422656.4634939355"/>
    <n v="9.75"/>
    <n v="11559.083765888228"/>
    <n v="11311.787479342909"/>
    <n v="1411344.6760145926"/>
  </r>
  <r>
    <d v="2032-05-05T00:00:00"/>
    <n v="1411344.6760145926"/>
    <n v="9.75"/>
    <n v="11467.175492618566"/>
    <n v="11403.695752612572"/>
    <n v="1399940.9802619801"/>
  </r>
  <r>
    <d v="2032-06-05T00:00:00"/>
    <n v="1399940.9802619801"/>
    <n v="9.75"/>
    <n v="11374.520464628587"/>
    <n v="11496.35078060255"/>
    <n v="1388444.6294813775"/>
  </r>
  <r>
    <d v="2032-07-05T00:00:00"/>
    <n v="1388444.6294813775"/>
    <n v="9.75"/>
    <n v="11281.112614536192"/>
    <n v="11589.758630694945"/>
    <n v="1376854.8708506825"/>
  </r>
  <r>
    <d v="2032-08-05T00:00:00"/>
    <n v="1376854.8708506825"/>
    <n v="9.75"/>
    <n v="11186.945825661795"/>
    <n v="11683.925419569343"/>
    <n v="1365170.9454311132"/>
  </r>
  <r>
    <d v="2032-09-05T00:00:00"/>
    <n v="1365170.9454311132"/>
    <n v="9.75"/>
    <n v="11092.013931627795"/>
    <n v="11778.857313603343"/>
    <n v="1353392.0881175098"/>
  </r>
  <r>
    <d v="2032-10-05T00:00:00"/>
    <n v="1353392.0881175098"/>
    <n v="9.75"/>
    <n v="10996.310715954767"/>
    <n v="11874.56052927637"/>
    <n v="1341517.5275882336"/>
  </r>
  <r>
    <d v="2032-11-05T00:00:00"/>
    <n v="1341517.5275882336"/>
    <n v="9.75"/>
    <n v="10899.829911654399"/>
    <n v="11971.041333576739"/>
    <n v="1329546.4862546569"/>
  </r>
  <r>
    <d v="2032-12-05T00:00:00"/>
    <n v="1329546.4862546569"/>
    <n v="9.75"/>
    <n v="10802.565200819086"/>
    <n v="12068.306044412051"/>
    <n v="1317478.1802102448"/>
  </r>
  <r>
    <d v="2033-01-05T00:00:00"/>
    <n v="1317478.1802102448"/>
    <n v="9.75"/>
    <n v="10704.510214208238"/>
    <n v="12166.3610310229"/>
    <n v="1305311.819179222"/>
  </r>
  <r>
    <d v="2033-02-05T00:00:00"/>
    <n v="1305311.819179222"/>
    <n v="9.75"/>
    <n v="10605.658530831179"/>
    <n v="12265.212714399959"/>
    <n v="1293046.6064648221"/>
  </r>
  <r>
    <d v="2033-03-05T00:00:00"/>
    <n v="1293046.6064648221"/>
    <n v="9.75"/>
    <n v="10506.00367752668"/>
    <n v="12364.867567704458"/>
    <n v="1280681.7388971176"/>
  </r>
  <r>
    <d v="2033-04-05T00:00:00"/>
    <n v="1280681.7388971176"/>
    <n v="9.75"/>
    <n v="10405.53912853908"/>
    <n v="12465.332116692058"/>
    <n v="1268216.4067804255"/>
  </r>
  <r>
    <d v="2033-05-05T00:00:00"/>
    <n v="1268216.4067804255"/>
    <n v="9.75"/>
    <n v="10304.258305090958"/>
    <n v="12566.612940140179"/>
    <n v="1255649.7938402854"/>
  </r>
  <r>
    <d v="2033-06-05T00:00:00"/>
    <n v="1255649.7938402854"/>
    <n v="9.75"/>
    <n v="10202.154574952317"/>
    <n v="12668.71667027882"/>
    <n v="1242981.0771700065"/>
  </r>
  <r>
    <d v="2033-07-05T00:00:00"/>
    <n v="1242981.0771700065"/>
    <n v="9.75"/>
    <n v="10099.221252006302"/>
    <n v="12771.649993224835"/>
    <n v="1230209.4271767817"/>
  </r>
  <r>
    <d v="2033-08-05T00:00:00"/>
    <n v="1230209.4271767817"/>
    <n v="9.75"/>
    <n v="9995.4515958113516"/>
    <n v="12875.419649419786"/>
    <n v="1217334.0075273619"/>
  </r>
  <r>
    <d v="2033-09-05T00:00:00"/>
    <n v="1217334.0075273619"/>
    <n v="9.75"/>
    <n v="9890.838811159816"/>
    <n v="12980.032434071321"/>
    <n v="1204353.9750932904"/>
  </r>
  <r>
    <d v="2033-10-05T00:00:00"/>
    <n v="1204353.9750932904"/>
    <n v="9.75"/>
    <n v="9785.3760476329844"/>
    <n v="13085.495197598153"/>
    <n v="1191268.4798956923"/>
  </r>
  <r>
    <d v="2033-11-05T00:00:00"/>
    <n v="1191268.4798956923"/>
    <n v="9.75"/>
    <n v="9679.0563991524996"/>
    <n v="13191.814846078638"/>
    <n v="1178076.6650496137"/>
  </r>
  <r>
    <d v="2033-12-05T00:00:00"/>
    <n v="1178076.6650496137"/>
    <n v="9.75"/>
    <n v="9571.8729035281121"/>
    <n v="13298.998341703025"/>
    <n v="1164777.6667079106"/>
  </r>
  <r>
    <d v="2034-01-05T00:00:00"/>
    <n v="1164777.6667079106"/>
    <n v="9.75"/>
    <n v="9463.8185420017744"/>
    <n v="13407.052703229363"/>
    <n v="1151370.6140046811"/>
  </r>
  <r>
    <d v="2034-02-05T00:00:00"/>
    <n v="1151370.6140046811"/>
    <n v="9.75"/>
    <n v="9354.8862387880345"/>
    <n v="13515.985006443103"/>
    <n v="1137854.6289982381"/>
  </r>
  <r>
    <d v="2034-03-05T00:00:00"/>
    <n v="1137854.6289982381"/>
    <n v="9.75"/>
    <n v="9245.0688606106851"/>
    <n v="13625.802384620452"/>
    <n v="1124228.8266136176"/>
  </r>
  <r>
    <d v="2034-04-05T00:00:00"/>
    <n v="1124228.8266136176"/>
    <n v="9.75"/>
    <n v="9134.3592162356435"/>
    <n v="13736.512028995494"/>
    <n v="1110492.3145846222"/>
  </r>
  <r>
    <d v="2034-05-05T00:00:00"/>
    <n v="1110492.3145846222"/>
    <n v="9.75"/>
    <n v="9022.7500560000553"/>
    <n v="13848.121189231082"/>
    <n v="1096644.1933953911"/>
  </r>
  <r>
    <d v="2034-06-05T00:00:00"/>
    <n v="1096644.1933953911"/>
    <n v="9.75"/>
    <n v="8910.2340713375525"/>
    <n v="13960.637173893585"/>
    <n v="1082683.5562214975"/>
  </r>
  <r>
    <d v="2034-07-05T00:00:00"/>
    <n v="1082683.5562214975"/>
    <n v="9.75"/>
    <n v="8796.8038942996682"/>
    <n v="14074.067350931469"/>
    <n v="1068609.488870566"/>
  </r>
  <r>
    <d v="2034-08-05T00:00:00"/>
    <n v="1068609.488870566"/>
    <n v="9.75"/>
    <n v="8682.4520970733483"/>
    <n v="14188.419148157789"/>
    <n v="1054421.0697224082"/>
  </r>
  <r>
    <d v="2034-09-05T00:00:00"/>
    <n v="1054421.0697224082"/>
    <n v="9.75"/>
    <n v="8567.1711914945681"/>
    <n v="14303.700053736569"/>
    <n v="1040117.3696686716"/>
  </r>
  <r>
    <d v="2034-10-05T00:00:00"/>
    <n v="1040117.3696686716"/>
    <n v="9.75"/>
    <n v="8450.9536285579579"/>
    <n v="14419.91761667318"/>
    <n v="1025697.4520519985"/>
  </r>
  <r>
    <d v="2034-11-05T00:00:00"/>
    <n v="1025697.4520519985"/>
    <n v="9.75"/>
    <n v="8333.7917979224876"/>
    <n v="14537.07944730865"/>
    <n v="1011160.3726046898"/>
  </r>
  <r>
    <d v="2034-12-05T00:00:00"/>
    <n v="1011160.3726046898"/>
    <n v="9.75"/>
    <n v="8215.6780274131033"/>
    <n v="14655.193217818034"/>
    <n v="996505.17938687175"/>
  </r>
  <r>
    <d v="2035-01-05T00:00:00"/>
    <n v="996505.17938687175"/>
    <n v="9.75"/>
    <n v="8096.6045825183328"/>
    <n v="14774.266662712806"/>
    <n v="981730.91272415896"/>
  </r>
  <r>
    <d v="2035-02-05T00:00:00"/>
    <n v="981730.91272415896"/>
    <n v="9.75"/>
    <n v="7976.5636658837911"/>
    <n v="14894.307579347347"/>
    <n v="966836.60514481156"/>
  </r>
  <r>
    <d v="2035-03-05T00:00:00"/>
    <n v="966836.60514481156"/>
    <n v="9.75"/>
    <n v="7855.5474168015935"/>
    <n v="15015.323828429544"/>
    <n v="951821.281316382"/>
  </r>
  <r>
    <d v="2035-04-05T00:00:00"/>
    <n v="951821.281316382"/>
    <n v="9.75"/>
    <n v="7733.5479106956036"/>
    <n v="15137.323334535533"/>
    <n v="936683.95798184641"/>
  </r>
  <r>
    <d v="2035-05-05T00:00:00"/>
    <n v="936683.95798184641"/>
    <n v="9.75"/>
    <n v="7610.5571586025026"/>
    <n v="15260.314086628634"/>
    <n v="921423.6438952178"/>
  </r>
  <r>
    <d v="2035-06-05T00:00:00"/>
    <n v="921423.6438952178"/>
    <n v="9.75"/>
    <n v="7486.5671066486439"/>
    <n v="15384.304138582494"/>
    <n v="906039.33975663525"/>
  </r>
  <r>
    <d v="2035-07-05T00:00:00"/>
    <n v="906039.33975663525"/>
    <n v="9.75"/>
    <n v="7361.5696355226619"/>
    <n v="15509.301609708476"/>
    <n v="890530.03814692679"/>
  </r>
  <r>
    <d v="2035-08-05T00:00:00"/>
    <n v="890530.03814692679"/>
    <n v="9.75"/>
    <n v="7235.5565599437805"/>
    <n v="15635.314685287358"/>
    <n v="874894.72346163949"/>
  </r>
  <r>
    <d v="2035-09-05T00:00:00"/>
    <n v="874894.72346163949"/>
    <n v="9.75"/>
    <n v="7108.5196281258204"/>
    <n v="15762.351617105316"/>
    <n v="859132.37184453418"/>
  </r>
  <r>
    <d v="2035-10-05T00:00:00"/>
    <n v="859132.37184453418"/>
    <n v="9.75"/>
    <n v="6980.4505212368413"/>
    <n v="15890.420723994295"/>
    <n v="843241.95112053992"/>
  </r>
  <r>
    <d v="2035-11-05T00:00:00"/>
    <n v="843241.95112053992"/>
    <n v="9.75"/>
    <n v="6851.3408528543869"/>
    <n v="16019.53039237675"/>
    <n v="827222.42072816321"/>
  </r>
  <r>
    <d v="2035-12-05T00:00:00"/>
    <n v="827222.42072816321"/>
    <n v="9.75"/>
    <n v="6721.182168416326"/>
    <n v="16149.689076814811"/>
    <n v="811072.73165134841"/>
  </r>
  <r>
    <d v="2036-01-05T00:00:00"/>
    <n v="811072.73165134841"/>
    <n v="9.75"/>
    <n v="6589.9659446672058"/>
    <n v="16280.905300563933"/>
    <n v="794791.82635078451"/>
  </r>
  <r>
    <d v="2036-02-05T00:00:00"/>
    <n v="794791.82635078451"/>
    <n v="9.75"/>
    <n v="6457.6835891001247"/>
    <n v="16413.187656131013"/>
    <n v="778378.63869465352"/>
  </r>
  <r>
    <d v="2036-03-05T00:00:00"/>
    <n v="778378.63869465352"/>
    <n v="9.75"/>
    <n v="6324.3264393940599"/>
    <n v="16546.544805837078"/>
    <n v="761832.09388881642"/>
  </r>
  <r>
    <d v="2036-04-05T00:00:00"/>
    <n v="761832.09388881642"/>
    <n v="9.75"/>
    <n v="6189.885762846633"/>
    <n v="16680.985482384505"/>
    <n v="745151.10840643197"/>
  </r>
  <r>
    <d v="2036-05-05T00:00:00"/>
    <n v="745151.10840643197"/>
    <n v="9.75"/>
    <n v="6054.3527558022606"/>
    <n v="16816.518489428876"/>
    <n v="728334.58991700306"/>
  </r>
  <r>
    <d v="2036-06-05T00:00:00"/>
    <n v="728334.58991700306"/>
    <n v="9.75"/>
    <n v="5917.7185430756499"/>
    <n v="16953.152702155487"/>
    <n v="711381.43721484754"/>
  </r>
  <r>
    <d v="2036-07-05T00:00:00"/>
    <n v="711381.43721484754"/>
    <n v="9.75"/>
    <n v="5779.9741773706364"/>
    <n v="17090.8970678605"/>
    <n v="694290.54014698707"/>
  </r>
  <r>
    <d v="2036-08-05T00:00:00"/>
    <n v="694290.54014698707"/>
    <n v="9.75"/>
    <n v="5641.1106386942702"/>
    <n v="17229.760606536867"/>
    <n v="677060.7795404502"/>
  </r>
  <r>
    <d v="2036-09-05T00:00:00"/>
    <n v="677060.7795404502"/>
    <n v="9.75"/>
    <n v="5501.1188337661588"/>
    <n v="17369.752411464979"/>
    <n v="659691.02712898527"/>
  </r>
  <r>
    <d v="2036-10-05T00:00:00"/>
    <n v="659691.02712898527"/>
    <n v="9.75"/>
    <n v="5359.989595423006"/>
    <n v="17510.881649808132"/>
    <n v="642180.14547917712"/>
  </r>
  <r>
    <d v="2036-11-05T00:00:00"/>
    <n v="642180.14547917712"/>
    <n v="9.75"/>
    <n v="5217.7136820183141"/>
    <n v="17653.157563212822"/>
    <n v="624526.98791596433"/>
  </r>
  <r>
    <d v="2036-12-05T00:00:00"/>
    <n v="624526.98791596433"/>
    <n v="9.75"/>
    <n v="5074.2817768172108"/>
    <n v="17796.589468413928"/>
    <n v="606730.39844755037"/>
  </r>
  <r>
    <d v="2037-01-05T00:00:00"/>
    <n v="606730.39844755037"/>
    <n v="9.75"/>
    <n v="4929.6844873863465"/>
    <n v="17941.186757844793"/>
    <n v="588789.21168970561"/>
  </r>
  <r>
    <d v="2037-02-05T00:00:00"/>
    <n v="588789.21168970561"/>
    <n v="9.75"/>
    <n v="4783.9123449788585"/>
    <n v="18086.958900252277"/>
    <n v="570702.25278945337"/>
  </r>
  <r>
    <d v="2037-03-05T00:00:00"/>
    <n v="570702.25278945337"/>
    <n v="9.75"/>
    <n v="4636.9558039143085"/>
    <n v="18233.915441316829"/>
    <n v="552468.33734813659"/>
  </r>
  <r>
    <d v="2037-04-05T00:00:00"/>
    <n v="552468.33734813659"/>
    <n v="9.75"/>
    <n v="4488.8052409536094"/>
    <n v="18382.066004277527"/>
    <n v="534086.27134385903"/>
  </r>
  <r>
    <d v="2037-05-05T00:00:00"/>
    <n v="534086.27134385903"/>
    <n v="9.75"/>
    <n v="4339.450954668855"/>
    <n v="18531.420290562281"/>
    <n v="515554.85105329676"/>
  </r>
  <r>
    <d v="2037-06-05T00:00:00"/>
    <n v="515554.85105329676"/>
    <n v="9.75"/>
    <n v="4188.8831648080359"/>
    <n v="18681.9880804231"/>
    <n v="496872.86297287367"/>
  </r>
  <r>
    <d v="2037-07-05T00:00:00"/>
    <n v="496872.86297287367"/>
    <n v="9.75"/>
    <n v="4037.092011654599"/>
    <n v="18833.779233576537"/>
    <n v="478039.08373929712"/>
  </r>
  <r>
    <d v="2037-08-05T00:00:00"/>
    <n v="478039.08373929712"/>
    <n v="9.75"/>
    <n v="3884.0675553817891"/>
    <n v="18986.803689849348"/>
    <n v="459052.28004944779"/>
  </r>
  <r>
    <d v="2037-09-05T00:00:00"/>
    <n v="459052.28004944779"/>
    <n v="9.75"/>
    <n v="3729.7997754017633"/>
    <n v="19141.071469829374"/>
    <n v="439911.20857961843"/>
  </r>
  <r>
    <d v="2037-10-05T00:00:00"/>
    <n v="439911.20857961843"/>
    <n v="9.75"/>
    <n v="3574.2785697093991"/>
    <n v="19296.592675521737"/>
    <n v="420614.61590409669"/>
  </r>
  <r>
    <d v="2037-11-05T00:00:00"/>
    <n v="420614.61590409669"/>
    <n v="9.75"/>
    <n v="3417.4937542207858"/>
    <n v="19453.377491010353"/>
    <n v="401161.23841308634"/>
  </r>
  <r>
    <d v="2037-12-05T00:00:00"/>
    <n v="401161.23841308634"/>
    <n v="9.75"/>
    <n v="3259.4350621063263"/>
    <n v="19611.43618312481"/>
    <n v="381549.8022299615"/>
  </r>
  <r>
    <d v="2038-01-05T00:00:00"/>
    <n v="381549.8022299615"/>
    <n v="9.75"/>
    <n v="3100.0921431184374"/>
    <n v="19770.779102112701"/>
    <n v="361779.02312784881"/>
  </r>
  <r>
    <d v="2038-02-05T00:00:00"/>
    <n v="361779.02312784881"/>
    <n v="9.75"/>
    <n v="2939.4545629137715"/>
    <n v="19931.416682317365"/>
    <n v="341847.60644553142"/>
  </r>
  <r>
    <d v="2038-03-05T00:00:00"/>
    <n v="341847.60644553142"/>
    <n v="9.75"/>
    <n v="2777.5118023699429"/>
    <n v="20093.359442861194"/>
    <n v="321754.24700267025"/>
  </r>
  <r>
    <d v="2038-04-05T00:00:00"/>
    <n v="321754.24700267025"/>
    <n v="9.75"/>
    <n v="2614.2532568966958"/>
    <n v="20256.617988334441"/>
    <n v="301497.62901433581"/>
  </r>
  <r>
    <d v="2038-05-05T00:00:00"/>
    <n v="301497.62901433581"/>
    <n v="9.75"/>
    <n v="2449.6682357414784"/>
    <n v="20421.203009489658"/>
    <n v="281076.42600484617"/>
  </r>
  <r>
    <d v="2038-06-05T00:00:00"/>
    <n v="281076.42600484617"/>
    <n v="9.75"/>
    <n v="2283.7459612893749"/>
    <n v="20587.125283941761"/>
    <n v="260489.3007209044"/>
  </r>
  <r>
    <d v="2038-07-05T00:00:00"/>
    <n v="260489.3007209044"/>
    <n v="9.75"/>
    <n v="2116.475568357348"/>
    <n v="20754.395676873788"/>
    <n v="239734.9050440306"/>
  </r>
  <r>
    <d v="2038-08-05T00:00:00"/>
    <n v="239734.9050440306"/>
    <n v="9.75"/>
    <n v="1947.8461034827485"/>
    <n v="20923.025141748389"/>
    <n v="218811.87990228221"/>
  </r>
  <r>
    <d v="2038-09-05T00:00:00"/>
    <n v="218811.87990228221"/>
    <n v="9.75"/>
    <n v="1777.8465242060429"/>
    <n v="21093.024721025096"/>
    <n v="197718.85518125712"/>
  </r>
  <r>
    <d v="2038-10-05T00:00:00"/>
    <n v="197718.85518125712"/>
    <n v="9.75"/>
    <n v="1606.4656983477141"/>
    <n v="21264.405546883423"/>
    <n v="176454.44963437371"/>
  </r>
  <r>
    <d v="2038-11-05T00:00:00"/>
    <n v="176454.44963437371"/>
    <n v="9.75"/>
    <n v="1433.6924032792865"/>
    <n v="21437.178841951853"/>
    <n v="155017.27079242186"/>
  </r>
  <r>
    <d v="2038-12-05T00:00:00"/>
    <n v="155017.27079242186"/>
    <n v="9.75"/>
    <n v="1259.5153251884276"/>
    <n v="21611.355920042712"/>
    <n v="133405.91487237916"/>
  </r>
  <r>
    <d v="2039-01-05T00:00:00"/>
    <n v="133405.91487237916"/>
    <n v="9.75"/>
    <n v="1083.9230583380806"/>
    <n v="21786.948186893056"/>
    <n v="111618.9666854861"/>
  </r>
  <r>
    <d v="2039-02-05T00:00:00"/>
    <n v="111618.9666854861"/>
    <n v="9.75"/>
    <n v="906.90410431957446"/>
    <n v="21963.967140911562"/>
    <n v="89654.99954457453"/>
  </r>
  <r>
    <d v="2039-03-05T00:00:00"/>
    <n v="89654.99954457453"/>
    <n v="9.75"/>
    <n v="728.44687129966815"/>
    <n v="22142.42437393147"/>
    <n v="67512.57517064306"/>
  </r>
  <r>
    <d v="2039-04-05T00:00:00"/>
    <n v="67512.57517064306"/>
    <n v="9.75"/>
    <n v="548.53967326147483"/>
    <n v="22322.331571969662"/>
    <n v="45190.243598673398"/>
  </r>
  <r>
    <d v="2039-05-05T00:00:00"/>
    <n v="45190.243598673398"/>
    <n v="9.75"/>
    <n v="367.17072923922137"/>
    <n v="22503.700515991917"/>
    <n v="22686.543082681481"/>
  </r>
  <r>
    <d v="2039-06-05T00:00:00"/>
    <n v="22686.543082681481"/>
    <n v="9.75"/>
    <n v="184.32816254678701"/>
    <n v="22686.543082684351"/>
    <n v="-2.8703652787953615E-9"/>
  </r>
  <r>
    <d v="2039-07-05T00:00:00"/>
    <n v="-2.8703652787953615E-9"/>
    <n v="9.75"/>
    <n v="-2.3321717890212311E-11"/>
    <n v="22870.871245231159"/>
    <n v="-22870.87124523403"/>
  </r>
  <r>
    <d v="2039-08-05T00:00:00"/>
    <n v="-22870.87124523403"/>
    <n v="9.75"/>
    <n v="-185.8258288675265"/>
    <n v="23056.697074098665"/>
    <n v="-45927.568319332699"/>
  </r>
  <r>
    <d v="2039-09-05T00:00:00"/>
    <n v="-45927.568319332699"/>
    <n v="9.75"/>
    <n v="-373.16149259457819"/>
    <n v="23244.032737825717"/>
    <n v="-69171.601057158419"/>
  </r>
  <r>
    <d v="2039-10-05T00:00:00"/>
    <n v="-69171.601057158419"/>
    <n v="9.75"/>
    <n v="-562.01925858941217"/>
    <n v="23432.890503820548"/>
    <n v="-92604.49156097896"/>
  </r>
  <r>
    <d v="2039-11-05T00:00:00"/>
    <n v="-92604.49156097896"/>
    <n v="9.75"/>
    <n v="-752.41149393295393"/>
    <n v="23623.282739164093"/>
    <n v="-116227.77430014305"/>
  </r>
  <r>
    <d v="2039-12-05T00:00:00"/>
    <n v="-116227.77430014305"/>
    <n v="9.75"/>
    <n v="-944.35066618866222"/>
    <n v="23815.221911419801"/>
    <n v="-140042.99621156286"/>
  </r>
  <r>
    <d v="2040-01-05T00:00:00"/>
    <n v="-140042.99621156286"/>
    <n v="9.75"/>
    <n v="-1137.8493442189481"/>
    <n v="24008.720589450084"/>
    <n v="-164051.71680101295"/>
  </r>
  <r>
    <d v="2040-02-05T00:00:00"/>
    <n v="-164051.71680101295"/>
    <n v="9.75"/>
    <n v="-1332.9201990082304"/>
    <n v="24203.791444239367"/>
    <n v="-188255.50824525231"/>
  </r>
  <r>
    <d v="2040-03-05T00:00:00"/>
    <n v="-188255.50824525231"/>
    <n v="9.75"/>
    <n v="-1529.5760044926749"/>
    <n v="24400.447249723813"/>
    <n v="-212655.95549497611"/>
  </r>
  <r>
    <d v="2040-04-05T00:00:00"/>
    <n v="-212655.95549497611"/>
    <n v="9.75"/>
    <n v="-1727.8296383966808"/>
    <n v="24598.700883627818"/>
    <n v="-237254.65637860392"/>
  </r>
  <r>
    <d v="2040-05-05T00:00:00"/>
    <n v="-237254.65637860392"/>
    <n v="9.75"/>
    <n v="-1927.6940830761566"/>
    <n v="24798.565328307293"/>
    <n v="-262053.22170691122"/>
  </r>
  <r>
    <d v="2040-06-05T00:00:00"/>
    <n v="-262053.22170691122"/>
    <n v="9.75"/>
    <n v="-2129.1824263686535"/>
    <n v="25000.053671599791"/>
    <n v="-287053.275378511"/>
  </r>
  <r>
    <d v="2040-07-05T00:00:00"/>
    <n v="-287053.275378511"/>
    <n v="9.75"/>
    <n v="-2332.3078624504019"/>
    <n v="25203.179107681539"/>
    <n v="-312256.45448619255"/>
  </r>
  <r>
    <d v="2040-08-05T00:00:00"/>
    <n v="-312256.45448619255"/>
    <n v="9.75"/>
    <n v="-2537.0836927003147"/>
    <n v="25407.954937931452"/>
    <n v="-337664.40942412399"/>
  </r>
  <r>
    <d v="2040-09-05T00:00:00"/>
    <n v="-337664.40942412399"/>
    <n v="9.75"/>
    <n v="-2743.5233265710071"/>
    <n v="25614.394571802146"/>
    <n v="-363278.80399592617"/>
  </r>
  <r>
    <d v="2040-10-05T00:00:00"/>
    <n v="-363278.80399592617"/>
    <n v="9.75"/>
    <n v="-2951.6402824669003"/>
    <n v="25822.511527698036"/>
    <n v="-389101.31552362419"/>
  </r>
  <r>
    <d v="2040-11-05T00:00:00"/>
    <n v="-389101.31552362419"/>
    <n v="9.75"/>
    <n v="-3161.4481886294466"/>
    <n v="26032.319433860583"/>
    <n v="-415133.63495748478"/>
  </r>
  <r>
    <d v="2040-12-05T00:00:00"/>
    <n v="-415133.63495748478"/>
    <n v="9.75"/>
    <n v="-3372.9607840295644"/>
    <n v="26243.832029260702"/>
    <n v="-441377.46698674548"/>
  </r>
  <r>
    <d v="2041-01-05T00:00:00"/>
    <n v="-441377.46698674548"/>
    <n v="9.75"/>
    <n v="-3586.1919192673072"/>
    <n v="26457.063164498446"/>
    <n v="-467834.5301512439"/>
  </r>
  <r>
    <d v="2041-02-05T00:00:00"/>
    <n v="-467834.5301512439"/>
    <n v="9.75"/>
    <n v="-3801.1555574788563"/>
    <n v="26672.026802709996"/>
    <n v="-494506.55695395393"/>
  </r>
  <r>
    <d v="2041-03-05T00:00:00"/>
    <n v="-494506.55695395393"/>
    <n v="9.75"/>
    <n v="-4017.8657752508757"/>
    <n v="26888.737020482014"/>
    <n v="-521395.29397443595"/>
  </r>
  <r>
    <d v="2041-04-05T00:00:00"/>
    <n v="-521395.29397443595"/>
    <n v="9.75"/>
    <n v="-4236.3367635422919"/>
    <n v="27107.208008773428"/>
    <n v="-548502.5019832094"/>
  </r>
  <r>
    <d v="2041-05-05T00:00:00"/>
    <n v="-548502.5019832094"/>
    <n v="9.75"/>
    <n v="-4456.5828286135766"/>
    <n v="27327.454073844714"/>
    <n v="-575829.95605705411"/>
  </r>
  <r>
    <d v="2041-06-05T00:00:00"/>
    <n v="-575829.95605705411"/>
    <n v="9.75"/>
    <n v="-4678.6183929635645"/>
    <n v="27549.489638194704"/>
    <n v="-603379.44569524878"/>
  </r>
  <r>
    <d v="2041-07-05T00:00:00"/>
    <n v="-603379.44569524878"/>
    <n v="9.75"/>
    <n v="-4902.4579962738962"/>
    <n v="27773.329241505035"/>
    <n v="-631152.77493675379"/>
  </r>
  <r>
    <d v="2041-08-05T00:00:00"/>
    <n v="-631152.77493675379"/>
    <n v="9.75"/>
    <n v="-5128.116296361125"/>
    <n v="27998.987541592262"/>
    <n v="-659151.76247834601"/>
  </r>
  <r>
    <d v="2041-09-05T00:00:00"/>
    <n v="-659151.76247834601"/>
    <n v="9.75"/>
    <n v="-5355.6080701365618"/>
    <n v="28226.479315367698"/>
    <n v="-687378.24179371365"/>
  </r>
  <r>
    <d v="2041-10-05T00:00:00"/>
    <n v="-687378.24179371365"/>
    <n v="9.75"/>
    <n v="-5584.948214573923"/>
    <n v="28455.819459805061"/>
    <n v="-715834.06125351868"/>
  </r>
  <r>
    <d v="2041-11-05T00:00:00"/>
    <n v="-715834.06125351868"/>
    <n v="9.75"/>
    <n v="-5816.1517476848394"/>
    <n v="28687.022992915976"/>
    <n v="-744521.08424643462"/>
  </r>
  <r>
    <d v="2041-12-05T00:00:00"/>
    <n v="-744521.08424643462"/>
    <n v="9.75"/>
    <n v="-6049.2338095022815"/>
    <n v="28920.10505473342"/>
    <n v="-773441.18930116808"/>
  </r>
  <r>
    <d v="2042-01-05T00:00:00"/>
    <n v="-773441.18930116808"/>
    <n v="9.75"/>
    <n v="-6284.2096630719907"/>
    <n v="29155.080908303127"/>
    <n v="-802596.27020947123"/>
  </r>
  <r>
    <d v="2042-02-05T00:00:00"/>
    <n v="-802596.27020947123"/>
    <n v="9.75"/>
    <n v="-6521.0946954519532"/>
    <n v="29391.965940683091"/>
    <n v="-831988.23615015438"/>
  </r>
  <r>
    <d v="2042-03-05T00:00:00"/>
    <n v="-831988.23615015438"/>
    <n v="9.75"/>
    <n v="-6759.9044187200052"/>
    <n v="29630.775663951143"/>
    <n v="-861619.01181410556"/>
  </r>
  <r>
    <d v="2042-04-05T00:00:00"/>
    <n v="-861619.01181410556"/>
    <n v="9.75"/>
    <n v="-7000.6544709896079"/>
    <n v="29871.525716220745"/>
    <n v="-891490.53753032628"/>
  </r>
  <r>
    <d v="2042-05-05T00:00:00"/>
    <n v="-891490.53753032628"/>
    <n v="9.75"/>
    <n v="-7243.3606174339011"/>
    <n v="30114.231862665038"/>
    <n v="-921604.76939299132"/>
  </r>
  <r>
    <d v="2042-06-05T00:00:00"/>
    <n v="-921604.76939299132"/>
    <n v="9.75"/>
    <n v="-7488.038751318054"/>
    <n v="30358.909996549191"/>
    <n v="-951963.67938954057"/>
  </r>
  <r>
    <d v="2042-07-05T00:00:00"/>
    <n v="-951963.67938954057"/>
    <n v="9.75"/>
    <n v="-7734.7048950400167"/>
    <n v="30605.576140271154"/>
    <n v="-982569.25552981172"/>
  </r>
  <r>
    <d v="2042-08-05T00:00:00"/>
    <n v="-982569.25552981172"/>
    <n v="9.75"/>
    <n v="-7983.3752011797196"/>
    <n v="30854.246446410856"/>
    <n v="-1013423.5019762226"/>
  </r>
  <r>
    <d v="2042-09-05T00:00:00"/>
    <n v="-1013423.5019762226"/>
    <n v="9.75"/>
    <n v="-8234.0659535568084"/>
    <n v="31104.937198787946"/>
    <n v="-1044528.4391750105"/>
  </r>
  <r>
    <d v="2042-10-05T00:00:00"/>
    <n v="-1044528.4391750105"/>
    <n v="9.75"/>
    <n v="-8486.7935682969601"/>
    <n v="31357.664813528099"/>
    <n v="-1075886.1039885387"/>
  </r>
  <r>
    <d v="2042-11-05T00:00:00"/>
    <n v="-1075886.1039885387"/>
    <n v="9.75"/>
    <n v="-8741.5745949068769"/>
    <n v="31612.445840138014"/>
    <n v="-1107498.5498286767"/>
  </r>
  <r>
    <d v="2042-12-05T00:00:00"/>
    <n v="-1107498.5498286767"/>
    <n v="9.75"/>
    <n v="-8998.4257173579972"/>
    <n v="31869.296962589135"/>
    <n v="-1139367.8467912658"/>
  </r>
  <r>
    <d v="2043-01-05T00:00:00"/>
    <n v="-1139367.8467912658"/>
    <n v="9.75"/>
    <n v="-9257.3637551790325"/>
    <n v="32128.235000410168"/>
    <n v="-1171496.0817916759"/>
  </r>
  <r>
    <d v="2043-02-05T00:00:00"/>
    <n v="-1171496.0817916759"/>
    <n v="9.75"/>
    <n v="-9518.4056645573655"/>
    <n v="32389.276909788503"/>
    <n v="-1203885.3587014645"/>
  </r>
  <r>
    <d v="2043-03-05T00:00:00"/>
    <n v="-1203885.3587014645"/>
    <n v="9.75"/>
    <n v="-9781.5685394493976"/>
    <n v="32652.439784680537"/>
    <n v="-1236537.798486145"/>
  </r>
  <r>
    <d v="2043-04-05T00:00:00"/>
    <n v="-1236537.798486145"/>
    <n v="9.75"/>
    <n v="-10046.869612699929"/>
    <n v="32917.740857931065"/>
    <n v="-1269455.5393440761"/>
  </r>
  <r>
    <d v="2043-05-05T00:00:00"/>
    <n v="-1269455.5393440761"/>
    <n v="9.75"/>
    <n v="-10314.32625717062"/>
    <n v="33185.197502401759"/>
    <n v="-1302640.7368464777"/>
  </r>
  <r>
    <d v="2043-06-05T00:00:00"/>
    <n v="-1302640.7368464777"/>
    <n v="9.75"/>
    <n v="-10583.955986877632"/>
    <n v="33454.827232108772"/>
    <n v="-1336095.5640785864"/>
  </r>
  <r>
    <d v="2043-07-05T00:00:00"/>
    <n v="-1336095.5640785864"/>
    <n v="9.75"/>
    <n v="-10855.776458138514"/>
    <n v="33726.64770336965"/>
    <n v="-1369822.211781956"/>
  </r>
  <r>
    <d v="2043-08-05T00:00:00"/>
    <n v="-1369822.211781956"/>
    <n v="9.75"/>
    <n v="-11129.805470728394"/>
    <n v="34000.676715959533"/>
    <n v="-1403822.8884979156"/>
  </r>
  <r>
    <d v="2043-09-05T00:00:00"/>
    <n v="-1403822.8884979156"/>
    <n v="9.75"/>
    <n v="-11406.060969045566"/>
    <n v="34276.932214276705"/>
    <n v="-1438099.8207121922"/>
  </r>
  <r>
    <d v="2043-10-05T00:00:00"/>
    <n v="-1438099.8207121922"/>
    <n v="9.75"/>
    <n v="-11684.56104328656"/>
    <n v="34555.432288517695"/>
    <n v="-1472655.2530007099"/>
  </r>
  <r>
    <d v="2043-11-05T00:00:00"/>
    <n v="-1472655.2530007099"/>
    <n v="9.75"/>
    <n v="-11965.323930630768"/>
    <n v="34836.195175861903"/>
    <n v="-1507491.4481765719"/>
  </r>
  <r>
    <d v="2043-12-05T00:00:00"/>
    <n v="-1507491.4481765719"/>
    <n v="9.75"/>
    <n v="-12248.368016434646"/>
    <n v="35119.239261665782"/>
    <n v="-1542610.6874382377"/>
  </r>
  <r>
    <d v="2044-01-05T00:00:00"/>
    <n v="-1542610.6874382377"/>
    <n v="9.75"/>
    <n v="-12533.711835435681"/>
    <n v="35404.583080666816"/>
    <n v="-1578015.2705189046"/>
  </r>
  <r>
    <d v="2044-02-05T00:00:00"/>
    <n v="-1578015.2705189046"/>
    <n v="9.75"/>
    <n v="-12821.374072966099"/>
    <n v="35692.245318197238"/>
    <n v="-1613707.5158371017"/>
  </r>
  <r>
    <d v="2044-03-05T00:00:00"/>
    <n v="-1613707.5158371017"/>
    <n v="9.75"/>
    <n v="-13111.373566176451"/>
    <n v="35982.244811407589"/>
    <n v="-1649689.7606485093"/>
  </r>
  <r>
    <d v="2044-04-05T00:00:00"/>
    <n v="-1649689.7606485093"/>
    <n v="9.75"/>
    <n v="-13403.729305269138"/>
    <n v="36274.600550500276"/>
    <n v="-1685964.3611990095"/>
  </r>
  <r>
    <d v="2044-05-05T00:00:00"/>
    <n v="-1685964.3611990095"/>
    <n v="9.75"/>
    <n v="-13698.460434741952"/>
    <n v="36569.331679973089"/>
    <n v="-1722533.6928789825"/>
  </r>
  <r>
    <d v="2044-06-05T00:00:00"/>
    <n v="-1722533.6928789825"/>
    <n v="9.75"/>
    <n v="-13995.586254641734"/>
    <n v="36866.457499872871"/>
    <n v="-1759400.1503788554"/>
  </r>
  <r>
    <d v="2044-07-05T00:00:00"/>
    <n v="-1759400.1503788554"/>
    <n v="9.75"/>
    <n v="-14295.126221828199"/>
    <n v="37165.997467059336"/>
    <n v="-1796566.1478459148"/>
  </r>
  <r>
    <d v="2044-08-05T00:00:00"/>
    <n v="-1796566.1478459148"/>
    <n v="9.75"/>
    <n v="-14597.099951248058"/>
    <n v="37467.971196479193"/>
    <n v="-1834034.119042394"/>
  </r>
  <r>
    <d v="2044-09-05T00:00:00"/>
    <n v="-1834034.119042394"/>
    <n v="9.75"/>
    <n v="-14901.527217219451"/>
    <n v="37772.39846245059"/>
    <n v="-1871806.5175048446"/>
  </r>
  <r>
    <d v="2044-10-05T00:00:00"/>
    <n v="-1871806.5175048446"/>
    <n v="9.75"/>
    <n v="-15208.427954726862"/>
    <n v="38079.299199957997"/>
    <n v="-1909885.8167048027"/>
  </r>
  <r>
    <d v="2044-11-05T00:00:00"/>
    <n v="-1909885.8167048027"/>
    <n v="9.75"/>
    <n v="-15517.822260726522"/>
    <n v="38388.693505957657"/>
    <n v="-1948274.5102107604"/>
  </r>
  <r>
    <d v="2044-12-05T00:00:00"/>
    <n v="-1948274.5102107604"/>
    <n v="9.75"/>
    <n v="-15829.730395462429"/>
    <n v="38700.601640693567"/>
    <n v="-1986975.111851454"/>
  </r>
  <r>
    <d v="2045-01-05T00:00:00"/>
    <n v="-1986975.111851454"/>
    <n v="9.75"/>
    <n v="-16144.172783793065"/>
    <n v="39015.044029024204"/>
    <n v="-2025990.1558804782"/>
  </r>
  <r>
    <d v="2045-02-05T00:00:00"/>
    <n v="-2025990.1558804782"/>
    <n v="9.75"/>
    <n v="-16461.170016528886"/>
    <n v="39332.041261760023"/>
    <n v="-2065322.1971422383"/>
  </r>
  <r>
    <d v="2045-03-05T00:00:00"/>
    <n v="-2065322.1971422383"/>
    <n v="9.75"/>
    <n v="-16780.742851780687"/>
    <n v="39651.614097011829"/>
    <n v="-2104973.81123925"/>
  </r>
  <r>
    <d v="2045-04-05T00:00:00"/>
    <n v="-2104973.81123925"/>
    <n v="9.75"/>
    <n v="-17102.912216318906"/>
    <n v="39973.783461550047"/>
    <n v="-2144947.5947008003"/>
  </r>
  <r>
    <d v="2045-05-05T00:00:00"/>
    <n v="-2144947.5947008003"/>
    <n v="9.75"/>
    <n v="-17427.699206944002"/>
    <n v="40298.57045217514"/>
    <n v="-2185246.1651529754"/>
  </r>
  <r>
    <d v="2045-06-05T00:00:00"/>
    <n v="-2185246.1651529754"/>
    <n v="9.75"/>
    <n v="-17755.125091867925"/>
    <n v="40625.996337099059"/>
    <n v="-2225872.1614900744"/>
  </r>
  <r>
    <d v="2045-07-05T00:00:00"/>
    <n v="-2225872.1614900744"/>
    <n v="9.75"/>
    <n v="-18085.211312106854"/>
    <n v="40956.082557337992"/>
    <n v="-2266828.2440474122"/>
  </r>
  <r>
    <d v="2045-08-05T00:00:00"/>
    <n v="-2266828.2440474122"/>
    <n v="9.75"/>
    <n v="-18417.979482885225"/>
    <n v="41288.850728116362"/>
    <n v="-2308117.0947755286"/>
  </r>
  <r>
    <d v="2045-09-05T00:00:00"/>
    <n v="-2308117.0947755286"/>
    <n v="9.75"/>
    <n v="-18753.451395051168"/>
    <n v="41624.322640282306"/>
    <n v="-2349741.4174158107"/>
  </r>
  <r>
    <d v="2045-10-05T00:00:00"/>
    <n v="-2349741.4174158107"/>
    <n v="9.75"/>
    <n v="-19091.649016503463"/>
    <n v="41962.5202617346"/>
    <n v="-2391703.9376775455"/>
  </r>
  <r>
    <d v="2045-11-05T00:00:00"/>
    <n v="-2391703.9376775455"/>
    <n v="9.75"/>
    <n v="-19432.594493630055"/>
    <n v="42303.465738861196"/>
    <n v="-2434007.4034164068"/>
  </r>
  <r>
    <d v="2045-12-05T00:00:00"/>
    <n v="-2434007.4034164068"/>
    <n v="9.75"/>
    <n v="-19776.310152758302"/>
    <n v="42647.181397989436"/>
    <n v="-2476654.5848143962"/>
  </r>
  <r>
    <d v="2046-01-05T00:00:00"/>
    <n v="-2476654.5848143962"/>
    <n v="9.75"/>
    <n v="-20122.81850161697"/>
    <n v="42993.689746848104"/>
    <n v="-2519648.2745612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31FBC-F654-3740-9373-D6F4FFFE2681}" name="PivotTable2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38" firstHeaderRow="1" firstDataRow="1" firstDataCol="1" rowPageCount="1" colPageCount="1"/>
  <pivotFields count="9">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4">
        <item x="0"/>
        <item x="1"/>
        <item x="2"/>
        <item t="default"/>
      </items>
    </pivotField>
    <pivotField showAll="0"/>
    <pivotField dataField="1" numFmtId="166" showAll="0"/>
    <pivotField showAll="0">
      <items count="2">
        <item x="0"/>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7">
        <item h="1" sd="0" x="0"/>
        <item h="1" sd="0" x="1"/>
        <item h="1" sd="0" x="2"/>
        <item h="1" sd="0" x="3"/>
        <item sd="0" x="4"/>
        <item h="1" sd="0" x="5"/>
        <item t="default"/>
      </items>
    </pivotField>
  </pivotFields>
  <rowFields count="1">
    <field x="6"/>
  </rowFields>
  <rowItems count="4">
    <i>
      <x v="1"/>
    </i>
    <i>
      <x v="2"/>
    </i>
    <i>
      <x v="3"/>
    </i>
    <i t="grand">
      <x/>
    </i>
  </rowItems>
  <colItems count="1">
    <i/>
  </colItems>
  <pageFields count="1">
    <pageField fld="8" hier="-1"/>
  </pageFields>
  <dataFields count="1">
    <dataField name="Sum of intres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EBC18-DA60-E843-8F6F-1B01CB381D59}" name="PivotTable2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1" firstDataRow="2" firstDataCol="1"/>
  <pivotFields count="9">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numFmtId="166" showAll="0">
      <items count="4">
        <item x="0"/>
        <item x="1"/>
        <item x="2"/>
        <item t="default"/>
      </items>
    </pivotField>
    <pivotField showAll="0"/>
    <pivotField dataField="1" numFmtId="166" showAll="0"/>
    <pivotField showAll="0">
      <items count="2">
        <item x="0"/>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7">
        <item h="1" sd="0" x="0"/>
        <item h="1" sd="0" x="1"/>
        <item h="1" sd="0" x="2"/>
        <item h="1" sd="0" x="3"/>
        <item sd="0" x="4"/>
        <item h="1" sd="0" x="5"/>
        <item t="default"/>
      </items>
    </pivotField>
  </pivotFields>
  <rowFields count="2">
    <field x="6"/>
    <field x="0"/>
  </rowFields>
  <rowItems count="4">
    <i>
      <x v="1"/>
    </i>
    <i>
      <x v="2"/>
    </i>
    <i>
      <x v="3"/>
    </i>
    <i t="grand">
      <x/>
    </i>
  </rowItems>
  <colFields count="1">
    <field x="1"/>
  </colFields>
  <colItems count="2">
    <i>
      <x v="2"/>
    </i>
    <i t="grand">
      <x/>
    </i>
  </colItems>
  <dataFields count="1">
    <dataField name="Sum of intrest" fld="3" baseField="0" baseItem="0"/>
  </dataFields>
  <formats count="8">
    <format dxfId="15">
      <pivotArea outline="0" collapsedLevelsAreSubtotals="1" fieldPosition="0">
        <references count="1">
          <reference field="1" count="2" selected="0">
            <x v="1"/>
            <x v="2"/>
          </reference>
        </references>
      </pivotArea>
    </format>
    <format dxfId="14">
      <pivotArea type="origin" dataOnly="0" labelOnly="1" outline="0" fieldPosition="0"/>
    </format>
    <format dxfId="13">
      <pivotArea field="1" type="button" dataOnly="0" labelOnly="1" outline="0" axis="axisCol" fieldPosition="0"/>
    </format>
    <format dxfId="12">
      <pivotArea type="topRight" dataOnly="0" labelOnly="1" outline="0" fieldPosition="0"/>
    </format>
    <format dxfId="11">
      <pivotArea field="6" type="button" dataOnly="0" labelOnly="1" outline="0" axis="axisRow" fieldPosition="0"/>
    </format>
    <format dxfId="10">
      <pivotArea dataOnly="0" labelOnly="1" fieldPosition="0">
        <references count="1">
          <reference field="6" count="12">
            <x v="1"/>
            <x v="2"/>
            <x v="3"/>
            <x v="4"/>
            <x v="5"/>
            <x v="6"/>
            <x v="7"/>
            <x v="8"/>
            <x v="9"/>
            <x v="10"/>
            <x v="11"/>
            <x v="12"/>
          </reference>
        </references>
      </pivotArea>
    </format>
    <format dxfId="9">
      <pivotArea dataOnly="0" labelOnly="1" grandRow="1" outline="0" fieldPosition="0"/>
    </format>
    <format dxfId="8">
      <pivotArea dataOnly="0" labelOnly="1" fieldPosition="0">
        <references count="1">
          <reference field="1" count="2">
            <x v="1"/>
            <x v="2"/>
          </reference>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5" format="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EA688-149E-A84C-87C6-D99B3036C913}" name="PivotTable2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6">
    <pivotField numFmtId="14" showAll="0"/>
    <pivotField numFmtId="169" showAll="0"/>
    <pivotField showAll="0"/>
    <pivotField dataField="1" numFmtId="169" showAll="0"/>
    <pivotField dataField="1" numFmtId="169" showAll="0"/>
    <pivotField numFmtId="169" showAll="0"/>
  </pivotFields>
  <rowItems count="1">
    <i/>
  </rowItems>
  <colFields count="1">
    <field x="-2"/>
  </colFields>
  <colItems count="2">
    <i>
      <x/>
    </i>
    <i i="1">
      <x v="1"/>
    </i>
  </colItems>
  <dataFields count="2">
    <dataField name="Sum of intrest" fld="3" baseField="0" baseItem="0"/>
    <dataField name="Sum of Principl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4CE2C35-40EB-7845-9250-83D908088CAD}" sourceName="Years (Date)">
  <pivotTables>
    <pivotTable tabId="2" name="PivotTable22"/>
    <pivotTable tabId="2" name="PivotTable23"/>
  </pivotTables>
  <data>
    <tabular pivotCacheId="824695534">
      <items count="6">
        <i x="1"/>
        <i x="2"/>
        <i x="3"/>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C2C4BAC9-BC16-A54A-9B94-2E0EB982B8CF}" cache="Slicer_Years__Date" caption="Years (Date)" columnCount="4" showCaption="0" style="SlicerStyleLigh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E9C9CADD-D930-8446-BBD8-1BA4A4D23693}" cache="Slicer_Years__Date" caption="Years (Date)" columnCount="4" showCaption="0"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2A5047-B4B0-C54B-8A7B-C8D369473899}" name="Mloan" displayName="Mloan" ref="A1:F31" totalsRowShown="0">
  <autoFilter ref="A1:F31" xr:uid="{CA2A5047-B4B0-C54B-8A7B-C8D369473899}"/>
  <tableColumns count="6">
    <tableColumn id="1" xr3:uid="{46DCEF65-463A-C14C-A60E-68E0E35284E4}" name="Date" dataDxfId="19"/>
    <tableColumn id="2" xr3:uid="{E4E57963-012B-F84C-995D-F266DDE79C4B}" name="Opening Principle" dataDxfId="18"/>
    <tableColumn id="3" xr3:uid="{6461119E-9B44-864F-9932-9B66AD238E24}" name="Rate"/>
    <tableColumn id="4" xr3:uid="{EB2A3250-1384-6F44-9026-FD374923E7C3}" name="intrest" dataDxfId="17">
      <calculatedColumnFormula>B2*C2/100*1/12</calculatedColumnFormula>
    </tableColumn>
    <tableColumn id="5" xr3:uid="{FEE5A703-4E95-D04D-8EC3-6DEADA892000}" name="principle amount"/>
    <tableColumn id="6" xr3:uid="{2CC9D7FB-D6BF-AC4F-BD4F-F46D6B2DC8FB}" name="closing Principle" dataDxfId="16">
      <calculatedColumnFormula>B2-E2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056C42-C198-0C45-882B-A34D1B094883}" name="Loan_Emi" displayName="Loan_Emi" ref="A1:F61" totalsRowShown="0" headerRowDxfId="2" dataDxfId="1">
  <autoFilter ref="A1:F61" xr:uid="{9C056C42-C198-0C45-882B-A34D1B094883}"/>
  <tableColumns count="6">
    <tableColumn id="1" xr3:uid="{9E301736-B0EC-274F-8199-BEABAC09B8E3}" name="Date" dataDxfId="7"/>
    <tableColumn id="2" xr3:uid="{AB076E83-9DFE-3449-BE9E-3D5644C4CBD7}" name="opening principle" dataDxfId="0">
      <calculatedColumnFormula>F1</calculatedColumnFormula>
    </tableColumn>
    <tableColumn id="3" xr3:uid="{4F28449F-4259-964A-8FF6-D1B4311AB230}" name="rate" dataDxfId="6"/>
    <tableColumn id="4" xr3:uid="{90FDB93B-D6B3-834D-9EB8-72F05F7AF1BC}" name="intrest" dataDxfId="5">
      <calculatedColumnFormula>B2*C2/100*1/12</calculatedColumnFormula>
    </tableColumn>
    <tableColumn id="5" xr3:uid="{27F2D873-DB1B-604D-9C1E-00798346169A}" name="Principle amount" dataDxfId="4">
      <calculatedColumnFormula>$H$6-D2</calculatedColumnFormula>
    </tableColumn>
    <tableColumn id="6" xr3:uid="{54D4F8BE-7D85-4449-BE22-BBE217057699}" name="closing principle" dataDxfId="3">
      <calculatedColumnFormula>B2-E2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5FD9-95EB-6C45-823C-755E0972ADEE}">
  <dimension ref="A1:C38"/>
  <sheetViews>
    <sheetView workbookViewId="0">
      <selection activeCell="A51" sqref="A51"/>
    </sheetView>
  </sheetViews>
  <sheetFormatPr baseColWidth="10" defaultRowHeight="16" x14ac:dyDescent="0.2"/>
  <cols>
    <col min="1" max="1" width="13" bestFit="1" customWidth="1"/>
    <col min="2" max="2" width="12.6640625" bestFit="1" customWidth="1"/>
    <col min="3" max="5" width="12.1640625" bestFit="1" customWidth="1"/>
  </cols>
  <sheetData>
    <row r="1" spans="1:3" x14ac:dyDescent="0.2">
      <c r="A1" s="12"/>
      <c r="B1" s="12"/>
      <c r="C1" s="12"/>
    </row>
    <row r="2" spans="1:3" x14ac:dyDescent="0.2">
      <c r="A2" s="12"/>
      <c r="B2" s="12"/>
      <c r="C2" s="12"/>
    </row>
    <row r="3" spans="1:3" x14ac:dyDescent="0.2">
      <c r="A3" s="13" t="s">
        <v>6</v>
      </c>
      <c r="B3" s="13" t="s">
        <v>17</v>
      </c>
      <c r="C3" s="12"/>
    </row>
    <row r="4" spans="1:3" x14ac:dyDescent="0.2">
      <c r="A4" s="13" t="s">
        <v>7</v>
      </c>
      <c r="B4" s="12">
        <v>2037427</v>
      </c>
      <c r="C4" s="2" t="s">
        <v>8</v>
      </c>
    </row>
    <row r="5" spans="1:3" x14ac:dyDescent="0.2">
      <c r="A5" s="14" t="s">
        <v>10</v>
      </c>
      <c r="B5" s="12">
        <v>16554.094375000001</v>
      </c>
      <c r="C5" s="3">
        <v>16554.094375000001</v>
      </c>
    </row>
    <row r="6" spans="1:3" x14ac:dyDescent="0.2">
      <c r="A6" s="14" t="s">
        <v>11</v>
      </c>
      <c r="B6" s="12">
        <v>16554.094375000001</v>
      </c>
      <c r="C6" s="3">
        <v>16554.094375000001</v>
      </c>
    </row>
    <row r="7" spans="1:3" x14ac:dyDescent="0.2">
      <c r="A7" s="14" t="s">
        <v>12</v>
      </c>
      <c r="B7" s="12">
        <v>16554.094375000001</v>
      </c>
      <c r="C7" s="3">
        <v>16554.094375000001</v>
      </c>
    </row>
    <row r="8" spans="1:3" x14ac:dyDescent="0.2">
      <c r="A8" s="14" t="s">
        <v>8</v>
      </c>
      <c r="B8" s="12">
        <v>49662.283125000002</v>
      </c>
      <c r="C8" s="3">
        <v>49662.283125000002</v>
      </c>
    </row>
    <row r="18" spans="1:3" x14ac:dyDescent="0.2">
      <c r="A18" s="12"/>
      <c r="B18" s="12"/>
      <c r="C18" s="12"/>
    </row>
    <row r="19" spans="1:3" x14ac:dyDescent="0.2">
      <c r="A19" s="12"/>
      <c r="B19" s="12"/>
      <c r="C19" s="12"/>
    </row>
    <row r="20" spans="1:3" x14ac:dyDescent="0.2">
      <c r="A20" s="12"/>
      <c r="B20" s="12"/>
      <c r="C20" s="12"/>
    </row>
    <row r="21" spans="1:3" x14ac:dyDescent="0.2">
      <c r="A21" s="12"/>
      <c r="B21" s="12"/>
      <c r="C21" s="12"/>
    </row>
    <row r="22" spans="1:3" x14ac:dyDescent="0.2">
      <c r="A22" s="12"/>
      <c r="B22" s="12"/>
      <c r="C22" s="12"/>
    </row>
    <row r="23" spans="1:3" x14ac:dyDescent="0.2">
      <c r="A23" s="12"/>
      <c r="B23" s="12"/>
      <c r="C23" s="12"/>
    </row>
    <row r="24" spans="1:3" ht="24" x14ac:dyDescent="0.3">
      <c r="A24" s="15" t="s">
        <v>14</v>
      </c>
      <c r="B24" s="12">
        <f>SUM(Mloan[intrest])</f>
        <v>427003.78687499982</v>
      </c>
      <c r="C24" s="12"/>
    </row>
    <row r="25" spans="1:3" ht="24" x14ac:dyDescent="0.3">
      <c r="A25" s="15" t="s">
        <v>15</v>
      </c>
      <c r="B25" s="12">
        <f>AVERAGE(Mloan[intrest])</f>
        <v>14233.459562499995</v>
      </c>
      <c r="C25" s="12"/>
    </row>
    <row r="26" spans="1:3" ht="24" x14ac:dyDescent="0.3">
      <c r="A26" s="15" t="s">
        <v>16</v>
      </c>
      <c r="B26" s="12">
        <f>AVERAGE(Mloan[Rate])</f>
        <v>10.425000000000001</v>
      </c>
      <c r="C26" s="12"/>
    </row>
    <row r="27" spans="1:3" ht="24" x14ac:dyDescent="0.3">
      <c r="A27" s="15"/>
      <c r="B27" s="12"/>
      <c r="C27" s="12"/>
    </row>
    <row r="28" spans="1:3" ht="24" x14ac:dyDescent="0.3">
      <c r="A28" s="15"/>
      <c r="B28" s="12"/>
      <c r="C28" s="12"/>
    </row>
    <row r="29" spans="1:3" x14ac:dyDescent="0.2">
      <c r="A29" s="12"/>
      <c r="B29" s="12"/>
      <c r="C29" s="12"/>
    </row>
    <row r="32" spans="1:3" x14ac:dyDescent="0.2">
      <c r="A32" s="4" t="s">
        <v>13</v>
      </c>
      <c r="B32" t="s">
        <v>9</v>
      </c>
    </row>
    <row r="34" spans="1:2" x14ac:dyDescent="0.2">
      <c r="A34" s="4" t="s">
        <v>7</v>
      </c>
      <c r="B34" t="s">
        <v>6</v>
      </c>
    </row>
    <row r="35" spans="1:2" x14ac:dyDescent="0.2">
      <c r="A35" s="5" t="s">
        <v>10</v>
      </c>
      <c r="B35" s="3">
        <v>16554.094375000001</v>
      </c>
    </row>
    <row r="36" spans="1:2" x14ac:dyDescent="0.2">
      <c r="A36" s="5" t="s">
        <v>11</v>
      </c>
      <c r="B36" s="3">
        <v>16554.094375000001</v>
      </c>
    </row>
    <row r="37" spans="1:2" x14ac:dyDescent="0.2">
      <c r="A37" s="5" t="s">
        <v>12</v>
      </c>
      <c r="B37" s="3">
        <v>16554.094375000001</v>
      </c>
    </row>
    <row r="38" spans="1:2" x14ac:dyDescent="0.2">
      <c r="A38" s="5" t="s">
        <v>8</v>
      </c>
      <c r="B38" s="3">
        <v>49662.283125000002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0321-C37F-7940-9F1F-D9D120AA6F02}">
  <dimension ref="E2:M26"/>
  <sheetViews>
    <sheetView showGridLines="0" topLeftCell="B2" zoomScale="92" workbookViewId="0">
      <selection activeCell="K7" sqref="K7"/>
    </sheetView>
  </sheetViews>
  <sheetFormatPr baseColWidth="10" defaultRowHeight="16" x14ac:dyDescent="0.2"/>
  <cols>
    <col min="5" max="5" width="25" bestFit="1" customWidth="1"/>
    <col min="6" max="6" width="37.33203125" customWidth="1"/>
    <col min="7" max="7" width="1.6640625" customWidth="1"/>
    <col min="8" max="8" width="24.5" bestFit="1" customWidth="1"/>
    <col min="9" max="9" width="3.6640625" customWidth="1"/>
    <col min="10" max="10" width="27.5" bestFit="1" customWidth="1"/>
    <col min="11" max="11" width="27.83203125" customWidth="1"/>
    <col min="12" max="12" width="32" customWidth="1"/>
    <col min="13" max="13" width="24.6640625" customWidth="1"/>
  </cols>
  <sheetData>
    <row r="2" spans="5:13" ht="25" customHeight="1" thickBot="1" x14ac:dyDescent="0.3">
      <c r="E2" s="27"/>
      <c r="F2" s="28" t="s">
        <v>40</v>
      </c>
      <c r="G2" s="27"/>
      <c r="H2" s="27"/>
      <c r="J2" s="27"/>
      <c r="K2" s="28" t="s">
        <v>29</v>
      </c>
      <c r="L2" s="27"/>
    </row>
    <row r="3" spans="5:13" ht="33" customHeight="1" thickTop="1" x14ac:dyDescent="0.2">
      <c r="F3" s="6" t="s">
        <v>21</v>
      </c>
      <c r="K3" s="6" t="s">
        <v>39</v>
      </c>
      <c r="L3" s="6"/>
    </row>
    <row r="4" spans="5:13" ht="17" thickBot="1" x14ac:dyDescent="0.25"/>
    <row r="5" spans="5:13" ht="41" customHeight="1" thickTop="1" thickBot="1" x14ac:dyDescent="0.25">
      <c r="E5" s="6" t="s">
        <v>30</v>
      </c>
      <c r="F5" s="11">
        <v>45631</v>
      </c>
      <c r="H5" s="17">
        <f>_xlfn.XLOOKUP(F5,Mloan[Date],Mloan[intrest])</f>
        <v>13772.783541666666</v>
      </c>
      <c r="J5" s="7" t="s">
        <v>32</v>
      </c>
      <c r="K5" s="7" t="s">
        <v>2</v>
      </c>
      <c r="L5" s="26" t="s">
        <v>38</v>
      </c>
      <c r="M5" s="17"/>
    </row>
    <row r="6" spans="5:13" ht="31" customHeight="1" thickTop="1" x14ac:dyDescent="0.2">
      <c r="J6" s="29">
        <v>5</v>
      </c>
      <c r="K6" s="9">
        <v>9.75</v>
      </c>
      <c r="L6" s="23">
        <v>2037427</v>
      </c>
    </row>
    <row r="8" spans="5:13" ht="27" x14ac:dyDescent="0.2">
      <c r="J8" s="24" t="s">
        <v>31</v>
      </c>
      <c r="K8" s="24" t="s">
        <v>37</v>
      </c>
      <c r="L8" s="25" t="s">
        <v>36</v>
      </c>
    </row>
    <row r="10" spans="5:13" ht="32" x14ac:dyDescent="0.2">
      <c r="J10" s="16">
        <f>PMT((K6/100)*1/12,J6*12,-L6)</f>
        <v>43039.104381691017</v>
      </c>
      <c r="K10" s="23">
        <f>J10*J6*12</f>
        <v>2582346.2629014612</v>
      </c>
      <c r="L10" s="23">
        <f>K10-L6</f>
        <v>544919.26290146122</v>
      </c>
    </row>
    <row r="12" spans="5:13" ht="27" x14ac:dyDescent="0.2">
      <c r="J12" s="25"/>
    </row>
    <row r="22" spans="5:8" ht="42" customHeight="1" x14ac:dyDescent="0.2">
      <c r="E22" s="7" t="s">
        <v>18</v>
      </c>
      <c r="F22" s="7" t="s">
        <v>19</v>
      </c>
      <c r="G22" s="6"/>
      <c r="H22" s="10" t="s">
        <v>20</v>
      </c>
    </row>
    <row r="23" spans="5:8" ht="35" customHeight="1" x14ac:dyDescent="0.2">
      <c r="E23" s="16">
        <f>'calci 1'!$B$24</f>
        <v>427003.78687499982</v>
      </c>
      <c r="F23" s="16">
        <f>'calci 1'!$B$25</f>
        <v>14233.459562499995</v>
      </c>
      <c r="G23" s="8"/>
      <c r="H23" s="9">
        <f>'calci 1'!B26</f>
        <v>10.425000000000001</v>
      </c>
    </row>
    <row r="24" spans="5:8" ht="42" customHeight="1" x14ac:dyDescent="0.2">
      <c r="E24" s="17"/>
      <c r="G24" s="8"/>
    </row>
    <row r="25" spans="5:8" ht="32" x14ac:dyDescent="0.2">
      <c r="E25" s="6"/>
      <c r="H25" s="17"/>
    </row>
    <row r="26" spans="5:8" x14ac:dyDescent="0.2">
      <c r="E26" s="1"/>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29A8-AFE0-FD43-922C-94D180A8ECB2}">
  <dimension ref="A1:F37"/>
  <sheetViews>
    <sheetView workbookViewId="0">
      <selection activeCell="C35" sqref="C35"/>
    </sheetView>
  </sheetViews>
  <sheetFormatPr baseColWidth="10" defaultRowHeight="16" x14ac:dyDescent="0.2"/>
  <cols>
    <col min="1" max="1" width="12.6640625" customWidth="1"/>
    <col min="2" max="2" width="18" customWidth="1"/>
    <col min="5" max="5" width="17.33203125" customWidth="1"/>
    <col min="6" max="6" width="17.1640625" customWidth="1"/>
  </cols>
  <sheetData>
    <row r="1" spans="1:6" x14ac:dyDescent="0.2">
      <c r="A1" t="s">
        <v>0</v>
      </c>
      <c r="B1" s="12" t="s">
        <v>1</v>
      </c>
      <c r="C1" t="s">
        <v>2</v>
      </c>
      <c r="D1" s="12" t="s">
        <v>3</v>
      </c>
      <c r="E1" t="s">
        <v>4</v>
      </c>
      <c r="F1" s="12" t="s">
        <v>5</v>
      </c>
    </row>
    <row r="2" spans="1:6" x14ac:dyDescent="0.2">
      <c r="A2" s="1">
        <v>45204</v>
      </c>
      <c r="B2" s="12">
        <v>1234427</v>
      </c>
      <c r="C2">
        <v>10.75</v>
      </c>
      <c r="D2" s="12">
        <f>B2*C2/100*1/12</f>
        <v>11058.408541666666</v>
      </c>
      <c r="E2">
        <v>0</v>
      </c>
      <c r="F2" s="12">
        <f>B2-E2</f>
        <v>1234427</v>
      </c>
    </row>
    <row r="3" spans="1:6" x14ac:dyDescent="0.2">
      <c r="A3" s="1">
        <v>45235</v>
      </c>
      <c r="B3" s="12">
        <v>1234427</v>
      </c>
      <c r="C3">
        <v>10.75</v>
      </c>
      <c r="D3" s="12">
        <f t="shared" ref="D3:D31" si="0">B3*C3/100*1/12</f>
        <v>11058.408541666666</v>
      </c>
      <c r="E3">
        <v>0</v>
      </c>
      <c r="F3" s="12">
        <f t="shared" ref="F3:F31" si="1">B3-E3</f>
        <v>1234427</v>
      </c>
    </row>
    <row r="4" spans="1:6" x14ac:dyDescent="0.2">
      <c r="A4" s="1">
        <v>45265</v>
      </c>
      <c r="B4" s="12">
        <v>1234427</v>
      </c>
      <c r="C4">
        <v>10.75</v>
      </c>
      <c r="D4" s="12">
        <f t="shared" si="0"/>
        <v>11058.408541666666</v>
      </c>
      <c r="E4">
        <v>0</v>
      </c>
      <c r="F4" s="12">
        <f t="shared" si="1"/>
        <v>1234427</v>
      </c>
    </row>
    <row r="5" spans="1:6" x14ac:dyDescent="0.2">
      <c r="A5" s="1">
        <v>45296</v>
      </c>
      <c r="B5" s="12">
        <v>1234427</v>
      </c>
      <c r="C5">
        <v>10.75</v>
      </c>
      <c r="D5" s="12">
        <f t="shared" si="0"/>
        <v>11058.408541666666</v>
      </c>
      <c r="E5">
        <v>0</v>
      </c>
      <c r="F5" s="12">
        <f t="shared" si="1"/>
        <v>1234427</v>
      </c>
    </row>
    <row r="6" spans="1:6" x14ac:dyDescent="0.2">
      <c r="A6" s="1">
        <v>45327</v>
      </c>
      <c r="B6" s="12">
        <v>1234427</v>
      </c>
      <c r="C6">
        <v>10.75</v>
      </c>
      <c r="D6" s="12">
        <f t="shared" si="0"/>
        <v>11058.408541666666</v>
      </c>
      <c r="E6">
        <v>0</v>
      </c>
      <c r="F6" s="12">
        <f t="shared" si="1"/>
        <v>1234427</v>
      </c>
    </row>
    <row r="7" spans="1:6" x14ac:dyDescent="0.2">
      <c r="A7" s="1">
        <v>45356</v>
      </c>
      <c r="B7" s="12">
        <v>1234427</v>
      </c>
      <c r="C7">
        <v>10.75</v>
      </c>
      <c r="D7" s="12">
        <f t="shared" si="0"/>
        <v>11058.408541666666</v>
      </c>
      <c r="E7">
        <v>0</v>
      </c>
      <c r="F7" s="12">
        <f t="shared" si="1"/>
        <v>1234427</v>
      </c>
    </row>
    <row r="8" spans="1:6" x14ac:dyDescent="0.2">
      <c r="A8" s="1">
        <v>45387</v>
      </c>
      <c r="B8" s="12">
        <v>1234427</v>
      </c>
      <c r="C8">
        <v>10.75</v>
      </c>
      <c r="D8" s="12">
        <f t="shared" si="0"/>
        <v>11058.408541666666</v>
      </c>
      <c r="E8">
        <v>0</v>
      </c>
      <c r="F8" s="12">
        <f t="shared" si="1"/>
        <v>1234427</v>
      </c>
    </row>
    <row r="9" spans="1:6" x14ac:dyDescent="0.2">
      <c r="A9" s="1">
        <v>45417</v>
      </c>
      <c r="B9" s="12">
        <v>1537427</v>
      </c>
      <c r="C9">
        <v>10.75</v>
      </c>
      <c r="D9" s="12">
        <f t="shared" si="0"/>
        <v>13772.783541666666</v>
      </c>
      <c r="E9">
        <v>0</v>
      </c>
      <c r="F9" s="12">
        <f t="shared" si="1"/>
        <v>1537427</v>
      </c>
    </row>
    <row r="10" spans="1:6" x14ac:dyDescent="0.2">
      <c r="A10" s="1">
        <v>45448</v>
      </c>
      <c r="B10" s="12">
        <v>1537427</v>
      </c>
      <c r="C10">
        <v>10.75</v>
      </c>
      <c r="D10" s="12">
        <f t="shared" si="0"/>
        <v>13772.783541666666</v>
      </c>
      <c r="E10">
        <v>0</v>
      </c>
      <c r="F10" s="12">
        <f t="shared" si="1"/>
        <v>1537427</v>
      </c>
    </row>
    <row r="11" spans="1:6" x14ac:dyDescent="0.2">
      <c r="A11" s="1">
        <v>45478</v>
      </c>
      <c r="B11" s="12">
        <v>1537427</v>
      </c>
      <c r="C11">
        <v>10.75</v>
      </c>
      <c r="D11" s="12">
        <f t="shared" si="0"/>
        <v>13772.783541666666</v>
      </c>
      <c r="E11">
        <v>0</v>
      </c>
      <c r="F11" s="12">
        <f t="shared" si="1"/>
        <v>1537427</v>
      </c>
    </row>
    <row r="12" spans="1:6" x14ac:dyDescent="0.2">
      <c r="A12" s="1">
        <v>45509</v>
      </c>
      <c r="B12" s="12">
        <v>1537427</v>
      </c>
      <c r="C12">
        <v>10.75</v>
      </c>
      <c r="D12" s="12">
        <f t="shared" si="0"/>
        <v>13772.783541666666</v>
      </c>
      <c r="E12">
        <v>0</v>
      </c>
      <c r="F12" s="12">
        <f t="shared" si="1"/>
        <v>1537427</v>
      </c>
    </row>
    <row r="13" spans="1:6" x14ac:dyDescent="0.2">
      <c r="A13" s="1">
        <v>45540</v>
      </c>
      <c r="B13" s="12">
        <v>1537427</v>
      </c>
      <c r="C13">
        <v>10.75</v>
      </c>
      <c r="D13" s="12">
        <f t="shared" si="0"/>
        <v>13772.783541666666</v>
      </c>
      <c r="E13">
        <v>0</v>
      </c>
      <c r="F13" s="12">
        <f t="shared" si="1"/>
        <v>1537427</v>
      </c>
    </row>
    <row r="14" spans="1:6" x14ac:dyDescent="0.2">
      <c r="A14" s="1">
        <v>45570</v>
      </c>
      <c r="B14" s="12">
        <v>1537427</v>
      </c>
      <c r="C14">
        <v>10.75</v>
      </c>
      <c r="D14" s="12">
        <f t="shared" si="0"/>
        <v>13772.783541666666</v>
      </c>
      <c r="E14">
        <v>0</v>
      </c>
      <c r="F14" s="12">
        <f t="shared" si="1"/>
        <v>1537427</v>
      </c>
    </row>
    <row r="15" spans="1:6" x14ac:dyDescent="0.2">
      <c r="A15" s="1">
        <v>45601</v>
      </c>
      <c r="B15" s="12">
        <v>1537427</v>
      </c>
      <c r="C15">
        <v>10.75</v>
      </c>
      <c r="D15" s="12">
        <f t="shared" si="0"/>
        <v>13772.783541666666</v>
      </c>
      <c r="E15">
        <v>0</v>
      </c>
      <c r="F15" s="12">
        <f t="shared" si="1"/>
        <v>1537427</v>
      </c>
    </row>
    <row r="16" spans="1:6" x14ac:dyDescent="0.2">
      <c r="A16" s="1">
        <v>45631</v>
      </c>
      <c r="B16" s="12">
        <v>1537427</v>
      </c>
      <c r="C16">
        <v>10.75</v>
      </c>
      <c r="D16" s="12">
        <f t="shared" si="0"/>
        <v>13772.783541666666</v>
      </c>
      <c r="E16">
        <v>0</v>
      </c>
      <c r="F16" s="12">
        <f t="shared" si="1"/>
        <v>1537427</v>
      </c>
    </row>
    <row r="17" spans="1:6" x14ac:dyDescent="0.2">
      <c r="A17" s="1">
        <v>45662</v>
      </c>
      <c r="B17" s="12">
        <v>1537427</v>
      </c>
      <c r="C17">
        <v>10.75</v>
      </c>
      <c r="D17" s="12">
        <f t="shared" si="0"/>
        <v>13772.783541666666</v>
      </c>
      <c r="E17">
        <v>0</v>
      </c>
      <c r="F17" s="12">
        <f t="shared" si="1"/>
        <v>1537427</v>
      </c>
    </row>
    <row r="18" spans="1:6" x14ac:dyDescent="0.2">
      <c r="A18" s="1">
        <v>45693</v>
      </c>
      <c r="B18" s="12">
        <v>1537427</v>
      </c>
      <c r="C18">
        <v>10.75</v>
      </c>
      <c r="D18" s="12">
        <f t="shared" si="0"/>
        <v>13772.783541666666</v>
      </c>
      <c r="E18">
        <v>0</v>
      </c>
      <c r="F18" s="12">
        <f t="shared" si="1"/>
        <v>1537427</v>
      </c>
    </row>
    <row r="19" spans="1:6" x14ac:dyDescent="0.2">
      <c r="A19" s="1">
        <v>45721</v>
      </c>
      <c r="B19" s="12">
        <v>1537427</v>
      </c>
      <c r="C19">
        <v>10.75</v>
      </c>
      <c r="D19" s="12">
        <f t="shared" si="0"/>
        <v>13772.783541666666</v>
      </c>
      <c r="E19">
        <v>0</v>
      </c>
      <c r="F19" s="12">
        <f t="shared" si="1"/>
        <v>1537427</v>
      </c>
    </row>
    <row r="20" spans="1:6" x14ac:dyDescent="0.2">
      <c r="A20" s="1">
        <v>45752</v>
      </c>
      <c r="B20" s="12">
        <v>1537427</v>
      </c>
      <c r="C20">
        <v>10.5</v>
      </c>
      <c r="D20" s="12">
        <f t="shared" si="0"/>
        <v>13452.48625</v>
      </c>
      <c r="E20">
        <v>0</v>
      </c>
      <c r="F20" s="12">
        <f t="shared" si="1"/>
        <v>1537427</v>
      </c>
    </row>
    <row r="21" spans="1:6" x14ac:dyDescent="0.2">
      <c r="A21" s="1">
        <v>45782</v>
      </c>
      <c r="B21" s="12">
        <v>2037427</v>
      </c>
      <c r="C21">
        <v>10.5</v>
      </c>
      <c r="D21" s="12">
        <f t="shared" si="0"/>
        <v>17827.486249999998</v>
      </c>
      <c r="E21">
        <v>0</v>
      </c>
      <c r="F21" s="12">
        <f t="shared" si="1"/>
        <v>2037427</v>
      </c>
    </row>
    <row r="22" spans="1:6" x14ac:dyDescent="0.2">
      <c r="A22" s="1">
        <v>45813</v>
      </c>
      <c r="B22" s="12">
        <v>2037427</v>
      </c>
      <c r="C22">
        <v>10.5</v>
      </c>
      <c r="D22" s="12">
        <f t="shared" si="0"/>
        <v>17827.486249999998</v>
      </c>
      <c r="E22">
        <v>0</v>
      </c>
      <c r="F22" s="12">
        <f t="shared" si="1"/>
        <v>2037427</v>
      </c>
    </row>
    <row r="23" spans="1:6" x14ac:dyDescent="0.2">
      <c r="A23" s="1">
        <v>45843</v>
      </c>
      <c r="B23" s="12">
        <v>2037427</v>
      </c>
      <c r="C23">
        <v>9.75</v>
      </c>
      <c r="D23" s="12">
        <f t="shared" si="0"/>
        <v>16554.094375000001</v>
      </c>
      <c r="E23">
        <v>0</v>
      </c>
      <c r="F23" s="12">
        <f t="shared" si="1"/>
        <v>2037427</v>
      </c>
    </row>
    <row r="24" spans="1:6" x14ac:dyDescent="0.2">
      <c r="A24" s="1">
        <v>45874</v>
      </c>
      <c r="B24" s="12">
        <v>2037427</v>
      </c>
      <c r="C24">
        <v>9.75</v>
      </c>
      <c r="D24" s="12">
        <f t="shared" si="0"/>
        <v>16554.094375000001</v>
      </c>
      <c r="E24">
        <v>0</v>
      </c>
      <c r="F24" s="12">
        <f t="shared" si="1"/>
        <v>2037427</v>
      </c>
    </row>
    <row r="25" spans="1:6" x14ac:dyDescent="0.2">
      <c r="A25" s="1">
        <v>45905</v>
      </c>
      <c r="B25" s="12">
        <v>2037427</v>
      </c>
      <c r="C25">
        <v>9.75</v>
      </c>
      <c r="D25" s="12">
        <f t="shared" si="0"/>
        <v>16554.094375000001</v>
      </c>
      <c r="E25">
        <v>0</v>
      </c>
      <c r="F25" s="12">
        <f t="shared" si="1"/>
        <v>2037427</v>
      </c>
    </row>
    <row r="26" spans="1:6" x14ac:dyDescent="0.2">
      <c r="A26" s="1">
        <v>45935</v>
      </c>
      <c r="B26" s="12">
        <v>2037427</v>
      </c>
      <c r="C26">
        <v>9.75</v>
      </c>
      <c r="D26" s="12">
        <f t="shared" si="0"/>
        <v>16554.094375000001</v>
      </c>
      <c r="E26">
        <v>0</v>
      </c>
      <c r="F26" s="12">
        <f t="shared" si="1"/>
        <v>2037427</v>
      </c>
    </row>
    <row r="27" spans="1:6" x14ac:dyDescent="0.2">
      <c r="A27" s="1">
        <v>45966</v>
      </c>
      <c r="B27" s="12">
        <v>2037427</v>
      </c>
      <c r="C27">
        <v>9.75</v>
      </c>
      <c r="D27" s="12">
        <f t="shared" si="0"/>
        <v>16554.094375000001</v>
      </c>
      <c r="E27">
        <v>0</v>
      </c>
      <c r="F27" s="12">
        <f t="shared" si="1"/>
        <v>2037427</v>
      </c>
    </row>
    <row r="28" spans="1:6" x14ac:dyDescent="0.2">
      <c r="A28" s="1">
        <v>45996</v>
      </c>
      <c r="B28" s="12">
        <v>2037427</v>
      </c>
      <c r="C28">
        <v>9.75</v>
      </c>
      <c r="D28" s="12">
        <f t="shared" si="0"/>
        <v>16554.094375000001</v>
      </c>
      <c r="E28">
        <v>0</v>
      </c>
      <c r="F28" s="12">
        <f t="shared" si="1"/>
        <v>2037427</v>
      </c>
    </row>
    <row r="29" spans="1:6" x14ac:dyDescent="0.2">
      <c r="A29" s="1">
        <v>46027</v>
      </c>
      <c r="B29" s="12">
        <v>2037427</v>
      </c>
      <c r="C29">
        <v>9.75</v>
      </c>
      <c r="D29" s="12">
        <f t="shared" si="0"/>
        <v>16554.094375000001</v>
      </c>
      <c r="E29">
        <v>0</v>
      </c>
      <c r="F29" s="12">
        <f t="shared" si="1"/>
        <v>2037427</v>
      </c>
    </row>
    <row r="30" spans="1:6" x14ac:dyDescent="0.2">
      <c r="A30" s="1">
        <v>46058</v>
      </c>
      <c r="B30" s="12">
        <v>2037427</v>
      </c>
      <c r="C30">
        <v>9.75</v>
      </c>
      <c r="D30" s="12">
        <f t="shared" si="0"/>
        <v>16554.094375000001</v>
      </c>
      <c r="E30">
        <v>0</v>
      </c>
      <c r="F30" s="12">
        <f t="shared" si="1"/>
        <v>2037427</v>
      </c>
    </row>
    <row r="31" spans="1:6" x14ac:dyDescent="0.2">
      <c r="A31" s="1">
        <v>46086</v>
      </c>
      <c r="B31" s="12">
        <v>2037427</v>
      </c>
      <c r="C31">
        <v>9.75</v>
      </c>
      <c r="D31" s="12">
        <f t="shared" si="0"/>
        <v>16554.094375000001</v>
      </c>
      <c r="E31">
        <v>0</v>
      </c>
      <c r="F31" s="12">
        <f t="shared" si="1"/>
        <v>2037427</v>
      </c>
    </row>
    <row r="32" spans="1:6" x14ac:dyDescent="0.2">
      <c r="A32" s="1"/>
    </row>
    <row r="33" spans="1:1" x14ac:dyDescent="0.2">
      <c r="A33" s="1"/>
    </row>
    <row r="34" spans="1:1" x14ac:dyDescent="0.2">
      <c r="A34" s="1"/>
    </row>
    <row r="35" spans="1:1" x14ac:dyDescent="0.2">
      <c r="A35" s="1"/>
    </row>
    <row r="36" spans="1:1" x14ac:dyDescent="0.2">
      <c r="A36" s="1"/>
    </row>
    <row r="37" spans="1:1" x14ac:dyDescent="0.2">
      <c r="A3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B34F-F6CC-604F-98B4-5E7ED7EB002D}">
  <dimension ref="A3:D17"/>
  <sheetViews>
    <sheetView workbookViewId="0">
      <selection activeCell="F21" sqref="F21"/>
    </sheetView>
  </sheetViews>
  <sheetFormatPr baseColWidth="10" defaultRowHeight="16" x14ac:dyDescent="0.2"/>
  <cols>
    <col min="1" max="1" width="12.6640625" bestFit="1" customWidth="1"/>
    <col min="2" max="2" width="21.5" bestFit="1" customWidth="1"/>
  </cols>
  <sheetData>
    <row r="3" spans="1:2" x14ac:dyDescent="0.2">
      <c r="A3" t="s">
        <v>6</v>
      </c>
      <c r="B3" t="s">
        <v>28</v>
      </c>
    </row>
    <row r="4" spans="1:2" x14ac:dyDescent="0.2">
      <c r="A4" s="3">
        <v>886192.08180376666</v>
      </c>
      <c r="B4" s="3">
        <v>4557075.2745612431</v>
      </c>
    </row>
    <row r="12" spans="1:2" x14ac:dyDescent="0.2">
      <c r="A12" t="s">
        <v>33</v>
      </c>
      <c r="B12" s="12">
        <f>'Loan Dashboard'!L10</f>
        <v>544919.26290146122</v>
      </c>
    </row>
    <row r="13" spans="1:2" x14ac:dyDescent="0.2">
      <c r="A13" t="s">
        <v>35</v>
      </c>
      <c r="B13" s="12">
        <f>'Loan Dashboard'!K10</f>
        <v>2582346.2629014612</v>
      </c>
    </row>
    <row r="17" spans="1:4" x14ac:dyDescent="0.2">
      <c r="A17" t="s">
        <v>33</v>
      </c>
      <c r="B17" t="s">
        <v>34</v>
      </c>
      <c r="C17" t="s">
        <v>23</v>
      </c>
      <c r="D17" t="s">
        <v>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8345-D4F8-194F-844A-861795C4C8E5}">
  <dimension ref="A1:L61"/>
  <sheetViews>
    <sheetView tabSelected="1" zoomScale="101" workbookViewId="0">
      <selection activeCell="H6" sqref="H6"/>
    </sheetView>
  </sheetViews>
  <sheetFormatPr baseColWidth="10" defaultRowHeight="16" x14ac:dyDescent="0.2"/>
  <cols>
    <col min="1" max="1" width="21.1640625" customWidth="1"/>
    <col min="2" max="2" width="39" customWidth="1"/>
    <col min="3" max="3" width="22.5" customWidth="1"/>
    <col min="4" max="4" width="20.6640625" customWidth="1"/>
    <col min="5" max="5" width="20.1640625" bestFit="1" customWidth="1"/>
    <col min="6" max="6" width="19.6640625" bestFit="1" customWidth="1"/>
    <col min="8" max="11" width="13.1640625" bestFit="1" customWidth="1"/>
    <col min="12" max="12" width="26.1640625" bestFit="1" customWidth="1"/>
  </cols>
  <sheetData>
    <row r="1" spans="1:11" x14ac:dyDescent="0.2">
      <c r="A1" s="20" t="s">
        <v>0</v>
      </c>
      <c r="B1" s="18" t="s">
        <v>22</v>
      </c>
      <c r="C1" s="20" t="s">
        <v>23</v>
      </c>
      <c r="D1" s="21" t="s">
        <v>3</v>
      </c>
      <c r="E1" s="20" t="s">
        <v>27</v>
      </c>
      <c r="F1" s="20" t="s">
        <v>24</v>
      </c>
    </row>
    <row r="2" spans="1:11" x14ac:dyDescent="0.2">
      <c r="A2" s="22">
        <v>46117</v>
      </c>
      <c r="B2" s="21">
        <v>2037427</v>
      </c>
      <c r="C2" s="20">
        <v>9.75</v>
      </c>
      <c r="D2" s="21">
        <f>B2*C2/100*1/12</f>
        <v>16554.094375000001</v>
      </c>
      <c r="E2" s="21">
        <f>$H$6-D2</f>
        <v>26485.010006691016</v>
      </c>
      <c r="F2" s="21">
        <f>B2-E2</f>
        <v>2010941.9899933089</v>
      </c>
    </row>
    <row r="3" spans="1:11" x14ac:dyDescent="0.2">
      <c r="A3" s="22">
        <v>46147</v>
      </c>
      <c r="B3" s="21">
        <f>F2</f>
        <v>2010941.9899933089</v>
      </c>
      <c r="C3" s="20">
        <v>9.75</v>
      </c>
      <c r="D3" s="21">
        <f t="shared" ref="D3:D66" si="0">B3*C3/100*1/12</f>
        <v>16338.903668695637</v>
      </c>
      <c r="E3" s="21">
        <f t="shared" ref="E3:E66" si="1">$H$6-D3</f>
        <v>26700.200712995378</v>
      </c>
      <c r="F3" s="21">
        <f>B3-E3</f>
        <v>1984241.7892803135</v>
      </c>
      <c r="J3" s="12"/>
    </row>
    <row r="4" spans="1:11" x14ac:dyDescent="0.2">
      <c r="A4" s="22">
        <v>46178</v>
      </c>
      <c r="B4" s="21">
        <f t="shared" ref="B4:B67" si="2">F3</f>
        <v>1984241.7892803135</v>
      </c>
      <c r="C4" s="20">
        <v>9.75</v>
      </c>
      <c r="D4" s="21">
        <f t="shared" si="0"/>
        <v>16121.964537902548</v>
      </c>
      <c r="E4" s="21">
        <f t="shared" si="1"/>
        <v>26917.139843788471</v>
      </c>
      <c r="F4" s="21">
        <f>B4-E4</f>
        <v>1957324.6494365251</v>
      </c>
      <c r="J4" s="12"/>
    </row>
    <row r="5" spans="1:11" x14ac:dyDescent="0.2">
      <c r="A5" s="22">
        <v>46208</v>
      </c>
      <c r="B5" s="21">
        <f t="shared" si="2"/>
        <v>1957324.6494365251</v>
      </c>
      <c r="C5" s="20">
        <v>9.75</v>
      </c>
      <c r="D5" s="21">
        <f t="shared" si="0"/>
        <v>15903.262776671765</v>
      </c>
      <c r="E5" s="21">
        <f t="shared" si="1"/>
        <v>27135.841605019254</v>
      </c>
      <c r="F5" s="21">
        <f>B5-E5</f>
        <v>1930188.8078315058</v>
      </c>
      <c r="H5" t="s">
        <v>26</v>
      </c>
      <c r="K5">
        <f>159/12</f>
        <v>13.25</v>
      </c>
    </row>
    <row r="6" spans="1:11" x14ac:dyDescent="0.2">
      <c r="A6" s="22">
        <v>46239</v>
      </c>
      <c r="B6" s="21">
        <f t="shared" si="2"/>
        <v>1930188.8078315058</v>
      </c>
      <c r="C6" s="20">
        <v>9.75</v>
      </c>
      <c r="D6" s="21">
        <f t="shared" si="0"/>
        <v>15682.784063630985</v>
      </c>
      <c r="E6" s="21">
        <f t="shared" si="1"/>
        <v>27356.320318060032</v>
      </c>
      <c r="F6" s="21">
        <f>B6-E6</f>
        <v>1902832.4875134458</v>
      </c>
      <c r="H6" s="19">
        <f>PMT((C2/100)*1/12, 60, -B2)</f>
        <v>43039.104381691017</v>
      </c>
    </row>
    <row r="7" spans="1:11" x14ac:dyDescent="0.2">
      <c r="A7" s="22">
        <v>46270</v>
      </c>
      <c r="B7" s="21">
        <f t="shared" si="2"/>
        <v>1902832.4875134458</v>
      </c>
      <c r="C7" s="20">
        <v>9.75</v>
      </c>
      <c r="D7" s="21">
        <f t="shared" si="0"/>
        <v>15460.513961046747</v>
      </c>
      <c r="E7" s="21">
        <f t="shared" si="1"/>
        <v>27578.590420644272</v>
      </c>
      <c r="F7" s="21">
        <f>B7-E7</f>
        <v>1875253.8970928015</v>
      </c>
    </row>
    <row r="8" spans="1:11" x14ac:dyDescent="0.2">
      <c r="A8" s="22">
        <v>46300</v>
      </c>
      <c r="B8" s="21">
        <f t="shared" si="2"/>
        <v>1875253.8970928015</v>
      </c>
      <c r="C8" s="20">
        <v>9.75</v>
      </c>
      <c r="D8" s="21">
        <f t="shared" si="0"/>
        <v>15236.437913879012</v>
      </c>
      <c r="E8" s="21">
        <f t="shared" si="1"/>
        <v>27802.666467812007</v>
      </c>
      <c r="F8" s="21">
        <f>B8-E8</f>
        <v>1847451.2306249896</v>
      </c>
    </row>
    <row r="9" spans="1:11" x14ac:dyDescent="0.2">
      <c r="A9" s="22">
        <v>46331</v>
      </c>
      <c r="B9" s="21">
        <f t="shared" si="2"/>
        <v>1847451.2306249896</v>
      </c>
      <c r="C9" s="20">
        <v>9.75</v>
      </c>
      <c r="D9" s="21">
        <f t="shared" si="0"/>
        <v>15010.54124882804</v>
      </c>
      <c r="E9" s="21">
        <f t="shared" si="1"/>
        <v>28028.563132862975</v>
      </c>
      <c r="F9" s="21">
        <f>B9-E9</f>
        <v>1819422.6674921266</v>
      </c>
    </row>
    <row r="10" spans="1:11" x14ac:dyDescent="0.2">
      <c r="A10" s="22">
        <v>46361</v>
      </c>
      <c r="B10" s="21">
        <f t="shared" si="2"/>
        <v>1819422.6674921266</v>
      </c>
      <c r="C10" s="20">
        <v>9.75</v>
      </c>
      <c r="D10" s="21">
        <f t="shared" si="0"/>
        <v>14782.809173373527</v>
      </c>
      <c r="E10" s="21">
        <f t="shared" si="1"/>
        <v>28256.29520831749</v>
      </c>
      <c r="F10" s="21">
        <f>B10-E10</f>
        <v>1791166.3722838091</v>
      </c>
      <c r="H10" s="19"/>
    </row>
    <row r="11" spans="1:11" x14ac:dyDescent="0.2">
      <c r="A11" s="22">
        <v>46392</v>
      </c>
      <c r="B11" s="21">
        <f t="shared" si="2"/>
        <v>1791166.3722838091</v>
      </c>
      <c r="C11" s="20">
        <v>9.75</v>
      </c>
      <c r="D11" s="21">
        <f t="shared" si="0"/>
        <v>14553.226774805948</v>
      </c>
      <c r="E11" s="21">
        <f t="shared" si="1"/>
        <v>28485.877606885071</v>
      </c>
      <c r="F11" s="21">
        <f>B11-E11</f>
        <v>1762680.4946769241</v>
      </c>
      <c r="H11" s="12">
        <f>H6*60</f>
        <v>2582346.2629014612</v>
      </c>
    </row>
    <row r="12" spans="1:11" x14ac:dyDescent="0.2">
      <c r="A12" s="22">
        <v>46423</v>
      </c>
      <c r="B12" s="21">
        <f t="shared" si="2"/>
        <v>1762680.4946769241</v>
      </c>
      <c r="C12" s="20">
        <v>9.75</v>
      </c>
      <c r="D12" s="21">
        <f t="shared" si="0"/>
        <v>14321.779019250005</v>
      </c>
      <c r="E12" s="21">
        <f t="shared" si="1"/>
        <v>28717.325362441014</v>
      </c>
      <c r="F12" s="21">
        <f>B12-E12</f>
        <v>1733963.1693144832</v>
      </c>
    </row>
    <row r="13" spans="1:11" x14ac:dyDescent="0.2">
      <c r="A13" s="22">
        <v>46451</v>
      </c>
      <c r="B13" s="21">
        <f t="shared" si="2"/>
        <v>1733963.1693144832</v>
      </c>
      <c r="C13" s="20">
        <v>9.75</v>
      </c>
      <c r="D13" s="21">
        <f t="shared" si="0"/>
        <v>14088.450750680175</v>
      </c>
      <c r="E13" s="21">
        <f t="shared" si="1"/>
        <v>28950.653631010842</v>
      </c>
      <c r="F13" s="21">
        <f>B13-E13</f>
        <v>1705012.5156834724</v>
      </c>
    </row>
    <row r="14" spans="1:11" x14ac:dyDescent="0.2">
      <c r="A14" s="22">
        <v>46482</v>
      </c>
      <c r="B14" s="21">
        <f t="shared" si="2"/>
        <v>1705012.5156834724</v>
      </c>
      <c r="C14" s="20">
        <v>9.75</v>
      </c>
      <c r="D14" s="21">
        <f t="shared" si="0"/>
        <v>13853.226689928213</v>
      </c>
      <c r="E14" s="21">
        <f t="shared" si="1"/>
        <v>29185.877691762806</v>
      </c>
      <c r="F14" s="21">
        <f>B14-E14</f>
        <v>1675826.6379917096</v>
      </c>
    </row>
    <row r="15" spans="1:11" x14ac:dyDescent="0.2">
      <c r="A15" s="22">
        <v>46512</v>
      </c>
      <c r="B15" s="21">
        <f t="shared" si="2"/>
        <v>1675826.6379917096</v>
      </c>
      <c r="C15" s="20">
        <v>9.75</v>
      </c>
      <c r="D15" s="21">
        <f t="shared" si="0"/>
        <v>13616.091433682641</v>
      </c>
      <c r="E15" s="21">
        <f t="shared" si="1"/>
        <v>29423.012948008378</v>
      </c>
      <c r="F15" s="21">
        <f>B15-E15</f>
        <v>1646403.6250437011</v>
      </c>
    </row>
    <row r="16" spans="1:11" x14ac:dyDescent="0.2">
      <c r="A16" s="22">
        <v>46543</v>
      </c>
      <c r="B16" s="21">
        <f t="shared" si="2"/>
        <v>1646403.6250437011</v>
      </c>
      <c r="C16" s="20">
        <v>9.75</v>
      </c>
      <c r="D16" s="21">
        <f t="shared" si="0"/>
        <v>13377.029453480071</v>
      </c>
      <c r="E16" s="21">
        <f t="shared" si="1"/>
        <v>29662.074928210946</v>
      </c>
      <c r="F16" s="21">
        <f>B16-E16</f>
        <v>1616741.5501154901</v>
      </c>
    </row>
    <row r="17" spans="1:12" x14ac:dyDescent="0.2">
      <c r="A17" s="22">
        <v>46573</v>
      </c>
      <c r="B17" s="21">
        <f t="shared" si="2"/>
        <v>1616741.5501154901</v>
      </c>
      <c r="C17" s="20">
        <v>9.75</v>
      </c>
      <c r="D17" s="21">
        <f t="shared" si="0"/>
        <v>13136.025094688359</v>
      </c>
      <c r="E17" s="21">
        <f t="shared" si="1"/>
        <v>29903.079287002656</v>
      </c>
      <c r="F17" s="21">
        <f>B17-E17</f>
        <v>1586838.4708284875</v>
      </c>
    </row>
    <row r="18" spans="1:12" x14ac:dyDescent="0.2">
      <c r="A18" s="22">
        <v>46604</v>
      </c>
      <c r="B18" s="21">
        <f t="shared" si="2"/>
        <v>1586838.4708284875</v>
      </c>
      <c r="C18" s="20">
        <v>9.75</v>
      </c>
      <c r="D18" s="21">
        <f t="shared" si="0"/>
        <v>12893.062575481461</v>
      </c>
      <c r="E18" s="21">
        <f t="shared" si="1"/>
        <v>30146.041806209556</v>
      </c>
      <c r="F18" s="21">
        <f>B18-E18</f>
        <v>1556692.4290222779</v>
      </c>
    </row>
    <row r="19" spans="1:12" x14ac:dyDescent="0.2">
      <c r="A19" s="22">
        <v>46635</v>
      </c>
      <c r="B19" s="21">
        <f t="shared" si="2"/>
        <v>1556692.4290222779</v>
      </c>
      <c r="C19" s="20">
        <v>9.75</v>
      </c>
      <c r="D19" s="21">
        <f t="shared" si="0"/>
        <v>12648.125985806008</v>
      </c>
      <c r="E19" s="21">
        <f t="shared" si="1"/>
        <v>30390.978395885009</v>
      </c>
      <c r="F19" s="21">
        <f>B19-E19</f>
        <v>1526301.4506263928</v>
      </c>
      <c r="L19" t="s">
        <v>25</v>
      </c>
    </row>
    <row r="20" spans="1:12" x14ac:dyDescent="0.2">
      <c r="A20" s="22">
        <v>46665</v>
      </c>
      <c r="B20" s="21">
        <f t="shared" si="2"/>
        <v>1526301.4506263928</v>
      </c>
      <c r="C20" s="20">
        <v>9.75</v>
      </c>
      <c r="D20" s="21">
        <f t="shared" si="0"/>
        <v>12401.199286339441</v>
      </c>
      <c r="E20" s="21">
        <f t="shared" si="1"/>
        <v>30637.905095351576</v>
      </c>
      <c r="F20" s="21">
        <f>B20-E20</f>
        <v>1495663.5455310412</v>
      </c>
    </row>
    <row r="21" spans="1:12" x14ac:dyDescent="0.2">
      <c r="A21" s="22">
        <v>46696</v>
      </c>
      <c r="B21" s="21">
        <f t="shared" si="2"/>
        <v>1495663.5455310412</v>
      </c>
      <c r="C21" s="20">
        <v>9.75</v>
      </c>
      <c r="D21" s="21">
        <f t="shared" si="0"/>
        <v>12152.266307439708</v>
      </c>
      <c r="E21" s="21">
        <f t="shared" si="1"/>
        <v>30886.838074251311</v>
      </c>
      <c r="F21" s="21">
        <f>B21-E21</f>
        <v>1464776.7074567899</v>
      </c>
    </row>
    <row r="22" spans="1:12" x14ac:dyDescent="0.2">
      <c r="A22" s="22">
        <v>46726</v>
      </c>
      <c r="B22" s="21">
        <f t="shared" si="2"/>
        <v>1464776.7074567899</v>
      </c>
      <c r="C22" s="20">
        <v>9.75</v>
      </c>
      <c r="D22" s="21">
        <f t="shared" si="0"/>
        <v>11901.310748086418</v>
      </c>
      <c r="E22" s="21">
        <f t="shared" si="1"/>
        <v>31137.793633604597</v>
      </c>
      <c r="F22" s="21">
        <f>B22-E22</f>
        <v>1433638.9138231853</v>
      </c>
    </row>
    <row r="23" spans="1:12" x14ac:dyDescent="0.2">
      <c r="A23" s="22">
        <v>46757</v>
      </c>
      <c r="B23" s="21">
        <f t="shared" si="2"/>
        <v>1433638.9138231853</v>
      </c>
      <c r="C23" s="20">
        <v>9.75</v>
      </c>
      <c r="D23" s="21">
        <f t="shared" si="0"/>
        <v>11648.316174813381</v>
      </c>
      <c r="E23" s="21">
        <f t="shared" si="1"/>
        <v>31390.788206877638</v>
      </c>
      <c r="F23" s="21">
        <f>B23-E23</f>
        <v>1402248.1256163076</v>
      </c>
    </row>
    <row r="24" spans="1:12" x14ac:dyDescent="0.2">
      <c r="A24" s="22">
        <v>46788</v>
      </c>
      <c r="B24" s="21">
        <f t="shared" si="2"/>
        <v>1402248.1256163076</v>
      </c>
      <c r="C24" s="20">
        <v>9.75</v>
      </c>
      <c r="D24" s="21">
        <f t="shared" si="0"/>
        <v>11393.2660206325</v>
      </c>
      <c r="E24" s="21">
        <f t="shared" si="1"/>
        <v>31645.838361058515</v>
      </c>
      <c r="F24" s="21">
        <f>B24-E24</f>
        <v>1370602.287255249</v>
      </c>
    </row>
    <row r="25" spans="1:12" x14ac:dyDescent="0.2">
      <c r="A25" s="22">
        <v>46817</v>
      </c>
      <c r="B25" s="21">
        <f t="shared" si="2"/>
        <v>1370602.287255249</v>
      </c>
      <c r="C25" s="20">
        <v>9.75</v>
      </c>
      <c r="D25" s="21">
        <f t="shared" si="0"/>
        <v>11136.143583948899</v>
      </c>
      <c r="E25" s="21">
        <f t="shared" si="1"/>
        <v>31902.960797742118</v>
      </c>
      <c r="F25" s="21">
        <f>B25-E25</f>
        <v>1338699.326457507</v>
      </c>
    </row>
    <row r="26" spans="1:12" x14ac:dyDescent="0.2">
      <c r="A26" s="22">
        <v>46848</v>
      </c>
      <c r="B26" s="21">
        <f t="shared" si="2"/>
        <v>1338699.326457507</v>
      </c>
      <c r="C26" s="20">
        <v>9.75</v>
      </c>
      <c r="D26" s="21">
        <f t="shared" si="0"/>
        <v>10876.932027467245</v>
      </c>
      <c r="E26" s="21">
        <f t="shared" si="1"/>
        <v>32162.172354223774</v>
      </c>
      <c r="F26" s="21">
        <f>B26-E26</f>
        <v>1306537.1541032833</v>
      </c>
    </row>
    <row r="27" spans="1:12" x14ac:dyDescent="0.2">
      <c r="A27" s="22">
        <v>46878</v>
      </c>
      <c r="B27" s="21">
        <f t="shared" si="2"/>
        <v>1306537.1541032833</v>
      </c>
      <c r="C27" s="20">
        <v>9.75</v>
      </c>
      <c r="D27" s="21">
        <f t="shared" si="0"/>
        <v>10615.614377089178</v>
      </c>
      <c r="E27" s="21">
        <f t="shared" si="1"/>
        <v>32423.490004601837</v>
      </c>
      <c r="F27" s="21">
        <f>B27-E27</f>
        <v>1274113.6640986814</v>
      </c>
    </row>
    <row r="28" spans="1:12" x14ac:dyDescent="0.2">
      <c r="A28" s="22">
        <v>46909</v>
      </c>
      <c r="B28" s="21">
        <f t="shared" si="2"/>
        <v>1274113.6640986814</v>
      </c>
      <c r="C28" s="20">
        <v>9.75</v>
      </c>
      <c r="D28" s="21">
        <f t="shared" si="0"/>
        <v>10352.173520801787</v>
      </c>
      <c r="E28" s="21">
        <f t="shared" si="1"/>
        <v>32686.930860889232</v>
      </c>
      <c r="F28" s="21">
        <f>B28-E28</f>
        <v>1241426.7332377923</v>
      </c>
    </row>
    <row r="29" spans="1:12" x14ac:dyDescent="0.2">
      <c r="A29" s="22">
        <v>46939</v>
      </c>
      <c r="B29" s="21">
        <f t="shared" si="2"/>
        <v>1241426.7332377923</v>
      </c>
      <c r="C29" s="20">
        <v>9.75</v>
      </c>
      <c r="D29" s="21">
        <f t="shared" si="0"/>
        <v>10086.592207557062</v>
      </c>
      <c r="E29" s="21">
        <f t="shared" si="1"/>
        <v>32952.512174133954</v>
      </c>
      <c r="F29" s="21">
        <f>B29-E29</f>
        <v>1208474.2210636584</v>
      </c>
    </row>
    <row r="30" spans="1:12" x14ac:dyDescent="0.2">
      <c r="A30" s="22">
        <v>46970</v>
      </c>
      <c r="B30" s="21">
        <f t="shared" si="2"/>
        <v>1208474.2210636584</v>
      </c>
      <c r="C30" s="20">
        <v>9.75</v>
      </c>
      <c r="D30" s="21">
        <f t="shared" si="0"/>
        <v>9818.8530461422251</v>
      </c>
      <c r="E30" s="21">
        <f t="shared" si="1"/>
        <v>33220.25133554879</v>
      </c>
      <c r="F30" s="21">
        <f>B30-E30</f>
        <v>1175253.9697281097</v>
      </c>
    </row>
    <row r="31" spans="1:12" x14ac:dyDescent="0.2">
      <c r="A31" s="22">
        <v>47001</v>
      </c>
      <c r="B31" s="21">
        <f t="shared" si="2"/>
        <v>1175253.9697281097</v>
      </c>
      <c r="C31" s="20">
        <v>9.75</v>
      </c>
      <c r="D31" s="21">
        <f t="shared" si="0"/>
        <v>9548.9385040408906</v>
      </c>
      <c r="E31" s="21">
        <f t="shared" si="1"/>
        <v>33490.165877650128</v>
      </c>
      <c r="F31" s="21">
        <f>B31-E31</f>
        <v>1141763.8038504596</v>
      </c>
    </row>
    <row r="32" spans="1:12" x14ac:dyDescent="0.2">
      <c r="A32" s="22">
        <v>47031</v>
      </c>
      <c r="B32" s="21">
        <f t="shared" si="2"/>
        <v>1141763.8038504596</v>
      </c>
      <c r="C32" s="20">
        <v>9.75</v>
      </c>
      <c r="D32" s="21">
        <f t="shared" si="0"/>
        <v>9276.8309062849839</v>
      </c>
      <c r="E32" s="21">
        <f t="shared" si="1"/>
        <v>33762.273475406037</v>
      </c>
      <c r="F32" s="21">
        <f>B32-E32</f>
        <v>1108001.5303750536</v>
      </c>
    </row>
    <row r="33" spans="1:6" x14ac:dyDescent="0.2">
      <c r="A33" s="22">
        <v>47062</v>
      </c>
      <c r="B33" s="21">
        <f t="shared" si="2"/>
        <v>1108001.5303750536</v>
      </c>
      <c r="C33" s="20">
        <v>9.75</v>
      </c>
      <c r="D33" s="21">
        <f t="shared" si="0"/>
        <v>9002.5124342973122</v>
      </c>
      <c r="E33" s="21">
        <f t="shared" si="1"/>
        <v>34036.591947393703</v>
      </c>
      <c r="F33" s="21">
        <f>B33-E33</f>
        <v>1073964.9384276599</v>
      </c>
    </row>
    <row r="34" spans="1:6" x14ac:dyDescent="0.2">
      <c r="A34" s="22">
        <v>47092</v>
      </c>
      <c r="B34" s="21">
        <f t="shared" si="2"/>
        <v>1073964.9384276599</v>
      </c>
      <c r="C34" s="20">
        <v>9.75</v>
      </c>
      <c r="D34" s="21">
        <f t="shared" si="0"/>
        <v>8725.9651247247366</v>
      </c>
      <c r="E34" s="21">
        <f t="shared" si="1"/>
        <v>34313.139256966278</v>
      </c>
      <c r="F34" s="21">
        <f>B34-E34</f>
        <v>1039651.7991706936</v>
      </c>
    </row>
    <row r="35" spans="1:6" x14ac:dyDescent="0.2">
      <c r="A35" s="22">
        <v>47123</v>
      </c>
      <c r="B35" s="21">
        <f t="shared" si="2"/>
        <v>1039651.7991706936</v>
      </c>
      <c r="C35" s="20">
        <v>9.75</v>
      </c>
      <c r="D35" s="21">
        <f t="shared" si="0"/>
        <v>8447.1708682618846</v>
      </c>
      <c r="E35" s="21">
        <f t="shared" si="1"/>
        <v>34591.933513429132</v>
      </c>
      <c r="F35" s="21">
        <f>B35-E35</f>
        <v>1005059.8656572645</v>
      </c>
    </row>
    <row r="36" spans="1:6" x14ac:dyDescent="0.2">
      <c r="A36" s="22">
        <v>47154</v>
      </c>
      <c r="B36" s="21">
        <f t="shared" si="2"/>
        <v>1005059.8656572645</v>
      </c>
      <c r="C36" s="20">
        <v>9.75</v>
      </c>
      <c r="D36" s="21">
        <f t="shared" si="0"/>
        <v>8166.1114084652736</v>
      </c>
      <c r="E36" s="21">
        <f t="shared" si="1"/>
        <v>34872.992973225744</v>
      </c>
      <c r="F36" s="21">
        <f>B36-E36</f>
        <v>970186.87268403871</v>
      </c>
    </row>
    <row r="37" spans="1:6" x14ac:dyDescent="0.2">
      <c r="A37" s="22">
        <v>47182</v>
      </c>
      <c r="B37" s="21">
        <f t="shared" si="2"/>
        <v>970186.87268403871</v>
      </c>
      <c r="C37" s="20">
        <v>9.75</v>
      </c>
      <c r="D37" s="21">
        <f t="shared" si="0"/>
        <v>7882.7683405578146</v>
      </c>
      <c r="E37" s="21">
        <f t="shared" si="1"/>
        <v>35156.336041133203</v>
      </c>
      <c r="F37" s="21">
        <f>B37-E37</f>
        <v>935030.53664290556</v>
      </c>
    </row>
    <row r="38" spans="1:6" x14ac:dyDescent="0.2">
      <c r="A38" s="22">
        <v>47213</v>
      </c>
      <c r="B38" s="21">
        <f t="shared" si="2"/>
        <v>935030.53664290556</v>
      </c>
      <c r="C38" s="20">
        <v>9.75</v>
      </c>
      <c r="D38" s="21">
        <f t="shared" si="0"/>
        <v>7597.1231102236079</v>
      </c>
      <c r="E38" s="21">
        <f t="shared" si="1"/>
        <v>35441.981271467412</v>
      </c>
      <c r="F38" s="21">
        <f>B38-E38</f>
        <v>899588.55537143815</v>
      </c>
    </row>
    <row r="39" spans="1:6" x14ac:dyDescent="0.2">
      <c r="A39" s="22">
        <v>47243</v>
      </c>
      <c r="B39" s="21">
        <f t="shared" si="2"/>
        <v>899588.55537143815</v>
      </c>
      <c r="C39" s="20">
        <v>9.75</v>
      </c>
      <c r="D39" s="21">
        <f t="shared" si="0"/>
        <v>7309.1570123929341</v>
      </c>
      <c r="E39" s="21">
        <f t="shared" si="1"/>
        <v>35729.947369298083</v>
      </c>
      <c r="F39" s="21">
        <f>B39-E39</f>
        <v>863858.60800214007</v>
      </c>
    </row>
    <row r="40" spans="1:6" x14ac:dyDescent="0.2">
      <c r="A40" s="22">
        <v>47274</v>
      </c>
      <c r="B40" s="21">
        <f t="shared" si="2"/>
        <v>863858.60800214007</v>
      </c>
      <c r="C40" s="20">
        <v>9.75</v>
      </c>
      <c r="D40" s="21">
        <f t="shared" si="0"/>
        <v>7018.851190017388</v>
      </c>
      <c r="E40" s="21">
        <f t="shared" si="1"/>
        <v>36020.253191673626</v>
      </c>
      <c r="F40" s="21">
        <f>B40-E40</f>
        <v>827838.35481046641</v>
      </c>
    </row>
    <row r="41" spans="1:6" x14ac:dyDescent="0.2">
      <c r="A41" s="22">
        <v>47304</v>
      </c>
      <c r="B41" s="21">
        <f t="shared" si="2"/>
        <v>827838.35481046641</v>
      </c>
      <c r="C41" s="20">
        <v>9.75</v>
      </c>
      <c r="D41" s="21">
        <f t="shared" si="0"/>
        <v>6726.1866328350397</v>
      </c>
      <c r="E41" s="21">
        <f t="shared" si="1"/>
        <v>36312.91774885598</v>
      </c>
      <c r="F41" s="21">
        <f>B41-E41</f>
        <v>791525.4370616104</v>
      </c>
    </row>
    <row r="42" spans="1:6" x14ac:dyDescent="0.2">
      <c r="A42" s="22">
        <v>47335</v>
      </c>
      <c r="B42" s="21">
        <f t="shared" si="2"/>
        <v>791525.4370616104</v>
      </c>
      <c r="C42" s="20">
        <v>9.75</v>
      </c>
      <c r="D42" s="21">
        <f t="shared" si="0"/>
        <v>6431.1441761255846</v>
      </c>
      <c r="E42" s="21">
        <f t="shared" si="1"/>
        <v>36607.960205565432</v>
      </c>
      <c r="F42" s="21">
        <f>B42-E42</f>
        <v>754917.47685604496</v>
      </c>
    </row>
    <row r="43" spans="1:6" x14ac:dyDescent="0.2">
      <c r="A43" s="22">
        <v>47366</v>
      </c>
      <c r="B43" s="21">
        <f t="shared" si="2"/>
        <v>754917.47685604496</v>
      </c>
      <c r="C43" s="20">
        <v>9.75</v>
      </c>
      <c r="D43" s="21">
        <f t="shared" si="0"/>
        <v>6133.7044994553653</v>
      </c>
      <c r="E43" s="21">
        <f t="shared" si="1"/>
        <v>36905.399882235652</v>
      </c>
      <c r="F43" s="21">
        <f>B43-E43</f>
        <v>718012.07697380928</v>
      </c>
    </row>
    <row r="44" spans="1:6" x14ac:dyDescent="0.2">
      <c r="A44" s="22">
        <v>47396</v>
      </c>
      <c r="B44" s="21">
        <f t="shared" si="2"/>
        <v>718012.07697380928</v>
      </c>
      <c r="C44" s="20">
        <v>9.75</v>
      </c>
      <c r="D44" s="21">
        <f t="shared" si="0"/>
        <v>5833.8481254122007</v>
      </c>
      <c r="E44" s="21">
        <f t="shared" si="1"/>
        <v>37205.256256278815</v>
      </c>
      <c r="F44" s="21">
        <f>B44-E44</f>
        <v>680806.82071753044</v>
      </c>
    </row>
    <row r="45" spans="1:6" x14ac:dyDescent="0.2">
      <c r="A45" s="22">
        <v>47427</v>
      </c>
      <c r="B45" s="21">
        <f t="shared" si="2"/>
        <v>680806.82071753044</v>
      </c>
      <c r="C45" s="20">
        <v>9.75</v>
      </c>
      <c r="D45" s="21">
        <f t="shared" si="0"/>
        <v>5531.5554183299355</v>
      </c>
      <c r="E45" s="21">
        <f t="shared" si="1"/>
        <v>37507.548963361085</v>
      </c>
      <c r="F45" s="21">
        <f>B45-E45</f>
        <v>643299.27175416937</v>
      </c>
    </row>
    <row r="46" spans="1:6" x14ac:dyDescent="0.2">
      <c r="A46" s="22">
        <v>47457</v>
      </c>
      <c r="B46" s="21">
        <f t="shared" si="2"/>
        <v>643299.27175416937</v>
      </c>
      <c r="C46" s="20">
        <v>9.75</v>
      </c>
      <c r="D46" s="21">
        <f t="shared" si="0"/>
        <v>5226.8065830026262</v>
      </c>
      <c r="E46" s="21">
        <f t="shared" si="1"/>
        <v>37812.297798688393</v>
      </c>
      <c r="F46" s="21">
        <f>B46-E46</f>
        <v>605486.97395548096</v>
      </c>
    </row>
    <row r="47" spans="1:6" x14ac:dyDescent="0.2">
      <c r="A47" s="22">
        <v>47488</v>
      </c>
      <c r="B47" s="21">
        <f t="shared" si="2"/>
        <v>605486.97395548096</v>
      </c>
      <c r="C47" s="20">
        <v>9.75</v>
      </c>
      <c r="D47" s="21">
        <f t="shared" si="0"/>
        <v>4919.5816633882832</v>
      </c>
      <c r="E47" s="21">
        <f t="shared" si="1"/>
        <v>38119.522718302731</v>
      </c>
      <c r="F47" s="21">
        <f>B47-E47</f>
        <v>567367.45123717817</v>
      </c>
    </row>
    <row r="48" spans="1:6" x14ac:dyDescent="0.2">
      <c r="A48" s="22">
        <v>47519</v>
      </c>
      <c r="B48" s="21">
        <f t="shared" si="2"/>
        <v>567367.45123717817</v>
      </c>
      <c r="C48" s="20">
        <v>9.75</v>
      </c>
      <c r="D48" s="21">
        <f t="shared" si="0"/>
        <v>4609.8605413020732</v>
      </c>
      <c r="E48" s="21">
        <f t="shared" si="1"/>
        <v>38429.243840388946</v>
      </c>
      <c r="F48" s="21">
        <f>B48-E48</f>
        <v>528938.20739678922</v>
      </c>
    </row>
    <row r="49" spans="1:9" x14ac:dyDescent="0.2">
      <c r="A49" s="22">
        <v>47547</v>
      </c>
      <c r="B49" s="21">
        <f t="shared" si="2"/>
        <v>528938.20739678922</v>
      </c>
      <c r="C49" s="20">
        <v>9.75</v>
      </c>
      <c r="D49" s="21">
        <f t="shared" si="0"/>
        <v>4297.6229350989124</v>
      </c>
      <c r="E49" s="21">
        <f t="shared" si="1"/>
        <v>38741.481446592108</v>
      </c>
      <c r="F49" s="21">
        <f>B49-E49</f>
        <v>490196.72595019708</v>
      </c>
    </row>
    <row r="50" spans="1:9" x14ac:dyDescent="0.2">
      <c r="A50" s="22">
        <v>47578</v>
      </c>
      <c r="B50" s="21">
        <f t="shared" si="2"/>
        <v>490196.72595019708</v>
      </c>
      <c r="C50" s="20">
        <v>9.75</v>
      </c>
      <c r="D50" s="21">
        <f t="shared" si="0"/>
        <v>3982.8483983453511</v>
      </c>
      <c r="E50" s="21">
        <f t="shared" si="1"/>
        <v>39056.255983345669</v>
      </c>
      <c r="F50" s="21">
        <f>B50-E50</f>
        <v>451140.46996685141</v>
      </c>
    </row>
    <row r="51" spans="1:9" x14ac:dyDescent="0.2">
      <c r="A51" s="22">
        <v>47608</v>
      </c>
      <c r="B51" s="21">
        <f t="shared" si="2"/>
        <v>451140.46996685141</v>
      </c>
      <c r="C51" s="20">
        <v>9.75</v>
      </c>
      <c r="D51" s="21">
        <f t="shared" si="0"/>
        <v>3665.5163184806675</v>
      </c>
      <c r="E51" s="21">
        <f t="shared" si="1"/>
        <v>39373.588063210351</v>
      </c>
      <c r="F51" s="21">
        <f>B51-E51</f>
        <v>411766.88190364104</v>
      </c>
    </row>
    <row r="52" spans="1:9" x14ac:dyDescent="0.2">
      <c r="A52" s="22">
        <v>47639</v>
      </c>
      <c r="B52" s="21">
        <f t="shared" si="2"/>
        <v>411766.88190364104</v>
      </c>
      <c r="C52" s="20">
        <v>9.75</v>
      </c>
      <c r="D52" s="21">
        <f t="shared" si="0"/>
        <v>3345.6059154670834</v>
      </c>
      <c r="E52" s="21">
        <f t="shared" si="1"/>
        <v>39693.498466223937</v>
      </c>
      <c r="F52" s="21">
        <f>B52-E52</f>
        <v>372073.3834374171</v>
      </c>
    </row>
    <row r="53" spans="1:9" x14ac:dyDescent="0.2">
      <c r="A53" s="22">
        <v>47669</v>
      </c>
      <c r="B53" s="21">
        <f t="shared" si="2"/>
        <v>372073.3834374171</v>
      </c>
      <c r="C53" s="20">
        <v>9.75</v>
      </c>
      <c r="D53" s="21">
        <f t="shared" si="0"/>
        <v>3023.0962404290144</v>
      </c>
      <c r="E53" s="21">
        <f t="shared" si="1"/>
        <v>40016.008141262006</v>
      </c>
      <c r="F53" s="21">
        <f>B53-E53</f>
        <v>332057.37529615511</v>
      </c>
    </row>
    <row r="54" spans="1:9" x14ac:dyDescent="0.2">
      <c r="A54" s="22">
        <v>47700</v>
      </c>
      <c r="B54" s="21">
        <f t="shared" si="2"/>
        <v>332057.37529615511</v>
      </c>
      <c r="C54" s="20">
        <v>9.75</v>
      </c>
      <c r="D54" s="21">
        <f t="shared" si="0"/>
        <v>2697.96617428126</v>
      </c>
      <c r="E54" s="21">
        <f t="shared" si="1"/>
        <v>40341.138207409756</v>
      </c>
      <c r="F54" s="21">
        <f>B54-E54</f>
        <v>291716.23708874534</v>
      </c>
    </row>
    <row r="55" spans="1:9" x14ac:dyDescent="0.2">
      <c r="A55" s="22">
        <v>47731</v>
      </c>
      <c r="B55" s="21">
        <f t="shared" si="2"/>
        <v>291716.23708874534</v>
      </c>
      <c r="C55" s="20">
        <v>9.75</v>
      </c>
      <c r="D55" s="21">
        <f t="shared" si="0"/>
        <v>2370.1944263460559</v>
      </c>
      <c r="E55" s="21">
        <f t="shared" si="1"/>
        <v>40668.909955344963</v>
      </c>
      <c r="F55" s="21">
        <f>B55-E55</f>
        <v>251047.32713340037</v>
      </c>
    </row>
    <row r="56" spans="1:9" x14ac:dyDescent="0.2">
      <c r="A56" s="22">
        <v>47761</v>
      </c>
      <c r="B56" s="21">
        <f t="shared" si="2"/>
        <v>251047.32713340037</v>
      </c>
      <c r="C56" s="20">
        <v>9.75</v>
      </c>
      <c r="D56" s="21">
        <f t="shared" si="0"/>
        <v>2039.7595329588778</v>
      </c>
      <c r="E56" s="21">
        <f t="shared" si="1"/>
        <v>40999.344848732137</v>
      </c>
      <c r="F56" s="21">
        <f>B56-E56</f>
        <v>210047.98228466822</v>
      </c>
      <c r="I56" s="12">
        <f>SUM(Loan_Emi[intrest])</f>
        <v>544919.2629014604</v>
      </c>
    </row>
    <row r="57" spans="1:9" x14ac:dyDescent="0.2">
      <c r="A57" s="22">
        <v>47792</v>
      </c>
      <c r="B57" s="21">
        <f t="shared" si="2"/>
        <v>210047.98228466822</v>
      </c>
      <c r="C57" s="20">
        <v>9.75</v>
      </c>
      <c r="D57" s="21">
        <f t="shared" si="0"/>
        <v>1706.6398560629293</v>
      </c>
      <c r="E57" s="21">
        <f t="shared" si="1"/>
        <v>41332.464525628086</v>
      </c>
      <c r="F57" s="21">
        <f>B57-E57</f>
        <v>168715.51775904014</v>
      </c>
      <c r="I57" s="12">
        <f>SUM(Loan_Emi[Principle amount])</f>
        <v>2037427.0000000002</v>
      </c>
    </row>
    <row r="58" spans="1:9" x14ac:dyDescent="0.2">
      <c r="A58" s="22">
        <v>47822</v>
      </c>
      <c r="B58" s="21">
        <f t="shared" si="2"/>
        <v>168715.51775904014</v>
      </c>
      <c r="C58" s="20">
        <v>9.75</v>
      </c>
      <c r="D58" s="21">
        <f t="shared" si="0"/>
        <v>1370.8135817922011</v>
      </c>
      <c r="E58" s="21">
        <f t="shared" si="1"/>
        <v>41668.290799898816</v>
      </c>
      <c r="F58" s="21">
        <f>B58-E58</f>
        <v>127047.22695914132</v>
      </c>
      <c r="I58" s="12">
        <f>I56+I57</f>
        <v>2582346.2629014608</v>
      </c>
    </row>
    <row r="59" spans="1:9" x14ac:dyDescent="0.2">
      <c r="A59" s="22">
        <v>47853</v>
      </c>
      <c r="B59" s="21">
        <f t="shared" si="2"/>
        <v>127047.22695914132</v>
      </c>
      <c r="C59" s="20">
        <v>9.75</v>
      </c>
      <c r="D59" s="21">
        <f t="shared" si="0"/>
        <v>1032.2587190430233</v>
      </c>
      <c r="E59" s="21">
        <f t="shared" si="1"/>
        <v>42006.845662647997</v>
      </c>
      <c r="F59" s="21">
        <f>B59-E59</f>
        <v>85040.381296493317</v>
      </c>
    </row>
    <row r="60" spans="1:9" x14ac:dyDescent="0.2">
      <c r="A60" s="22">
        <v>47884</v>
      </c>
      <c r="B60" s="21">
        <f t="shared" si="2"/>
        <v>85040.381296493317</v>
      </c>
      <c r="C60" s="20">
        <v>9.75</v>
      </c>
      <c r="D60" s="21">
        <f t="shared" si="0"/>
        <v>690.95309803400824</v>
      </c>
      <c r="E60" s="21">
        <f t="shared" si="1"/>
        <v>42348.151283657011</v>
      </c>
      <c r="F60" s="21">
        <f>B60-E60</f>
        <v>42692.230012836306</v>
      </c>
    </row>
    <row r="61" spans="1:9" x14ac:dyDescent="0.2">
      <c r="A61" s="22">
        <v>47912</v>
      </c>
      <c r="B61" s="21">
        <f t="shared" si="2"/>
        <v>42692.230012836306</v>
      </c>
      <c r="C61" s="20">
        <v>9.75</v>
      </c>
      <c r="D61" s="21">
        <f t="shared" si="0"/>
        <v>346.87436885429497</v>
      </c>
      <c r="E61" s="21">
        <f t="shared" si="1"/>
        <v>42692.230012836721</v>
      </c>
      <c r="F61" s="21">
        <f>B61-E61</f>
        <v>-4.1472958400845528E-10</v>
      </c>
    </row>
  </sheetData>
  <pageMargins left="0.7" right="0.7" top="0.75" bottom="0.75" header="0.3" footer="0.3"/>
  <ignoredErrors>
    <ignoredError sqref="B2"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calci 1</vt:lpstr>
      <vt:lpstr>Loan Dashboard</vt:lpstr>
      <vt:lpstr>moratorium_data</vt:lpstr>
      <vt:lpstr>calci 2</vt:lpstr>
      <vt:lpstr>emi_schedule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Komma [Student-PECS]</dc:creator>
  <cp:lastModifiedBy>Mahesh Komma [Student-PECS]</cp:lastModifiedBy>
  <dcterms:created xsi:type="dcterms:W3CDTF">2025-08-15T16:14:33Z</dcterms:created>
  <dcterms:modified xsi:type="dcterms:W3CDTF">2025-08-17T18:40:05Z</dcterms:modified>
</cp:coreProperties>
</file>