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juypter\Data analytics\"/>
    </mc:Choice>
  </mc:AlternateContent>
  <bookViews>
    <workbookView xWindow="0" yWindow="0" windowWidth="20490" windowHeight="7770" firstSheet="2" activeTab="6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VLOOKUP" sheetId="7" r:id="rId7"/>
    <sheet name="HLOOKUP" sheetId="8" r:id="rId8"/>
    <sheet name="FINIANCIAL FUNCTIONS" sheetId="9" r:id="rId9"/>
    <sheet name="DATACOMBINE" sheetId="11" r:id="rId10"/>
    <sheet name="COMBINE2 TABLES" sheetId="10" r:id="rId11"/>
    <sheet name="Sheet7" sheetId="12" r:id="rId12"/>
    <sheet name="Sheet8" sheetId="13" r:id="rId13"/>
  </sheets>
  <definedNames>
    <definedName name="CUST_DETAILS">DATACOMBINE!$A$6:$D$15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 l="1"/>
  <c r="C7" i="10" l="1"/>
  <c r="D7" i="10"/>
  <c r="E7" i="10"/>
  <c r="C8" i="10"/>
  <c r="D8" i="10"/>
  <c r="E8" i="10"/>
  <c r="C9" i="10"/>
  <c r="D9" i="10"/>
  <c r="E9" i="10"/>
  <c r="C10" i="10"/>
  <c r="D10" i="10"/>
  <c r="E10" i="10"/>
  <c r="C11" i="10"/>
  <c r="D11" i="10"/>
  <c r="E11" i="10"/>
  <c r="C12" i="10"/>
  <c r="D12" i="10"/>
  <c r="E12" i="10"/>
  <c r="C13" i="10"/>
  <c r="D13" i="10"/>
  <c r="E13" i="10"/>
  <c r="C14" i="10"/>
  <c r="D14" i="10"/>
  <c r="E14" i="10"/>
  <c r="C15" i="10"/>
  <c r="D15" i="10"/>
  <c r="E15" i="10"/>
  <c r="E6" i="10"/>
  <c r="D6" i="10"/>
  <c r="C6" i="10"/>
  <c r="G54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I6" i="9"/>
  <c r="H6" i="9"/>
  <c r="G6" i="9"/>
  <c r="C23" i="9"/>
  <c r="C16" i="9"/>
  <c r="C9" i="9"/>
  <c r="C21" i="8"/>
  <c r="C20" i="8"/>
  <c r="C19" i="8"/>
  <c r="C18" i="8"/>
  <c r="C17" i="8"/>
  <c r="C16" i="8"/>
  <c r="G20" i="7"/>
  <c r="F20" i="7"/>
  <c r="E20" i="7"/>
  <c r="D20" i="7"/>
  <c r="C20" i="7"/>
  <c r="B20" i="7"/>
  <c r="Q18" i="5"/>
  <c r="Q27" i="5"/>
  <c r="Q26" i="5"/>
  <c r="Q25" i="5"/>
  <c r="Q24" i="5"/>
  <c r="Q23" i="5"/>
  <c r="Q22" i="5"/>
  <c r="Q21" i="5"/>
  <c r="Q20" i="5"/>
  <c r="I3" i="5"/>
  <c r="H13" i="5"/>
  <c r="B6" i="6" l="1"/>
  <c r="D6" i="6" s="1"/>
  <c r="A6" i="6"/>
  <c r="K6" i="6" s="1"/>
  <c r="L6" i="6" l="1"/>
  <c r="I6" i="6"/>
  <c r="H6" i="6"/>
  <c r="G6" i="6"/>
  <c r="E6" i="6"/>
  <c r="C6" i="6"/>
  <c r="Q3" i="5"/>
  <c r="P4" i="5"/>
  <c r="P5" i="5"/>
  <c r="P6" i="5"/>
  <c r="P7" i="5"/>
  <c r="P8" i="5"/>
  <c r="P9" i="5"/>
  <c r="P10" i="5"/>
  <c r="P11" i="5"/>
  <c r="P12" i="5"/>
  <c r="P3" i="5"/>
  <c r="O4" i="5"/>
  <c r="O5" i="5"/>
  <c r="O6" i="5"/>
  <c r="O7" i="5"/>
  <c r="O8" i="5"/>
  <c r="O9" i="5"/>
  <c r="O10" i="5"/>
  <c r="O11" i="5"/>
  <c r="O12" i="5"/>
  <c r="O3" i="5"/>
  <c r="N4" i="5"/>
  <c r="N5" i="5"/>
  <c r="N6" i="5"/>
  <c r="N7" i="5"/>
  <c r="N8" i="5"/>
  <c r="N9" i="5"/>
  <c r="N10" i="5"/>
  <c r="N11" i="5"/>
  <c r="N12" i="5"/>
  <c r="N3" i="5"/>
  <c r="M4" i="5"/>
  <c r="M5" i="5"/>
  <c r="M6" i="5"/>
  <c r="M7" i="5"/>
  <c r="M8" i="5"/>
  <c r="M9" i="5"/>
  <c r="M10" i="5"/>
  <c r="M11" i="5"/>
  <c r="M12" i="5"/>
  <c r="M3" i="5"/>
  <c r="L4" i="5"/>
  <c r="L5" i="5"/>
  <c r="L6" i="5"/>
  <c r="L7" i="5"/>
  <c r="L8" i="5"/>
  <c r="L9" i="5"/>
  <c r="L10" i="5"/>
  <c r="L11" i="5"/>
  <c r="L12" i="5"/>
  <c r="K4" i="5"/>
  <c r="K5" i="5"/>
  <c r="K6" i="5"/>
  <c r="K7" i="5"/>
  <c r="K8" i="5"/>
  <c r="K9" i="5"/>
  <c r="K10" i="5"/>
  <c r="K11" i="5"/>
  <c r="K12" i="5"/>
  <c r="K3" i="5"/>
  <c r="L3" i="5"/>
  <c r="J4" i="5"/>
  <c r="J5" i="5"/>
  <c r="J6" i="5"/>
  <c r="J7" i="5"/>
  <c r="J8" i="5"/>
  <c r="J9" i="5"/>
  <c r="J10" i="5"/>
  <c r="J11" i="5"/>
  <c r="J12" i="5"/>
  <c r="J3" i="5"/>
  <c r="I4" i="5"/>
  <c r="I5" i="5"/>
  <c r="I6" i="5"/>
  <c r="I7" i="5"/>
  <c r="I8" i="5"/>
  <c r="I9" i="5"/>
  <c r="I10" i="5"/>
  <c r="I11" i="5"/>
  <c r="I12" i="5"/>
  <c r="H12" i="5"/>
  <c r="H11" i="5"/>
  <c r="H10" i="5"/>
  <c r="H9" i="5"/>
  <c r="H4" i="5"/>
  <c r="H5" i="5"/>
  <c r="H6" i="5"/>
  <c r="H7" i="5"/>
  <c r="H8" i="5"/>
  <c r="H3" i="5"/>
  <c r="D5" i="4"/>
  <c r="C5" i="4"/>
  <c r="A5" i="4"/>
  <c r="D4" i="4"/>
  <c r="C4" i="4"/>
  <c r="B4" i="4"/>
  <c r="A4" i="4"/>
  <c r="F6" i="6" l="1"/>
  <c r="J6" i="6" l="1"/>
</calcChain>
</file>

<file path=xl/sharedStrings.xml><?xml version="1.0" encoding="utf-8"?>
<sst xmlns="http://schemas.openxmlformats.org/spreadsheetml/2006/main" count="308" uniqueCount="159">
  <si>
    <t>January Month Expenses</t>
  </si>
  <si>
    <t>Data</t>
  </si>
  <si>
    <t>Category</t>
  </si>
  <si>
    <t>subcategory</t>
  </si>
  <si>
    <t>price</t>
  </si>
  <si>
    <t>payment mode</t>
  </si>
  <si>
    <t>Zomato</t>
  </si>
  <si>
    <t>UPI</t>
  </si>
  <si>
    <t>Food</t>
  </si>
  <si>
    <t>Grocery</t>
  </si>
  <si>
    <t>Fruits &amp; vegetables</t>
  </si>
  <si>
    <t>Cash</t>
  </si>
  <si>
    <t>cloths</t>
  </si>
  <si>
    <t>jeans</t>
  </si>
  <si>
    <t>pizza</t>
  </si>
  <si>
    <t>paints</t>
  </si>
  <si>
    <t>red oil paint</t>
  </si>
  <si>
    <t>top</t>
  </si>
  <si>
    <t>rice</t>
  </si>
  <si>
    <t>wear</t>
  </si>
  <si>
    <t>shoes</t>
  </si>
  <si>
    <t>smartwatch</t>
  </si>
  <si>
    <t>MAHESH KSHIRSAGAR</t>
  </si>
  <si>
    <t>NAME</t>
  </si>
  <si>
    <t>COUNTRY</t>
  </si>
  <si>
    <t>GANESH KENJALE</t>
  </si>
  <si>
    <t>USA</t>
  </si>
  <si>
    <t xml:space="preserve">JOHN SMITH </t>
  </si>
  <si>
    <t>KAMRAN CHUAUDHARY</t>
  </si>
  <si>
    <t>PAKISTAN</t>
  </si>
  <si>
    <t>MAHESH</t>
  </si>
  <si>
    <t>GANESH</t>
  </si>
  <si>
    <t>JOHN</t>
  </si>
  <si>
    <t>KAMRAN</t>
  </si>
  <si>
    <t>KSHIRSAGAR</t>
  </si>
  <si>
    <t>KENJALE</t>
  </si>
  <si>
    <t>SMITH</t>
  </si>
  <si>
    <t>CHUAUDHARY</t>
  </si>
  <si>
    <t>F_NAME</t>
  </si>
  <si>
    <t>L_NAME</t>
  </si>
  <si>
    <t>MUMBAI,INDIA</t>
  </si>
  <si>
    <t>NEVADA,USA</t>
  </si>
  <si>
    <t>OHIO,USA</t>
  </si>
  <si>
    <t>ISLAMABAD,PAKISTAN</t>
  </si>
  <si>
    <t>MUMBAI</t>
  </si>
  <si>
    <t>INDIA</t>
  </si>
  <si>
    <t>NEVADA</t>
  </si>
  <si>
    <t>OHIO</t>
  </si>
  <si>
    <t>ISLAMABAD</t>
  </si>
  <si>
    <t>CITY</t>
  </si>
  <si>
    <t>COUNTRY2</t>
  </si>
  <si>
    <t>CARD</t>
  </si>
  <si>
    <t>ADIITION</t>
  </si>
  <si>
    <t xml:space="preserve">SUBSTRACTION </t>
  </si>
  <si>
    <t xml:space="preserve">MULTIPLICATION </t>
  </si>
  <si>
    <t>DIVISION</t>
  </si>
  <si>
    <t>cinema hall</t>
  </si>
  <si>
    <t>Customer No.</t>
  </si>
  <si>
    <t>food</t>
  </si>
  <si>
    <t>seats</t>
  </si>
  <si>
    <t>seatprice</t>
  </si>
  <si>
    <t>total</t>
  </si>
  <si>
    <t>Ayushi</t>
  </si>
  <si>
    <t>Gayatri</t>
  </si>
  <si>
    <t>shvani</t>
  </si>
  <si>
    <t>Miss.</t>
  </si>
  <si>
    <t>Mr.</t>
  </si>
  <si>
    <t xml:space="preserve">Mr. </t>
  </si>
  <si>
    <t>Mrs.</t>
  </si>
  <si>
    <t xml:space="preserve">Mrs. </t>
  </si>
  <si>
    <t xml:space="preserve"> ganape</t>
  </si>
  <si>
    <t>kejale</t>
  </si>
  <si>
    <t xml:space="preserve">Ganesh </t>
  </si>
  <si>
    <t>Kirve</t>
  </si>
  <si>
    <t xml:space="preserve">suresh </t>
  </si>
  <si>
    <t xml:space="preserve"> prajapati</t>
  </si>
  <si>
    <t xml:space="preserve"> Malhotra</t>
  </si>
  <si>
    <t>Taware</t>
  </si>
  <si>
    <t xml:space="preserve">Isha </t>
  </si>
  <si>
    <t xml:space="preserve"> Bagave</t>
  </si>
  <si>
    <t>sunil</t>
  </si>
  <si>
    <t>Barve</t>
  </si>
  <si>
    <t xml:space="preserve">Priya </t>
  </si>
  <si>
    <t xml:space="preserve"> shetty</t>
  </si>
  <si>
    <t>Nandini</t>
  </si>
  <si>
    <t xml:space="preserve"> Inamdar</t>
  </si>
  <si>
    <t>Prachi</t>
  </si>
  <si>
    <t xml:space="preserve">lower </t>
  </si>
  <si>
    <t>upper</t>
  </si>
  <si>
    <t>proper</t>
  </si>
  <si>
    <t>length</t>
  </si>
  <si>
    <t>left</t>
  </si>
  <si>
    <t>right</t>
  </si>
  <si>
    <t>mid</t>
  </si>
  <si>
    <t>Concatenate</t>
  </si>
  <si>
    <t>replace</t>
  </si>
  <si>
    <t>substitute</t>
  </si>
  <si>
    <t>DATAE ANALYTICS</t>
  </si>
  <si>
    <t>TODAY</t>
  </si>
  <si>
    <t>NOW</t>
  </si>
  <si>
    <t>DAY</t>
  </si>
  <si>
    <t>MONTH</t>
  </si>
  <si>
    <t>YEAR</t>
  </si>
  <si>
    <t>DATE</t>
  </si>
  <si>
    <t>HOUR</t>
  </si>
  <si>
    <t>MIN</t>
  </si>
  <si>
    <t>SEC</t>
  </si>
  <si>
    <t>DATE+3 DAYS</t>
  </si>
  <si>
    <t>DATE+3 YEAR</t>
  </si>
  <si>
    <t>DATE+3 MONTHS</t>
  </si>
  <si>
    <t>tv</t>
  </si>
  <si>
    <t>radios</t>
  </si>
  <si>
    <t>ipods</t>
  </si>
  <si>
    <t>cd</t>
  </si>
  <si>
    <t>computers</t>
  </si>
  <si>
    <t>printers</t>
  </si>
  <si>
    <t>salesman</t>
  </si>
  <si>
    <t>)</t>
  </si>
  <si>
    <t>Miss.Ayushi Ganape</t>
  </si>
  <si>
    <t>Miss.Ganesh kenjale</t>
  </si>
  <si>
    <t>Miss.Suresh Kirve</t>
  </si>
  <si>
    <t>Miss.Gayatri Prajapati</t>
  </si>
  <si>
    <t>Miss.Shivani Malhotra</t>
  </si>
  <si>
    <t>Miss.Isha Taware</t>
  </si>
  <si>
    <t>Miss.Sunil Bagave</t>
  </si>
  <si>
    <t>Miss.Priya Barve</t>
  </si>
  <si>
    <t>Miss.Nandini shetty</t>
  </si>
  <si>
    <t>Miss.Prachi Inamdar</t>
  </si>
  <si>
    <t>UNIT SOLD</t>
  </si>
  <si>
    <t>FININCIAL FUNCTIONS</t>
  </si>
  <si>
    <t>LOAN/INVESTMENT</t>
  </si>
  <si>
    <t>TERM</t>
  </si>
  <si>
    <t>RATE</t>
  </si>
  <si>
    <t>EMI/pmt</t>
  </si>
  <si>
    <t>4 yrs.</t>
  </si>
  <si>
    <t>ppmt</t>
  </si>
  <si>
    <t>Ipmt</t>
  </si>
  <si>
    <t>PER/MONTH</t>
  </si>
  <si>
    <t>PPMT</t>
  </si>
  <si>
    <t>IPMT</t>
  </si>
  <si>
    <t>PMT</t>
  </si>
  <si>
    <t>TERMS</t>
  </si>
  <si>
    <t>PER MONTH TERMS</t>
  </si>
  <si>
    <t>PRINCIPAL PER MONTH TERM</t>
  </si>
  <si>
    <t>INTEREST PER MONTH TERM</t>
  </si>
  <si>
    <t>FORMULA</t>
  </si>
  <si>
    <t>PPMT+IPMT</t>
  </si>
  <si>
    <t>TOTAL</t>
  </si>
  <si>
    <t>C</t>
  </si>
  <si>
    <t>CUST. ID</t>
  </si>
  <si>
    <t>AMOUNT</t>
  </si>
  <si>
    <t>CUSTOMER NAME</t>
  </si>
  <si>
    <t>REGION</t>
  </si>
  <si>
    <t>PHN. NO.</t>
  </si>
  <si>
    <t>TABLE2</t>
  </si>
  <si>
    <t>EAST</t>
  </si>
  <si>
    <t>NORTH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</si>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</sst>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yy;@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7" borderId="0" xfId="0" applyFill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/>
    <xf numFmtId="22" fontId="0" fillId="0" borderId="0" xfId="0" applyNumberFormat="1"/>
    <xf numFmtId="0" fontId="0" fillId="2" borderId="0" xfId="0" applyFill="1" applyAlignment="1">
      <alignment horizontal="center" vertical="center"/>
    </xf>
    <xf numFmtId="0" fontId="0" fillId="12" borderId="8" xfId="0" applyFill="1" applyBorder="1"/>
    <xf numFmtId="0" fontId="0" fillId="12" borderId="0" xfId="0" applyFill="1" applyBorder="1"/>
    <xf numFmtId="0" fontId="0" fillId="12" borderId="9" xfId="0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3" xfId="0" applyBorder="1"/>
    <xf numFmtId="0" fontId="0" fillId="12" borderId="13" xfId="0" applyFill="1" applyBorder="1"/>
    <xf numFmtId="0" fontId="0" fillId="11" borderId="13" xfId="0" applyFill="1" applyBorder="1"/>
    <xf numFmtId="0" fontId="0" fillId="13" borderId="0" xfId="0" applyFill="1" applyAlignment="1">
      <alignment horizontal="center" vertical="center"/>
    </xf>
    <xf numFmtId="9" fontId="0" fillId="13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15" borderId="10" xfId="0" applyFill="1" applyBorder="1"/>
    <xf numFmtId="0" fontId="0" fillId="0" borderId="12" xfId="0" applyBorder="1"/>
    <xf numFmtId="0" fontId="0" fillId="15" borderId="8" xfId="0" applyFill="1" applyBorder="1"/>
    <xf numFmtId="0" fontId="0" fillId="15" borderId="9" xfId="0" applyFill="1" applyBorder="1"/>
    <xf numFmtId="0" fontId="0" fillId="15" borderId="12" xfId="0" applyFill="1" applyBorder="1"/>
    <xf numFmtId="0" fontId="3" fillId="18" borderId="0" xfId="0" applyFont="1" applyFill="1"/>
    <xf numFmtId="8" fontId="0" fillId="14" borderId="0" xfId="0" applyNumberFormat="1" applyFill="1" applyAlignment="1">
      <alignment horizontal="center" vertical="center"/>
    </xf>
    <xf numFmtId="8" fontId="0" fillId="2" borderId="0" xfId="0" applyNumberFormat="1" applyFill="1"/>
    <xf numFmtId="8" fontId="0" fillId="17" borderId="0" xfId="0" applyNumberFormat="1" applyFill="1"/>
    <xf numFmtId="8" fontId="0" fillId="7" borderId="0" xfId="0" applyNumberFormat="1" applyFill="1"/>
    <xf numFmtId="8" fontId="0" fillId="16" borderId="0" xfId="0" applyNumberFormat="1" applyFill="1"/>
    <xf numFmtId="0" fontId="0" fillId="19" borderId="0" xfId="0" applyFill="1"/>
    <xf numFmtId="0" fontId="0" fillId="9" borderId="13" xfId="0" applyFill="1" applyBorder="1"/>
    <xf numFmtId="0" fontId="0" fillId="7" borderId="13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3" xfId="0" applyFont="1" applyBorder="1"/>
    <xf numFmtId="0" fontId="0" fillId="0" borderId="15" xfId="0" applyBorder="1"/>
    <xf numFmtId="0" fontId="0" fillId="11" borderId="16" xfId="0" applyFill="1" applyBorder="1"/>
    <xf numFmtId="0" fontId="0" fillId="11" borderId="17" xfId="0" applyFill="1" applyBorder="1"/>
    <xf numFmtId="0" fontId="0" fillId="11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0" xfId="0" applyBorder="1"/>
    <xf numFmtId="0" fontId="0" fillId="0" borderId="21" xfId="0" applyBorder="1"/>
    <xf numFmtId="0" fontId="0" fillId="20" borderId="13" xfId="0" applyFont="1" applyFill="1" applyBorder="1"/>
    <xf numFmtId="0" fontId="3" fillId="11" borderId="13" xfId="0" applyFont="1" applyFill="1" applyBorder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border outline="0">
        <top style="medium">
          <color indexed="64"/>
        </top>
      </border>
    </dxf>
    <dxf>
      <fill>
        <patternFill patternType="solid">
          <fgColor indexed="64"/>
          <bgColor theme="5" tint="0.79998168889431442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F22" totalsRowShown="0" headerRowDxfId="25" dataDxfId="24">
  <autoFilter ref="B2:F22"/>
  <sortState ref="B3:F22">
    <sortCondition descending="1" ref="E2:E22"/>
  </sortState>
  <tableColumns count="5">
    <tableColumn id="1" name="Data" dataDxfId="23"/>
    <tableColumn id="2" name="Category" dataDxfId="22"/>
    <tableColumn id="3" name="subcategory" dataDxfId="21"/>
    <tableColumn id="4" name="price" dataDxfId="20" dataCellStyle="Currency"/>
    <tableColumn id="5" name="payment mod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 headerRowDxfId="18" dataDxfId="16" headerRowBorderDxfId="17" tableBorderDxfId="15">
  <autoFilter ref="A1:F5"/>
  <tableColumns count="6">
    <tableColumn id="1" name="NAME" dataDxfId="14"/>
    <tableColumn id="2" name="COUNTRY" dataDxfId="13"/>
    <tableColumn id="3" name="F_NAME" dataDxfId="12"/>
    <tableColumn id="4" name="L_NAME" dataDxfId="11"/>
    <tableColumn id="5" name="CITY" dataDxfId="10"/>
    <tableColumn id="6" name="COUNTRY2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5:E15" totalsRowShown="0" headerRowDxfId="8" headerRowBorderDxfId="7" tableBorderDxfId="6" totalsRowBorderDxfId="5">
  <autoFilter ref="A5:E15"/>
  <tableColumns count="5">
    <tableColumn id="1" name="CUST. ID" dataDxfId="4"/>
    <tableColumn id="2" name="AMOUNT" dataDxfId="3"/>
    <tableColumn id="3" name="CUSTOMER NAME" dataDxfId="2">
      <calculatedColumnFormula>VLOOKUP($A6,CUST_DETAILS,C$4,FALSE)</calculatedColumnFormula>
    </tableColumn>
    <tableColumn id="4" name="REGION" dataDxfId="1">
      <calculatedColumnFormula>VLOOKUP($A6,CUST_DETAILS,D$4,FALSE)</calculatedColumnFormula>
    </tableColumn>
    <tableColumn id="5" name="PHN. NO." dataDxfId="0">
      <calculatedColumnFormula>VLOOKUP($A6,CUST_DETAILS,E$4,FALSE)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7" sqref="H7"/>
    </sheetView>
  </sheetViews>
  <sheetFormatPr defaultRowHeight="15" x14ac:dyDescent="0.25"/>
  <cols>
    <col min="2" max="2" width="11.85546875" style="11" bestFit="1" customWidth="1"/>
    <col min="3" max="3" width="11" style="1" customWidth="1"/>
    <col min="4" max="4" width="18.28515625" style="1" bestFit="1" customWidth="1"/>
    <col min="5" max="5" width="12.5703125" style="9" bestFit="1" customWidth="1"/>
    <col min="6" max="6" width="17.42578125" style="1" customWidth="1"/>
    <col min="7" max="8" width="9.140625" style="1"/>
  </cols>
  <sheetData>
    <row r="1" spans="1:8" ht="21" x14ac:dyDescent="0.35">
      <c r="B1" s="65" t="s">
        <v>0</v>
      </c>
      <c r="C1" s="66"/>
      <c r="D1" s="66"/>
      <c r="E1" s="66"/>
      <c r="F1" s="66"/>
      <c r="G1" s="66"/>
      <c r="H1" s="66"/>
    </row>
    <row r="2" spans="1:8" ht="15" customHeight="1" x14ac:dyDescent="0.25">
      <c r="B2" s="10" t="s">
        <v>1</v>
      </c>
      <c r="C2" s="2" t="s">
        <v>2</v>
      </c>
      <c r="D2" s="2" t="s">
        <v>3</v>
      </c>
      <c r="E2" s="8" t="s">
        <v>4</v>
      </c>
      <c r="F2" s="2" t="s">
        <v>5</v>
      </c>
    </row>
    <row r="3" spans="1:8" ht="15" customHeight="1" x14ac:dyDescent="0.25">
      <c r="A3">
        <v>1</v>
      </c>
      <c r="B3" s="11">
        <v>44986</v>
      </c>
      <c r="C3" s="1" t="s">
        <v>19</v>
      </c>
      <c r="D3" s="1" t="s">
        <v>21</v>
      </c>
      <c r="E3" s="9">
        <v>10000</v>
      </c>
      <c r="F3" s="16" t="s">
        <v>11</v>
      </c>
    </row>
    <row r="4" spans="1:8" ht="15" customHeight="1" x14ac:dyDescent="0.25">
      <c r="A4">
        <v>2</v>
      </c>
      <c r="B4" s="11">
        <v>45027</v>
      </c>
      <c r="C4" s="1" t="s">
        <v>19</v>
      </c>
      <c r="D4" s="1" t="s">
        <v>21</v>
      </c>
      <c r="E4" s="9">
        <v>10000</v>
      </c>
      <c r="F4" s="16" t="s">
        <v>11</v>
      </c>
    </row>
    <row r="5" spans="1:8" x14ac:dyDescent="0.25">
      <c r="A5">
        <v>3</v>
      </c>
      <c r="B5" s="11">
        <v>44977</v>
      </c>
      <c r="C5" s="1" t="s">
        <v>9</v>
      </c>
      <c r="D5" s="1" t="s">
        <v>18</v>
      </c>
      <c r="E5" s="9">
        <v>8000</v>
      </c>
      <c r="F5" s="15" t="s">
        <v>7</v>
      </c>
    </row>
    <row r="6" spans="1:8" x14ac:dyDescent="0.25">
      <c r="A6">
        <v>4</v>
      </c>
      <c r="B6" s="11">
        <v>45021</v>
      </c>
      <c r="C6" s="1" t="s">
        <v>9</v>
      </c>
      <c r="D6" s="1" t="s">
        <v>18</v>
      </c>
      <c r="E6" s="9">
        <v>8000</v>
      </c>
      <c r="F6" s="15" t="s">
        <v>7</v>
      </c>
    </row>
    <row r="7" spans="1:8" x14ac:dyDescent="0.25">
      <c r="A7">
        <v>5</v>
      </c>
      <c r="B7" s="11">
        <v>44982</v>
      </c>
      <c r="C7" s="1" t="s">
        <v>19</v>
      </c>
      <c r="D7" s="1" t="s">
        <v>20</v>
      </c>
      <c r="E7" s="9">
        <v>3000</v>
      </c>
      <c r="F7" s="15" t="s">
        <v>7</v>
      </c>
    </row>
    <row r="8" spans="1:8" x14ac:dyDescent="0.25">
      <c r="A8">
        <v>6</v>
      </c>
      <c r="B8" s="11">
        <v>45023</v>
      </c>
      <c r="C8" s="1" t="s">
        <v>19</v>
      </c>
      <c r="D8" s="1" t="s">
        <v>20</v>
      </c>
      <c r="E8" s="9">
        <v>3000</v>
      </c>
      <c r="F8" s="15" t="s">
        <v>7</v>
      </c>
    </row>
    <row r="9" spans="1:8" x14ac:dyDescent="0.25">
      <c r="A9">
        <v>7</v>
      </c>
      <c r="B9" s="11">
        <v>44972</v>
      </c>
      <c r="C9" s="1" t="s">
        <v>12</v>
      </c>
      <c r="D9" s="1" t="s">
        <v>17</v>
      </c>
      <c r="E9" s="9">
        <v>1544</v>
      </c>
      <c r="F9" s="16" t="s">
        <v>11</v>
      </c>
    </row>
    <row r="10" spans="1:8" x14ac:dyDescent="0.25">
      <c r="A10">
        <v>8</v>
      </c>
      <c r="B10" s="11">
        <v>45017</v>
      </c>
      <c r="C10" s="1" t="s">
        <v>12</v>
      </c>
      <c r="D10" s="1" t="s">
        <v>17</v>
      </c>
      <c r="E10" s="9">
        <v>1544</v>
      </c>
      <c r="F10" s="16" t="s">
        <v>11</v>
      </c>
    </row>
    <row r="11" spans="1:8" x14ac:dyDescent="0.25">
      <c r="A11">
        <v>9</v>
      </c>
      <c r="B11" s="11">
        <v>44997</v>
      </c>
      <c r="C11" s="1" t="s">
        <v>8</v>
      </c>
      <c r="D11" s="1" t="s">
        <v>14</v>
      </c>
      <c r="E11" s="9">
        <v>1250</v>
      </c>
      <c r="F11" s="15" t="s">
        <v>7</v>
      </c>
    </row>
    <row r="12" spans="1:8" x14ac:dyDescent="0.25">
      <c r="A12">
        <v>10</v>
      </c>
      <c r="B12" s="11">
        <v>45031</v>
      </c>
      <c r="C12" s="1" t="s">
        <v>8</v>
      </c>
      <c r="D12" s="1" t="s">
        <v>14</v>
      </c>
      <c r="E12" s="9">
        <v>1250</v>
      </c>
      <c r="F12" s="15" t="s">
        <v>7</v>
      </c>
    </row>
    <row r="13" spans="1:8" x14ac:dyDescent="0.25">
      <c r="A13">
        <v>11</v>
      </c>
      <c r="B13" s="11">
        <v>44964</v>
      </c>
      <c r="C13" s="1" t="s">
        <v>15</v>
      </c>
      <c r="D13" s="1" t="s">
        <v>16</v>
      </c>
      <c r="E13" s="9">
        <v>1235</v>
      </c>
      <c r="F13" s="16" t="s">
        <v>11</v>
      </c>
    </row>
    <row r="14" spans="1:8" x14ac:dyDescent="0.25">
      <c r="A14">
        <v>12</v>
      </c>
      <c r="B14" s="11">
        <v>45012</v>
      </c>
      <c r="C14" s="1" t="s">
        <v>15</v>
      </c>
      <c r="D14" s="1" t="s">
        <v>16</v>
      </c>
      <c r="E14" s="9">
        <v>1235</v>
      </c>
      <c r="F14" s="16" t="s">
        <v>11</v>
      </c>
    </row>
    <row r="15" spans="1:8" x14ac:dyDescent="0.25">
      <c r="A15">
        <v>13</v>
      </c>
      <c r="B15" s="11">
        <v>44929</v>
      </c>
      <c r="C15" s="1" t="s">
        <v>12</v>
      </c>
      <c r="D15" s="1" t="s">
        <v>13</v>
      </c>
      <c r="E15" s="9">
        <v>700</v>
      </c>
      <c r="F15" s="16" t="s">
        <v>11</v>
      </c>
    </row>
    <row r="16" spans="1:8" x14ac:dyDescent="0.25">
      <c r="A16">
        <v>14</v>
      </c>
      <c r="B16" s="11">
        <v>45005</v>
      </c>
      <c r="C16" s="1" t="s">
        <v>12</v>
      </c>
      <c r="D16" s="1" t="s">
        <v>13</v>
      </c>
      <c r="E16" s="9">
        <v>700</v>
      </c>
      <c r="F16" s="16" t="s">
        <v>11</v>
      </c>
    </row>
    <row r="17" spans="1:6" x14ac:dyDescent="0.25">
      <c r="A17">
        <v>15</v>
      </c>
      <c r="B17" s="11">
        <v>44961</v>
      </c>
      <c r="C17" s="1" t="s">
        <v>8</v>
      </c>
      <c r="D17" s="1" t="s">
        <v>14</v>
      </c>
      <c r="E17" s="9">
        <v>699</v>
      </c>
      <c r="F17" s="15" t="s">
        <v>7</v>
      </c>
    </row>
    <row r="18" spans="1:6" x14ac:dyDescent="0.25">
      <c r="A18">
        <v>16</v>
      </c>
      <c r="B18" s="11">
        <v>45010</v>
      </c>
      <c r="C18" s="1" t="s">
        <v>8</v>
      </c>
      <c r="D18" s="1" t="s">
        <v>14</v>
      </c>
      <c r="E18" s="9">
        <v>699</v>
      </c>
      <c r="F18" s="17" t="s">
        <v>51</v>
      </c>
    </row>
    <row r="19" spans="1:6" x14ac:dyDescent="0.25">
      <c r="A19">
        <v>17</v>
      </c>
      <c r="B19" s="11">
        <v>44928</v>
      </c>
      <c r="C19" s="1" t="s">
        <v>9</v>
      </c>
      <c r="D19" s="1" t="s">
        <v>10</v>
      </c>
      <c r="E19" s="9">
        <v>400</v>
      </c>
      <c r="F19" s="16" t="s">
        <v>11</v>
      </c>
    </row>
    <row r="20" spans="1:6" x14ac:dyDescent="0.25">
      <c r="A20">
        <v>18</v>
      </c>
      <c r="B20" s="11">
        <v>45002</v>
      </c>
      <c r="C20" s="1" t="s">
        <v>9</v>
      </c>
      <c r="D20" s="1" t="s">
        <v>10</v>
      </c>
      <c r="E20" s="9">
        <v>400</v>
      </c>
      <c r="F20" s="16" t="s">
        <v>11</v>
      </c>
    </row>
    <row r="21" spans="1:6" x14ac:dyDescent="0.25">
      <c r="A21">
        <v>19</v>
      </c>
      <c r="B21" s="11">
        <v>44927</v>
      </c>
      <c r="C21" s="1" t="s">
        <v>8</v>
      </c>
      <c r="D21" s="1" t="s">
        <v>6</v>
      </c>
      <c r="E21" s="9">
        <v>300</v>
      </c>
      <c r="F21" s="15" t="s">
        <v>7</v>
      </c>
    </row>
    <row r="22" spans="1:6" x14ac:dyDescent="0.25">
      <c r="A22">
        <v>20</v>
      </c>
      <c r="B22" s="11">
        <v>45000</v>
      </c>
      <c r="C22" s="1" t="s">
        <v>8</v>
      </c>
      <c r="D22" s="1" t="s">
        <v>6</v>
      </c>
      <c r="E22" s="9">
        <v>300</v>
      </c>
      <c r="F22" s="17" t="s">
        <v>51</v>
      </c>
    </row>
  </sheetData>
  <mergeCells count="1">
    <mergeCell ref="B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5"/>
  <sheetViews>
    <sheetView workbookViewId="0">
      <selection activeCell="G12" sqref="G12"/>
    </sheetView>
  </sheetViews>
  <sheetFormatPr defaultRowHeight="15" x14ac:dyDescent="0.25"/>
  <sheetData>
    <row r="4" spans="1:4" x14ac:dyDescent="0.25">
      <c r="A4" s="77" t="s">
        <v>154</v>
      </c>
      <c r="B4" s="77"/>
      <c r="C4" s="77"/>
      <c r="D4" s="77"/>
    </row>
    <row r="5" spans="1:4" x14ac:dyDescent="0.25">
      <c r="A5" s="50" t="s">
        <v>149</v>
      </c>
      <c r="B5" s="50" t="s">
        <v>151</v>
      </c>
      <c r="C5" s="50" t="s">
        <v>152</v>
      </c>
      <c r="D5" s="50" t="s">
        <v>153</v>
      </c>
    </row>
    <row r="6" spans="1:4" x14ac:dyDescent="0.25">
      <c r="A6" s="51">
        <v>107</v>
      </c>
      <c r="B6" s="32" t="s">
        <v>118</v>
      </c>
      <c r="C6" s="30" t="s">
        <v>155</v>
      </c>
      <c r="D6" s="30">
        <v>12345</v>
      </c>
    </row>
    <row r="7" spans="1:4" x14ac:dyDescent="0.25">
      <c r="A7" s="51">
        <v>104</v>
      </c>
      <c r="B7" s="32" t="s">
        <v>119</v>
      </c>
      <c r="C7" s="30" t="s">
        <v>156</v>
      </c>
      <c r="D7" s="30">
        <v>56789</v>
      </c>
    </row>
    <row r="8" spans="1:4" x14ac:dyDescent="0.25">
      <c r="A8" s="51">
        <v>109</v>
      </c>
      <c r="B8" s="32" t="s">
        <v>120</v>
      </c>
      <c r="C8" s="30" t="s">
        <v>157</v>
      </c>
      <c r="D8" s="30">
        <v>45367</v>
      </c>
    </row>
    <row r="9" spans="1:4" x14ac:dyDescent="0.25">
      <c r="A9" s="51">
        <v>105</v>
      </c>
      <c r="B9" s="32" t="s">
        <v>121</v>
      </c>
      <c r="C9" s="30" t="s">
        <v>155</v>
      </c>
      <c r="D9" s="30">
        <v>32478</v>
      </c>
    </row>
    <row r="10" spans="1:4" x14ac:dyDescent="0.25">
      <c r="A10" s="51">
        <v>102</v>
      </c>
      <c r="B10" s="32" t="s">
        <v>122</v>
      </c>
      <c r="C10" s="30" t="s">
        <v>157</v>
      </c>
      <c r="D10" s="30">
        <v>43567</v>
      </c>
    </row>
    <row r="11" spans="1:4" x14ac:dyDescent="0.25">
      <c r="A11" s="51">
        <v>101</v>
      </c>
      <c r="B11" s="32" t="s">
        <v>123</v>
      </c>
      <c r="C11" s="30" t="s">
        <v>156</v>
      </c>
      <c r="D11" s="30">
        <v>98709</v>
      </c>
    </row>
    <row r="12" spans="1:4" x14ac:dyDescent="0.25">
      <c r="A12" s="51">
        <v>103</v>
      </c>
      <c r="B12" s="32" t="s">
        <v>124</v>
      </c>
      <c r="C12" s="30" t="s">
        <v>158</v>
      </c>
      <c r="D12" s="30">
        <v>87906</v>
      </c>
    </row>
    <row r="13" spans="1:4" x14ac:dyDescent="0.25">
      <c r="A13" s="51">
        <v>106</v>
      </c>
      <c r="B13" s="32" t="s">
        <v>125</v>
      </c>
      <c r="C13" s="30" t="s">
        <v>155</v>
      </c>
      <c r="D13" s="30">
        <v>21345</v>
      </c>
    </row>
    <row r="14" spans="1:4" x14ac:dyDescent="0.25">
      <c r="A14" s="51">
        <v>110</v>
      </c>
      <c r="B14" s="32" t="s">
        <v>126</v>
      </c>
      <c r="C14" s="30" t="s">
        <v>155</v>
      </c>
      <c r="D14" s="30">
        <v>55667</v>
      </c>
    </row>
    <row r="15" spans="1:4" x14ac:dyDescent="0.25">
      <c r="A15" s="51">
        <v>108</v>
      </c>
      <c r="B15" s="32" t="s">
        <v>127</v>
      </c>
      <c r="C15" s="30" t="s">
        <v>156</v>
      </c>
      <c r="D15" s="30">
        <v>77898</v>
      </c>
    </row>
  </sheetData>
  <mergeCells count="1">
    <mergeCell ref="A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L7" sqref="L7:L16"/>
    </sheetView>
  </sheetViews>
  <sheetFormatPr defaultRowHeight="15" x14ac:dyDescent="0.25"/>
  <cols>
    <col min="1" max="1" width="10.5703125" customWidth="1"/>
    <col min="2" max="2" width="11.5703125" customWidth="1"/>
    <col min="3" max="3" width="20.7109375" bestFit="1" customWidth="1"/>
    <col min="4" max="4" width="10.140625" customWidth="1"/>
    <col min="5" max="5" width="11.42578125" customWidth="1"/>
    <col min="12" max="12" width="20.7109375" bestFit="1" customWidth="1"/>
  </cols>
  <sheetData>
    <row r="1" spans="1:14" x14ac:dyDescent="0.25">
      <c r="A1" t="s">
        <v>148</v>
      </c>
    </row>
    <row r="4" spans="1:14" x14ac:dyDescent="0.25">
      <c r="C4">
        <v>2</v>
      </c>
      <c r="D4">
        <v>3</v>
      </c>
      <c r="E4">
        <v>4</v>
      </c>
    </row>
    <row r="5" spans="1:14" x14ac:dyDescent="0.25">
      <c r="A5" s="56" t="s">
        <v>149</v>
      </c>
      <c r="B5" s="57" t="s">
        <v>150</v>
      </c>
      <c r="C5" s="57" t="s">
        <v>151</v>
      </c>
      <c r="D5" s="57" t="s">
        <v>152</v>
      </c>
      <c r="E5" s="58" t="s">
        <v>153</v>
      </c>
      <c r="K5" s="77" t="s">
        <v>154</v>
      </c>
      <c r="L5" s="77"/>
      <c r="M5" s="77"/>
      <c r="N5" s="77"/>
    </row>
    <row r="6" spans="1:14" x14ac:dyDescent="0.25">
      <c r="A6" s="53">
        <v>101</v>
      </c>
      <c r="B6" s="52">
        <v>10000</v>
      </c>
      <c r="C6" s="30" t="str">
        <f t="shared" ref="C6:E15" si="0">VLOOKUP($A6,CUST_DETAILS,C$4,FALSE)</f>
        <v>Miss.Isha Taware</v>
      </c>
      <c r="D6" s="30" t="str">
        <f t="shared" si="0"/>
        <v>NORTH</v>
      </c>
      <c r="E6" s="55">
        <f t="shared" si="0"/>
        <v>98709</v>
      </c>
      <c r="K6" s="50" t="s">
        <v>149</v>
      </c>
      <c r="L6" s="50" t="s">
        <v>151</v>
      </c>
      <c r="M6" s="50" t="s">
        <v>152</v>
      </c>
      <c r="N6" s="50" t="s">
        <v>153</v>
      </c>
    </row>
    <row r="7" spans="1:14" x14ac:dyDescent="0.25">
      <c r="A7" s="53">
        <v>102</v>
      </c>
      <c r="B7" s="52">
        <v>21000</v>
      </c>
      <c r="C7" s="30" t="str">
        <f t="shared" si="0"/>
        <v>Miss.Shivani Malhotra</v>
      </c>
      <c r="D7" s="30" t="str">
        <f t="shared" si="0"/>
        <v>SOUTH</v>
      </c>
      <c r="E7" s="55">
        <f t="shared" si="0"/>
        <v>43567</v>
      </c>
      <c r="K7" s="51">
        <v>107</v>
      </c>
      <c r="L7" s="32" t="s">
        <v>118</v>
      </c>
      <c r="M7" s="30" t="s">
        <v>155</v>
      </c>
      <c r="N7" s="30">
        <v>12345</v>
      </c>
    </row>
    <row r="8" spans="1:14" x14ac:dyDescent="0.25">
      <c r="A8" s="53">
        <v>103</v>
      </c>
      <c r="B8" s="52">
        <v>31000</v>
      </c>
      <c r="C8" s="30" t="str">
        <f t="shared" si="0"/>
        <v>Miss.Sunil Bagave</v>
      </c>
      <c r="D8" s="30" t="str">
        <f t="shared" si="0"/>
        <v>WEST</v>
      </c>
      <c r="E8" s="55">
        <f t="shared" si="0"/>
        <v>87906</v>
      </c>
      <c r="K8" s="51">
        <v>104</v>
      </c>
      <c r="L8" s="32" t="s">
        <v>119</v>
      </c>
      <c r="M8" s="30" t="s">
        <v>156</v>
      </c>
      <c r="N8" s="30">
        <v>56789</v>
      </c>
    </row>
    <row r="9" spans="1:14" x14ac:dyDescent="0.25">
      <c r="A9" s="53">
        <v>104</v>
      </c>
      <c r="B9" s="52">
        <v>22000</v>
      </c>
      <c r="C9" s="30" t="str">
        <f t="shared" si="0"/>
        <v>Miss.Ganesh kenjale</v>
      </c>
      <c r="D9" s="30" t="str">
        <f t="shared" si="0"/>
        <v>NORTH</v>
      </c>
      <c r="E9" s="55">
        <f t="shared" si="0"/>
        <v>56789</v>
      </c>
      <c r="K9" s="51">
        <v>109</v>
      </c>
      <c r="L9" s="32" t="s">
        <v>120</v>
      </c>
      <c r="M9" s="30" t="s">
        <v>157</v>
      </c>
      <c r="N9" s="30">
        <v>45367</v>
      </c>
    </row>
    <row r="10" spans="1:14" x14ac:dyDescent="0.25">
      <c r="A10" s="53">
        <v>105</v>
      </c>
      <c r="B10" s="52">
        <v>15000</v>
      </c>
      <c r="C10" s="30" t="str">
        <f t="shared" si="0"/>
        <v>Miss.Gayatri Prajapati</v>
      </c>
      <c r="D10" s="30" t="str">
        <f t="shared" si="0"/>
        <v>EAST</v>
      </c>
      <c r="E10" s="55">
        <f t="shared" si="0"/>
        <v>32478</v>
      </c>
      <c r="K10" s="51">
        <v>105</v>
      </c>
      <c r="L10" s="32" t="s">
        <v>121</v>
      </c>
      <c r="M10" s="30" t="s">
        <v>155</v>
      </c>
      <c r="N10" s="30">
        <v>32478</v>
      </c>
    </row>
    <row r="11" spans="1:14" x14ac:dyDescent="0.25">
      <c r="A11" s="53">
        <v>106</v>
      </c>
      <c r="B11" s="52">
        <v>17000</v>
      </c>
      <c r="C11" s="30" t="str">
        <f t="shared" si="0"/>
        <v>Miss.Priya Barve</v>
      </c>
      <c r="D11" s="30" t="str">
        <f t="shared" si="0"/>
        <v>EAST</v>
      </c>
      <c r="E11" s="55">
        <f t="shared" si="0"/>
        <v>21345</v>
      </c>
      <c r="K11" s="51">
        <v>102</v>
      </c>
      <c r="L11" s="32" t="s">
        <v>122</v>
      </c>
      <c r="M11" s="30" t="s">
        <v>157</v>
      </c>
      <c r="N11" s="30">
        <v>43567</v>
      </c>
    </row>
    <row r="12" spans="1:14" x14ac:dyDescent="0.25">
      <c r="A12" s="53">
        <v>107</v>
      </c>
      <c r="B12" s="52">
        <v>23000</v>
      </c>
      <c r="C12" s="30" t="str">
        <f t="shared" si="0"/>
        <v>Miss.Ayushi Ganape</v>
      </c>
      <c r="D12" s="30" t="str">
        <f t="shared" si="0"/>
        <v>EAST</v>
      </c>
      <c r="E12" s="55">
        <f t="shared" si="0"/>
        <v>12345</v>
      </c>
      <c r="K12" s="51">
        <v>101</v>
      </c>
      <c r="L12" s="32" t="s">
        <v>123</v>
      </c>
      <c r="M12" s="30" t="s">
        <v>156</v>
      </c>
      <c r="N12" s="30">
        <v>98709</v>
      </c>
    </row>
    <row r="13" spans="1:14" x14ac:dyDescent="0.25">
      <c r="A13" s="53">
        <v>108</v>
      </c>
      <c r="B13" s="52">
        <v>32000</v>
      </c>
      <c r="C13" s="30" t="str">
        <f t="shared" si="0"/>
        <v>Miss.Prachi Inamdar</v>
      </c>
      <c r="D13" s="30" t="str">
        <f t="shared" si="0"/>
        <v>NORTH</v>
      </c>
      <c r="E13" s="55">
        <f t="shared" si="0"/>
        <v>77898</v>
      </c>
      <c r="K13" s="51">
        <v>103</v>
      </c>
      <c r="L13" s="32" t="s">
        <v>124</v>
      </c>
      <c r="M13" s="30" t="s">
        <v>158</v>
      </c>
      <c r="N13" s="30">
        <v>87906</v>
      </c>
    </row>
    <row r="14" spans="1:14" x14ac:dyDescent="0.25">
      <c r="A14" s="53">
        <v>109</v>
      </c>
      <c r="B14" s="52">
        <v>10000</v>
      </c>
      <c r="C14" s="30" t="str">
        <f t="shared" si="0"/>
        <v>Miss.Suresh Kirve</v>
      </c>
      <c r="D14" s="30" t="str">
        <f t="shared" si="0"/>
        <v>SOUTH</v>
      </c>
      <c r="E14" s="55">
        <f t="shared" si="0"/>
        <v>45367</v>
      </c>
      <c r="K14" s="51">
        <v>106</v>
      </c>
      <c r="L14" s="32" t="s">
        <v>125</v>
      </c>
      <c r="M14" s="30" t="s">
        <v>155</v>
      </c>
      <c r="N14" s="30">
        <v>21345</v>
      </c>
    </row>
    <row r="15" spans="1:14" x14ac:dyDescent="0.25">
      <c r="A15" s="59">
        <v>110</v>
      </c>
      <c r="B15" s="60">
        <v>15000</v>
      </c>
      <c r="C15" s="61" t="str">
        <f t="shared" si="0"/>
        <v>Miss.Nandini shetty</v>
      </c>
      <c r="D15" s="61" t="str">
        <f t="shared" si="0"/>
        <v>EAST</v>
      </c>
      <c r="E15" s="62">
        <f t="shared" si="0"/>
        <v>55667</v>
      </c>
      <c r="K15" s="51">
        <v>110</v>
      </c>
      <c r="L15" s="32" t="s">
        <v>126</v>
      </c>
      <c r="M15" s="30" t="s">
        <v>155</v>
      </c>
      <c r="N15" s="30">
        <v>55667</v>
      </c>
    </row>
    <row r="16" spans="1:14" x14ac:dyDescent="0.25">
      <c r="K16" s="51">
        <v>108</v>
      </c>
      <c r="L16" s="32" t="s">
        <v>127</v>
      </c>
      <c r="M16" s="30" t="s">
        <v>156</v>
      </c>
      <c r="N16" s="30">
        <v>77898</v>
      </c>
    </row>
    <row r="20" spans="1:5" x14ac:dyDescent="0.25">
      <c r="A20" s="64" t="s">
        <v>149</v>
      </c>
      <c r="B20" s="64" t="s">
        <v>150</v>
      </c>
      <c r="C20" s="50" t="s">
        <v>151</v>
      </c>
      <c r="D20" s="50" t="s">
        <v>152</v>
      </c>
      <c r="E20" s="50" t="s">
        <v>153</v>
      </c>
    </row>
    <row r="21" spans="1:5" x14ac:dyDescent="0.25">
      <c r="A21" s="63">
        <v>101</v>
      </c>
      <c r="B21" s="63">
        <v>10000</v>
      </c>
    </row>
    <row r="22" spans="1:5" x14ac:dyDescent="0.25">
      <c r="A22" s="54">
        <v>102</v>
      </c>
      <c r="B22" s="54">
        <v>21000</v>
      </c>
    </row>
    <row r="23" spans="1:5" x14ac:dyDescent="0.25">
      <c r="A23" s="63">
        <v>103</v>
      </c>
      <c r="B23" s="63">
        <v>31000</v>
      </c>
    </row>
    <row r="24" spans="1:5" x14ac:dyDescent="0.25">
      <c r="A24" s="54">
        <v>104</v>
      </c>
      <c r="B24" s="54">
        <v>22000</v>
      </c>
    </row>
    <row r="25" spans="1:5" x14ac:dyDescent="0.25">
      <c r="A25" s="63">
        <v>105</v>
      </c>
      <c r="B25" s="63">
        <v>15000</v>
      </c>
    </row>
    <row r="26" spans="1:5" x14ac:dyDescent="0.25">
      <c r="A26" s="54">
        <v>106</v>
      </c>
      <c r="B26" s="54">
        <v>17000</v>
      </c>
    </row>
    <row r="27" spans="1:5" x14ac:dyDescent="0.25">
      <c r="A27" s="63">
        <v>107</v>
      </c>
      <c r="B27" s="63">
        <v>23000</v>
      </c>
    </row>
    <row r="28" spans="1:5" x14ac:dyDescent="0.25">
      <c r="A28" s="54">
        <v>108</v>
      </c>
      <c r="B28" s="54">
        <v>32000</v>
      </c>
    </row>
    <row r="29" spans="1:5" x14ac:dyDescent="0.25">
      <c r="A29" s="63">
        <v>109</v>
      </c>
      <c r="B29" s="63">
        <v>10000</v>
      </c>
    </row>
    <row r="30" spans="1:5" x14ac:dyDescent="0.25">
      <c r="A30" s="54">
        <v>110</v>
      </c>
      <c r="B30" s="54">
        <v>15000</v>
      </c>
    </row>
  </sheetData>
  <mergeCells count="1">
    <mergeCell ref="K5:N5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workbookViewId="0">
      <selection activeCell="E6" sqref="E6"/>
    </sheetView>
  </sheetViews>
  <sheetFormatPr defaultRowHeight="15" x14ac:dyDescent="0.25"/>
  <cols>
    <col min="2" max="2" width="11.5703125" style="79" bestFit="1" customWidth="1"/>
    <col min="4" max="4" width="12.5703125" bestFit="1" customWidth="1"/>
  </cols>
  <sheetData>
    <row r="4" spans="1:4" x14ac:dyDescent="0.25">
      <c r="A4">
        <v>2016</v>
      </c>
      <c r="B4" s="79">
        <v>20000</v>
      </c>
      <c r="D4" s="80">
        <f>SUM(B4:B7,Sheet7!B4:B7)</f>
        <v>248000</v>
      </c>
    </row>
    <row r="5" spans="1:4" x14ac:dyDescent="0.25">
      <c r="A5">
        <v>1017</v>
      </c>
      <c r="B5" s="79">
        <v>31000</v>
      </c>
    </row>
    <row r="6" spans="1:4" x14ac:dyDescent="0.25">
      <c r="A6">
        <v>2018</v>
      </c>
      <c r="B6" s="79">
        <v>42000</v>
      </c>
    </row>
    <row r="7" spans="1:4" x14ac:dyDescent="0.25">
      <c r="A7">
        <v>2019</v>
      </c>
      <c r="B7" s="79">
        <v>31000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1" sqref="B1:B1048576"/>
    </sheetView>
  </sheetViews>
  <sheetFormatPr defaultRowHeight="15" x14ac:dyDescent="0.25"/>
  <cols>
    <col min="2" max="2" width="10.140625" style="78" bestFit="1" customWidth="1"/>
  </cols>
  <sheetData>
    <row r="4" spans="1:2" x14ac:dyDescent="0.25">
      <c r="A4">
        <v>2016</v>
      </c>
      <c r="B4" s="78">
        <v>22000</v>
      </c>
    </row>
    <row r="5" spans="1:2" x14ac:dyDescent="0.25">
      <c r="A5">
        <v>1017</v>
      </c>
      <c r="B5" s="78">
        <v>31000</v>
      </c>
    </row>
    <row r="6" spans="1:2" x14ac:dyDescent="0.25">
      <c r="A6">
        <v>2018</v>
      </c>
      <c r="B6" s="78">
        <v>34000</v>
      </c>
    </row>
    <row r="7" spans="1:2" x14ac:dyDescent="0.25">
      <c r="A7">
        <v>2019</v>
      </c>
      <c r="B7" s="78">
        <v>51000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B2" sqref="B2:B22"/>
    </sheetView>
  </sheetViews>
  <sheetFormatPr defaultRowHeight="15" x14ac:dyDescent="0.25"/>
  <cols>
    <col min="2" max="2" width="11.85546875" bestFit="1" customWidth="1"/>
  </cols>
  <sheetData>
    <row r="2" spans="2:2" x14ac:dyDescent="0.25">
      <c r="B2" s="12" t="s">
        <v>1</v>
      </c>
    </row>
    <row r="3" spans="2:2" x14ac:dyDescent="0.25">
      <c r="B3" s="14">
        <v>45031</v>
      </c>
    </row>
    <row r="4" spans="2:2" x14ac:dyDescent="0.25">
      <c r="B4" s="13">
        <v>45027</v>
      </c>
    </row>
    <row r="5" spans="2:2" x14ac:dyDescent="0.25">
      <c r="B5" s="14">
        <v>45023</v>
      </c>
    </row>
    <row r="6" spans="2:2" x14ac:dyDescent="0.25">
      <c r="B6" s="13">
        <v>45021</v>
      </c>
    </row>
    <row r="7" spans="2:2" x14ac:dyDescent="0.25">
      <c r="B7" s="14">
        <v>45017</v>
      </c>
    </row>
    <row r="8" spans="2:2" x14ac:dyDescent="0.25">
      <c r="B8" s="13">
        <v>45012</v>
      </c>
    </row>
    <row r="9" spans="2:2" x14ac:dyDescent="0.25">
      <c r="B9" s="14">
        <v>45010</v>
      </c>
    </row>
    <row r="10" spans="2:2" x14ac:dyDescent="0.25">
      <c r="B10" s="13">
        <v>45005</v>
      </c>
    </row>
    <row r="11" spans="2:2" x14ac:dyDescent="0.25">
      <c r="B11" s="14">
        <v>45002</v>
      </c>
    </row>
    <row r="12" spans="2:2" x14ac:dyDescent="0.25">
      <c r="B12" s="13">
        <v>45000</v>
      </c>
    </row>
    <row r="13" spans="2:2" x14ac:dyDescent="0.25">
      <c r="B13" s="14">
        <v>44997</v>
      </c>
    </row>
    <row r="14" spans="2:2" x14ac:dyDescent="0.25">
      <c r="B14" s="13">
        <v>44986</v>
      </c>
    </row>
    <row r="15" spans="2:2" x14ac:dyDescent="0.25">
      <c r="B15" s="14">
        <v>44982</v>
      </c>
    </row>
    <row r="16" spans="2:2" x14ac:dyDescent="0.25">
      <c r="B16" s="13">
        <v>44977</v>
      </c>
    </row>
    <row r="17" spans="2:2" x14ac:dyDescent="0.25">
      <c r="B17" s="14">
        <v>44972</v>
      </c>
    </row>
    <row r="18" spans="2:2" x14ac:dyDescent="0.25">
      <c r="B18" s="13">
        <v>44964</v>
      </c>
    </row>
    <row r="19" spans="2:2" x14ac:dyDescent="0.25">
      <c r="B19" s="14">
        <v>44961</v>
      </c>
    </row>
    <row r="20" spans="2:2" x14ac:dyDescent="0.25">
      <c r="B20" s="13">
        <v>44929</v>
      </c>
    </row>
    <row r="21" spans="2:2" x14ac:dyDescent="0.25">
      <c r="B21" s="14">
        <v>44928</v>
      </c>
    </row>
    <row r="22" spans="2:2" x14ac:dyDescent="0.25">
      <c r="B22" s="13">
        <v>44927</v>
      </c>
    </row>
  </sheetData>
  <sortState ref="B3:B22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defaultRowHeight="15" x14ac:dyDescent="0.25"/>
  <cols>
    <col min="1" max="1" width="22.140625" bestFit="1" customWidth="1"/>
    <col min="2" max="2" width="30.7109375" customWidth="1"/>
    <col min="3" max="3" width="11.42578125" customWidth="1"/>
    <col min="4" max="4" width="13.42578125" bestFit="1" customWidth="1"/>
    <col min="5" max="5" width="11.42578125" bestFit="1" customWidth="1"/>
    <col min="6" max="6" width="13.5703125" customWidth="1"/>
  </cols>
  <sheetData>
    <row r="1" spans="1:6" s="3" customFormat="1" ht="16.5" thickBot="1" x14ac:dyDescent="0.3">
      <c r="A1" s="5" t="s">
        <v>23</v>
      </c>
      <c r="B1" s="6" t="s">
        <v>24</v>
      </c>
      <c r="C1" s="6" t="s">
        <v>38</v>
      </c>
      <c r="D1" s="6" t="s">
        <v>39</v>
      </c>
      <c r="E1" s="6" t="s">
        <v>49</v>
      </c>
      <c r="F1" s="7" t="s">
        <v>50</v>
      </c>
    </row>
    <row r="2" spans="1:6" x14ac:dyDescent="0.25">
      <c r="A2" s="4" t="s">
        <v>22</v>
      </c>
      <c r="B2" s="4" t="s">
        <v>40</v>
      </c>
      <c r="C2" s="4" t="s">
        <v>30</v>
      </c>
      <c r="D2" s="4" t="s">
        <v>34</v>
      </c>
      <c r="E2" s="4" t="s">
        <v>44</v>
      </c>
      <c r="F2" s="4" t="s">
        <v>45</v>
      </c>
    </row>
    <row r="3" spans="1:6" x14ac:dyDescent="0.25">
      <c r="A3" s="4" t="s">
        <v>25</v>
      </c>
      <c r="B3" s="4" t="s">
        <v>41</v>
      </c>
      <c r="C3" s="4" t="s">
        <v>31</v>
      </c>
      <c r="D3" s="4" t="s">
        <v>35</v>
      </c>
      <c r="E3" s="4" t="s">
        <v>46</v>
      </c>
      <c r="F3" s="4" t="s">
        <v>26</v>
      </c>
    </row>
    <row r="4" spans="1:6" x14ac:dyDescent="0.25">
      <c r="A4" s="4" t="s">
        <v>27</v>
      </c>
      <c r="B4" s="4" t="s">
        <v>42</v>
      </c>
      <c r="C4" s="4" t="s">
        <v>32</v>
      </c>
      <c r="D4" s="4" t="s">
        <v>36</v>
      </c>
      <c r="E4" s="4" t="s">
        <v>47</v>
      </c>
      <c r="F4" s="4" t="s">
        <v>26</v>
      </c>
    </row>
    <row r="5" spans="1:6" x14ac:dyDescent="0.25">
      <c r="A5" s="4" t="s">
        <v>28</v>
      </c>
      <c r="B5" s="4" t="s">
        <v>43</v>
      </c>
      <c r="C5" s="4" t="s">
        <v>33</v>
      </c>
      <c r="D5" s="4" t="s">
        <v>37</v>
      </c>
      <c r="E5" s="4" t="s">
        <v>48</v>
      </c>
      <c r="F5" s="4" t="s">
        <v>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9" sqref="H9"/>
    </sheetView>
  </sheetViews>
  <sheetFormatPr defaultRowHeight="15" x14ac:dyDescent="0.25"/>
  <cols>
    <col min="2" max="2" width="15" bestFit="1" customWidth="1"/>
    <col min="3" max="3" width="16.42578125" bestFit="1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>
        <v>150</v>
      </c>
      <c r="B2">
        <v>379</v>
      </c>
      <c r="C2">
        <v>123</v>
      </c>
      <c r="D2">
        <v>356</v>
      </c>
    </row>
    <row r="3" spans="1:4" x14ac:dyDescent="0.25">
      <c r="A3">
        <v>200</v>
      </c>
      <c r="B3">
        <v>50</v>
      </c>
      <c r="C3">
        <v>46</v>
      </c>
      <c r="D3">
        <v>12</v>
      </c>
    </row>
    <row r="4" spans="1:4" x14ac:dyDescent="0.25">
      <c r="A4">
        <f>A2+A3</f>
        <v>350</v>
      </c>
      <c r="B4">
        <f>B2-B3</f>
        <v>329</v>
      </c>
      <c r="C4">
        <f>C2*C3</f>
        <v>5658</v>
      </c>
      <c r="D4">
        <f>D2/D3</f>
        <v>29.666666666666668</v>
      </c>
    </row>
    <row r="5" spans="1:4" x14ac:dyDescent="0.25">
      <c r="A5">
        <f>SUM(A2+A3)</f>
        <v>350</v>
      </c>
      <c r="C5">
        <f>PRODUCT(C2,C3)</f>
        <v>5658</v>
      </c>
      <c r="D5" t="e">
        <f>d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10" workbookViewId="0">
      <selection activeCell="B15" sqref="B15:D24"/>
    </sheetView>
  </sheetViews>
  <sheetFormatPr defaultRowHeight="15" x14ac:dyDescent="0.25"/>
  <cols>
    <col min="1" max="1" width="13.28515625" bestFit="1" customWidth="1"/>
    <col min="2" max="2" width="6.28515625" customWidth="1"/>
    <col min="3" max="4" width="12.5703125" customWidth="1"/>
    <col min="9" max="9" width="23.5703125" customWidth="1"/>
    <col min="10" max="10" width="18.42578125" bestFit="1" customWidth="1"/>
    <col min="11" max="11" width="23.5703125" bestFit="1" customWidth="1"/>
    <col min="12" max="12" width="19" bestFit="1" customWidth="1"/>
  </cols>
  <sheetData>
    <row r="1" spans="1:18" x14ac:dyDescent="0.25">
      <c r="A1" s="67" t="s">
        <v>56</v>
      </c>
      <c r="B1" s="67"/>
      <c r="C1" s="67"/>
      <c r="D1" s="67"/>
      <c r="E1" s="67"/>
      <c r="F1" s="67"/>
      <c r="G1" s="67"/>
      <c r="H1" s="67"/>
      <c r="I1" s="67"/>
      <c r="J1" s="67"/>
    </row>
    <row r="2" spans="1:18" x14ac:dyDescent="0.25">
      <c r="A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94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95</v>
      </c>
      <c r="R2" t="s">
        <v>96</v>
      </c>
    </row>
    <row r="3" spans="1:18" x14ac:dyDescent="0.25">
      <c r="A3">
        <v>1</v>
      </c>
      <c r="B3" t="s">
        <v>65</v>
      </c>
      <c r="C3" t="s">
        <v>62</v>
      </c>
      <c r="D3" t="s">
        <v>70</v>
      </c>
      <c r="E3">
        <v>300</v>
      </c>
      <c r="F3">
        <v>3</v>
      </c>
      <c r="G3">
        <v>350</v>
      </c>
      <c r="H3">
        <f>G3*F3+E3</f>
        <v>1350</v>
      </c>
      <c r="I3" t="str">
        <f>CONCATENATE(B3,C3,D3)</f>
        <v>Miss.Ayushi ganape</v>
      </c>
      <c r="J3" t="str">
        <f>LOWER(I3)</f>
        <v>miss.ayushi ganape</v>
      </c>
      <c r="K3" t="str">
        <f>UPPER(I3)</f>
        <v>MISS.AYUSHI GANAPE</v>
      </c>
      <c r="L3" t="str">
        <f>PROPER(I3)</f>
        <v>Miss.Ayushi Ganape</v>
      </c>
      <c r="M3">
        <f>LEN(I3)</f>
        <v>18</v>
      </c>
      <c r="N3" t="str">
        <f>LEFT(C3,3)</f>
        <v>Ayu</v>
      </c>
      <c r="O3" t="str">
        <f>RIGHT(C3,2)</f>
        <v>hi</v>
      </c>
      <c r="P3" t="str">
        <f>MID(C3,2,5)</f>
        <v>yushi</v>
      </c>
      <c r="Q3" t="str">
        <f>REPLACE(C3,2,6,"ishwarya")</f>
        <v>Aishwarya</v>
      </c>
    </row>
    <row r="4" spans="1:18" x14ac:dyDescent="0.25">
      <c r="A4">
        <v>2</v>
      </c>
      <c r="B4" t="s">
        <v>66</v>
      </c>
      <c r="C4" t="s">
        <v>72</v>
      </c>
      <c r="D4" t="s">
        <v>71</v>
      </c>
      <c r="E4">
        <v>200</v>
      </c>
      <c r="F4">
        <v>5</v>
      </c>
      <c r="G4">
        <v>550</v>
      </c>
      <c r="H4">
        <f t="shared" ref="H4:H12" si="0">G4*F4+E4</f>
        <v>2950</v>
      </c>
      <c r="I4" t="str">
        <f t="shared" ref="I4:I12" si="1">CONCATENATE(B4,C4,D4)</f>
        <v>Mr.Ganesh kejale</v>
      </c>
      <c r="J4" t="str">
        <f t="shared" ref="J4:J12" si="2">LOWER(I4)</f>
        <v>mr.ganesh kejale</v>
      </c>
      <c r="K4" t="str">
        <f t="shared" ref="K4:K12" si="3">UPPER(I4)</f>
        <v>MR.GANESH KEJALE</v>
      </c>
      <c r="L4" t="str">
        <f t="shared" ref="L4:L12" si="4">PROPER(I4)</f>
        <v>Mr.Ganesh Kejale</v>
      </c>
      <c r="M4">
        <f t="shared" ref="M4:M12" si="5">LEN(I4)</f>
        <v>16</v>
      </c>
      <c r="N4" t="str">
        <f t="shared" ref="N4:N12" si="6">LEFT(C4,3)</f>
        <v>Gan</v>
      </c>
      <c r="O4" t="str">
        <f t="shared" ref="O4:O12" si="7">RIGHT(C4,2)</f>
        <v xml:space="preserve">h </v>
      </c>
      <c r="P4" t="str">
        <f t="shared" ref="P4:P12" si="8">MID(C4,2,5)</f>
        <v>anesh</v>
      </c>
    </row>
    <row r="5" spans="1:18" x14ac:dyDescent="0.25">
      <c r="A5">
        <v>3</v>
      </c>
      <c r="B5" t="s">
        <v>67</v>
      </c>
      <c r="C5" t="s">
        <v>74</v>
      </c>
      <c r="D5" t="s">
        <v>73</v>
      </c>
      <c r="E5">
        <v>150</v>
      </c>
      <c r="F5">
        <v>7</v>
      </c>
      <c r="G5">
        <v>350</v>
      </c>
      <c r="H5">
        <f t="shared" si="0"/>
        <v>2600</v>
      </c>
      <c r="I5" t="str">
        <f t="shared" si="1"/>
        <v>Mr. suresh Kirve</v>
      </c>
      <c r="J5" t="str">
        <f t="shared" si="2"/>
        <v>mr. suresh kirve</v>
      </c>
      <c r="K5" t="str">
        <f t="shared" si="3"/>
        <v>MR. SURESH KIRVE</v>
      </c>
      <c r="L5" t="str">
        <f t="shared" si="4"/>
        <v>Mr. Suresh Kirve</v>
      </c>
      <c r="M5">
        <f t="shared" si="5"/>
        <v>16</v>
      </c>
      <c r="N5" t="str">
        <f t="shared" si="6"/>
        <v>sur</v>
      </c>
      <c r="O5" t="str">
        <f t="shared" si="7"/>
        <v xml:space="preserve">h </v>
      </c>
      <c r="P5" t="str">
        <f t="shared" si="8"/>
        <v>uresh</v>
      </c>
    </row>
    <row r="6" spans="1:18" x14ac:dyDescent="0.25">
      <c r="A6">
        <v>4</v>
      </c>
      <c r="B6" t="s">
        <v>68</v>
      </c>
      <c r="C6" t="s">
        <v>63</v>
      </c>
      <c r="D6" t="s">
        <v>75</v>
      </c>
      <c r="E6">
        <v>400</v>
      </c>
      <c r="F6">
        <v>9</v>
      </c>
      <c r="G6">
        <v>550</v>
      </c>
      <c r="H6">
        <f t="shared" si="0"/>
        <v>5350</v>
      </c>
      <c r="I6" t="str">
        <f t="shared" si="1"/>
        <v>Mrs.Gayatri prajapati</v>
      </c>
      <c r="J6" t="str">
        <f t="shared" si="2"/>
        <v>mrs.gayatri prajapati</v>
      </c>
      <c r="K6" t="str">
        <f t="shared" si="3"/>
        <v>MRS.GAYATRI PRAJAPATI</v>
      </c>
      <c r="L6" t="str">
        <f t="shared" si="4"/>
        <v>Mrs.Gayatri Prajapati</v>
      </c>
      <c r="M6">
        <f t="shared" si="5"/>
        <v>21</v>
      </c>
      <c r="N6" t="str">
        <f t="shared" si="6"/>
        <v>Gay</v>
      </c>
      <c r="O6" t="str">
        <f t="shared" si="7"/>
        <v>ri</v>
      </c>
      <c r="P6" t="str">
        <f t="shared" si="8"/>
        <v>ayatr</v>
      </c>
    </row>
    <row r="7" spans="1:18" x14ac:dyDescent="0.25">
      <c r="A7">
        <v>5</v>
      </c>
      <c r="B7" t="s">
        <v>65</v>
      </c>
      <c r="C7" t="s">
        <v>64</v>
      </c>
      <c r="D7" t="s">
        <v>76</v>
      </c>
      <c r="E7">
        <v>700</v>
      </c>
      <c r="F7">
        <v>10</v>
      </c>
      <c r="G7">
        <v>400</v>
      </c>
      <c r="H7">
        <f t="shared" si="0"/>
        <v>4700</v>
      </c>
      <c r="I7" t="str">
        <f t="shared" si="1"/>
        <v>Miss.shvani Malhotra</v>
      </c>
      <c r="J7" t="str">
        <f t="shared" si="2"/>
        <v>miss.shvani malhotra</v>
      </c>
      <c r="K7" t="str">
        <f t="shared" si="3"/>
        <v>MISS.SHVANI MALHOTRA</v>
      </c>
      <c r="L7" t="str">
        <f t="shared" si="4"/>
        <v>Miss.Shvani Malhotra</v>
      </c>
      <c r="M7">
        <f t="shared" si="5"/>
        <v>20</v>
      </c>
      <c r="N7" t="str">
        <f t="shared" si="6"/>
        <v>shv</v>
      </c>
      <c r="O7" t="str">
        <f t="shared" si="7"/>
        <v>ni</v>
      </c>
      <c r="P7" t="str">
        <f t="shared" si="8"/>
        <v>hvani</v>
      </c>
    </row>
    <row r="8" spans="1:18" x14ac:dyDescent="0.25">
      <c r="A8">
        <v>6</v>
      </c>
      <c r="B8" t="s">
        <v>69</v>
      </c>
      <c r="C8" t="s">
        <v>78</v>
      </c>
      <c r="D8" t="s">
        <v>77</v>
      </c>
      <c r="E8">
        <v>500</v>
      </c>
      <c r="F8">
        <v>12</v>
      </c>
      <c r="G8">
        <v>400</v>
      </c>
      <c r="H8">
        <f t="shared" si="0"/>
        <v>5300</v>
      </c>
      <c r="I8" t="str">
        <f t="shared" si="1"/>
        <v>Mrs. Isha Taware</v>
      </c>
      <c r="J8" t="str">
        <f t="shared" si="2"/>
        <v>mrs. isha taware</v>
      </c>
      <c r="K8" t="str">
        <f t="shared" si="3"/>
        <v>MRS. ISHA TAWARE</v>
      </c>
      <c r="L8" t="str">
        <f t="shared" si="4"/>
        <v>Mrs. Isha Taware</v>
      </c>
      <c r="M8">
        <f t="shared" si="5"/>
        <v>16</v>
      </c>
      <c r="N8" t="str">
        <f t="shared" si="6"/>
        <v>Ish</v>
      </c>
      <c r="O8" t="str">
        <f t="shared" si="7"/>
        <v xml:space="preserve">a </v>
      </c>
      <c r="P8" t="str">
        <f t="shared" si="8"/>
        <v xml:space="preserve">sha </v>
      </c>
    </row>
    <row r="9" spans="1:18" x14ac:dyDescent="0.25">
      <c r="A9">
        <v>7</v>
      </c>
      <c r="B9" t="s">
        <v>66</v>
      </c>
      <c r="C9" t="s">
        <v>80</v>
      </c>
      <c r="D9" t="s">
        <v>79</v>
      </c>
      <c r="E9">
        <v>300</v>
      </c>
      <c r="F9">
        <v>8</v>
      </c>
      <c r="G9">
        <v>350</v>
      </c>
      <c r="H9">
        <f t="shared" si="0"/>
        <v>3100</v>
      </c>
      <c r="I9" t="str">
        <f t="shared" si="1"/>
        <v>Mr.sunil Bagave</v>
      </c>
      <c r="J9" t="str">
        <f t="shared" si="2"/>
        <v>mr.sunil bagave</v>
      </c>
      <c r="K9" t="str">
        <f t="shared" si="3"/>
        <v>MR.SUNIL BAGAVE</v>
      </c>
      <c r="L9" t="str">
        <f t="shared" si="4"/>
        <v>Mr.Sunil Bagave</v>
      </c>
      <c r="M9">
        <f t="shared" si="5"/>
        <v>15</v>
      </c>
      <c r="N9" t="str">
        <f t="shared" si="6"/>
        <v>sun</v>
      </c>
      <c r="O9" t="str">
        <f t="shared" si="7"/>
        <v>il</v>
      </c>
      <c r="P9" t="str">
        <f t="shared" si="8"/>
        <v>unil</v>
      </c>
    </row>
    <row r="10" spans="1:18" x14ac:dyDescent="0.25">
      <c r="A10">
        <v>8</v>
      </c>
      <c r="B10" t="s">
        <v>65</v>
      </c>
      <c r="C10" t="s">
        <v>82</v>
      </c>
      <c r="D10" t="s">
        <v>81</v>
      </c>
      <c r="E10">
        <v>700</v>
      </c>
      <c r="F10">
        <v>5</v>
      </c>
      <c r="G10">
        <v>550</v>
      </c>
      <c r="H10">
        <f t="shared" si="0"/>
        <v>3450</v>
      </c>
      <c r="I10" t="str">
        <f t="shared" si="1"/>
        <v>Miss.Priya Barve</v>
      </c>
      <c r="J10" t="str">
        <f t="shared" si="2"/>
        <v>miss.priya barve</v>
      </c>
      <c r="K10" t="str">
        <f t="shared" si="3"/>
        <v>MISS.PRIYA BARVE</v>
      </c>
      <c r="L10" t="str">
        <f t="shared" si="4"/>
        <v>Miss.Priya Barve</v>
      </c>
      <c r="M10">
        <f t="shared" si="5"/>
        <v>16</v>
      </c>
      <c r="N10" t="str">
        <f t="shared" si="6"/>
        <v>Pri</v>
      </c>
      <c r="O10" t="str">
        <f t="shared" si="7"/>
        <v xml:space="preserve">a </v>
      </c>
      <c r="P10" t="str">
        <f t="shared" si="8"/>
        <v xml:space="preserve">riya </v>
      </c>
    </row>
    <row r="11" spans="1:18" x14ac:dyDescent="0.25">
      <c r="A11">
        <v>9</v>
      </c>
      <c r="B11" t="s">
        <v>68</v>
      </c>
      <c r="C11" t="s">
        <v>84</v>
      </c>
      <c r="D11" t="s">
        <v>83</v>
      </c>
      <c r="E11">
        <v>500</v>
      </c>
      <c r="F11">
        <v>9</v>
      </c>
      <c r="G11">
        <v>550</v>
      </c>
      <c r="H11">
        <f t="shared" si="0"/>
        <v>5450</v>
      </c>
      <c r="I11" t="str">
        <f t="shared" si="1"/>
        <v>Mrs.Nandini shetty</v>
      </c>
      <c r="J11" t="str">
        <f t="shared" si="2"/>
        <v>mrs.nandini shetty</v>
      </c>
      <c r="K11" t="str">
        <f t="shared" si="3"/>
        <v>MRS.NANDINI SHETTY</v>
      </c>
      <c r="L11" t="str">
        <f t="shared" si="4"/>
        <v>Mrs.Nandini Shetty</v>
      </c>
      <c r="M11">
        <f t="shared" si="5"/>
        <v>18</v>
      </c>
      <c r="N11" t="str">
        <f t="shared" si="6"/>
        <v>Nan</v>
      </c>
      <c r="O11" t="str">
        <f t="shared" si="7"/>
        <v>ni</v>
      </c>
      <c r="P11" t="str">
        <f t="shared" si="8"/>
        <v>andin</v>
      </c>
    </row>
    <row r="12" spans="1:18" x14ac:dyDescent="0.25">
      <c r="A12">
        <v>10</v>
      </c>
      <c r="B12" t="s">
        <v>68</v>
      </c>
      <c r="C12" t="s">
        <v>86</v>
      </c>
      <c r="D12" t="s">
        <v>85</v>
      </c>
      <c r="E12">
        <v>400</v>
      </c>
      <c r="F12">
        <v>10</v>
      </c>
      <c r="G12">
        <v>400</v>
      </c>
      <c r="H12">
        <f t="shared" si="0"/>
        <v>4400</v>
      </c>
      <c r="I12" t="str">
        <f t="shared" si="1"/>
        <v>Mrs.Prachi Inamdar</v>
      </c>
      <c r="J12" t="str">
        <f t="shared" si="2"/>
        <v>mrs.prachi inamdar</v>
      </c>
      <c r="K12" t="str">
        <f t="shared" si="3"/>
        <v>MRS.PRACHI INAMDAR</v>
      </c>
      <c r="L12" t="str">
        <f t="shared" si="4"/>
        <v>Mrs.Prachi Inamdar</v>
      </c>
      <c r="M12">
        <f t="shared" si="5"/>
        <v>18</v>
      </c>
      <c r="N12" t="str">
        <f t="shared" si="6"/>
        <v>Pra</v>
      </c>
      <c r="O12" t="str">
        <f t="shared" si="7"/>
        <v>hi</v>
      </c>
      <c r="P12" t="str">
        <f t="shared" si="8"/>
        <v>rachi</v>
      </c>
    </row>
    <row r="13" spans="1:18" x14ac:dyDescent="0.25">
      <c r="G13" s="20" t="s">
        <v>61</v>
      </c>
      <c r="H13" s="20">
        <f>SUM(H3+H4+H5+H6+H7+H8+H9+H10+H11+H12)</f>
        <v>38650</v>
      </c>
    </row>
    <row r="18" spans="17:17" x14ac:dyDescent="0.25">
      <c r="Q18" t="str">
        <f>UPPER(O18)</f>
        <v/>
      </c>
    </row>
    <row r="19" spans="17:17" x14ac:dyDescent="0.25">
      <c r="Q19" t="s">
        <v>117</v>
      </c>
    </row>
    <row r="20" spans="17:17" x14ac:dyDescent="0.25">
      <c r="Q20" t="str">
        <f t="shared" ref="Q20:Q27" si="9">UPPER(O20)</f>
        <v/>
      </c>
    </row>
    <row r="21" spans="17:17" x14ac:dyDescent="0.25">
      <c r="Q21" t="str">
        <f t="shared" si="9"/>
        <v/>
      </c>
    </row>
    <row r="22" spans="17:17" x14ac:dyDescent="0.25">
      <c r="Q22" t="str">
        <f t="shared" si="9"/>
        <v/>
      </c>
    </row>
    <row r="23" spans="17:17" x14ac:dyDescent="0.25">
      <c r="Q23" t="str">
        <f t="shared" si="9"/>
        <v/>
      </c>
    </row>
    <row r="24" spans="17:17" x14ac:dyDescent="0.25">
      <c r="Q24" t="str">
        <f t="shared" si="9"/>
        <v/>
      </c>
    </row>
    <row r="25" spans="17:17" x14ac:dyDescent="0.25">
      <c r="Q25" t="str">
        <f t="shared" si="9"/>
        <v/>
      </c>
    </row>
    <row r="26" spans="17:17" x14ac:dyDescent="0.25">
      <c r="Q26" t="str">
        <f t="shared" si="9"/>
        <v/>
      </c>
    </row>
    <row r="27" spans="17:17" x14ac:dyDescent="0.25">
      <c r="Q27" t="str">
        <f t="shared" si="9"/>
        <v/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topLeftCell="A4" workbookViewId="0">
      <selection activeCell="L6" sqref="L6"/>
    </sheetView>
  </sheetViews>
  <sheetFormatPr defaultRowHeight="15" x14ac:dyDescent="0.25"/>
  <cols>
    <col min="2" max="2" width="15.28515625" customWidth="1"/>
    <col min="8" max="8" width="13.85546875" bestFit="1" customWidth="1"/>
    <col min="10" max="10" width="12.5703125" bestFit="1" customWidth="1"/>
    <col min="11" max="11" width="16.42578125" customWidth="1"/>
    <col min="12" max="12" width="12.42578125" bestFit="1" customWidth="1"/>
  </cols>
  <sheetData>
    <row r="2" spans="1:12" x14ac:dyDescent="0.25">
      <c r="B2" s="67" t="s">
        <v>97</v>
      </c>
      <c r="C2" s="67"/>
      <c r="D2" s="67"/>
      <c r="E2" s="67"/>
      <c r="F2" s="67"/>
    </row>
    <row r="5" spans="1:12" x14ac:dyDescent="0.25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109</v>
      </c>
      <c r="L5" t="s">
        <v>108</v>
      </c>
    </row>
    <row r="6" spans="1:12" x14ac:dyDescent="0.25">
      <c r="A6" s="18">
        <f ca="1">TODAY()</f>
        <v>45327</v>
      </c>
      <c r="B6" s="19">
        <f ca="1">NOW()</f>
        <v>45327.600140162038</v>
      </c>
      <c r="C6">
        <f ca="1">DAY(B6)</f>
        <v>5</v>
      </c>
      <c r="D6">
        <f ca="1">MONTH(B6)</f>
        <v>2</v>
      </c>
      <c r="E6">
        <f ca="1">YEAR(B6)</f>
        <v>2024</v>
      </c>
      <c r="F6" s="18">
        <f ca="1">DATE(E6,D6,C6)</f>
        <v>45327</v>
      </c>
      <c r="G6">
        <f ca="1">HOUR(B6)</f>
        <v>14</v>
      </c>
      <c r="H6" s="19">
        <f ca="1">MINUTE(B6)</f>
        <v>24</v>
      </c>
      <c r="I6">
        <f ca="1">SECOND(B6)</f>
        <v>12</v>
      </c>
      <c r="J6" s="18">
        <f ca="1">F6+3</f>
        <v>45330</v>
      </c>
      <c r="K6" s="18">
        <f ca="1">EDATE(A6,3)</f>
        <v>45417</v>
      </c>
      <c r="L6" s="18">
        <f ca="1">EDATE(A6,12*3)</f>
        <v>46423</v>
      </c>
    </row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"/>
  <sheetViews>
    <sheetView tabSelected="1" workbookViewId="0">
      <selection activeCell="H12" sqref="H12"/>
    </sheetView>
  </sheetViews>
  <sheetFormatPr defaultRowHeight="15" x14ac:dyDescent="0.25"/>
  <cols>
    <col min="1" max="1" width="20.7109375" bestFit="1" customWidth="1"/>
    <col min="6" max="6" width="10.42578125" bestFit="1" customWidth="1"/>
  </cols>
  <sheetData>
    <row r="3" spans="1:10" ht="15.75" thickBot="1" x14ac:dyDescent="0.3"/>
    <row r="4" spans="1:10" x14ac:dyDescent="0.25">
      <c r="A4" s="68" t="s">
        <v>128</v>
      </c>
      <c r="B4" s="69"/>
      <c r="C4" s="69"/>
      <c r="D4" s="69"/>
      <c r="E4" s="69"/>
      <c r="F4" s="69"/>
      <c r="G4" s="70"/>
    </row>
    <row r="5" spans="1:10" x14ac:dyDescent="0.25">
      <c r="A5" s="21" t="s">
        <v>116</v>
      </c>
      <c r="B5" s="22" t="s">
        <v>110</v>
      </c>
      <c r="C5" s="22" t="s">
        <v>111</v>
      </c>
      <c r="D5" s="22" t="s">
        <v>112</v>
      </c>
      <c r="E5" s="22" t="s">
        <v>113</v>
      </c>
      <c r="F5" s="22" t="s">
        <v>114</v>
      </c>
      <c r="G5" s="23" t="s">
        <v>115</v>
      </c>
    </row>
    <row r="6" spans="1:10" x14ac:dyDescent="0.25">
      <c r="A6" s="24" t="s">
        <v>118</v>
      </c>
      <c r="B6" s="25">
        <v>9</v>
      </c>
      <c r="C6" s="25">
        <v>56</v>
      </c>
      <c r="D6" s="25">
        <v>9</v>
      </c>
      <c r="E6" s="25">
        <v>56</v>
      </c>
      <c r="F6" s="25">
        <v>9</v>
      </c>
      <c r="G6" s="26">
        <v>56</v>
      </c>
    </row>
    <row r="7" spans="1:10" x14ac:dyDescent="0.25">
      <c r="A7" s="24" t="s">
        <v>119</v>
      </c>
      <c r="B7" s="25">
        <v>8</v>
      </c>
      <c r="C7" s="25">
        <v>23</v>
      </c>
      <c r="D7" s="25">
        <v>8</v>
      </c>
      <c r="E7" s="25">
        <v>23</v>
      </c>
      <c r="F7" s="25">
        <v>8</v>
      </c>
      <c r="G7" s="26">
        <v>23</v>
      </c>
    </row>
    <row r="8" spans="1:10" x14ac:dyDescent="0.25">
      <c r="A8" s="24" t="s">
        <v>120</v>
      </c>
      <c r="B8" s="25">
        <v>7</v>
      </c>
      <c r="C8" s="25">
        <v>27</v>
      </c>
      <c r="D8" s="25">
        <v>7</v>
      </c>
      <c r="E8" s="25">
        <v>27</v>
      </c>
      <c r="F8" s="25">
        <v>7</v>
      </c>
      <c r="G8" s="26">
        <v>27</v>
      </c>
    </row>
    <row r="9" spans="1:10" x14ac:dyDescent="0.25">
      <c r="A9" s="24" t="s">
        <v>121</v>
      </c>
      <c r="B9" s="25">
        <v>6</v>
      </c>
      <c r="C9" s="25">
        <v>13</v>
      </c>
      <c r="D9" s="25">
        <v>6</v>
      </c>
      <c r="E9" s="25">
        <v>13</v>
      </c>
      <c r="F9" s="25">
        <v>6</v>
      </c>
      <c r="G9" s="26">
        <v>13</v>
      </c>
    </row>
    <row r="10" spans="1:10" x14ac:dyDescent="0.25">
      <c r="A10" s="24" t="s">
        <v>122</v>
      </c>
      <c r="B10" s="25">
        <v>10</v>
      </c>
      <c r="C10" s="25">
        <v>34</v>
      </c>
      <c r="D10" s="25">
        <v>10</v>
      </c>
      <c r="E10" s="25">
        <v>34</v>
      </c>
      <c r="F10" s="25">
        <v>10</v>
      </c>
      <c r="G10" s="26">
        <v>34</v>
      </c>
    </row>
    <row r="11" spans="1:10" x14ac:dyDescent="0.25">
      <c r="A11" s="24" t="s">
        <v>123</v>
      </c>
      <c r="B11" s="25">
        <v>34</v>
      </c>
      <c r="C11" s="25">
        <v>23</v>
      </c>
      <c r="D11" s="25">
        <v>34</v>
      </c>
      <c r="E11" s="25">
        <v>23</v>
      </c>
      <c r="F11" s="25">
        <v>34</v>
      </c>
      <c r="G11" s="26">
        <v>23</v>
      </c>
      <c r="J11" s="30"/>
    </row>
    <row r="12" spans="1:10" x14ac:dyDescent="0.25">
      <c r="A12" s="24" t="s">
        <v>124</v>
      </c>
      <c r="B12" s="25">
        <v>56</v>
      </c>
      <c r="C12" s="25">
        <v>21</v>
      </c>
      <c r="D12" s="25">
        <v>56</v>
      </c>
      <c r="E12" s="25">
        <v>21</v>
      </c>
      <c r="F12" s="25">
        <v>56</v>
      </c>
      <c r="G12" s="26">
        <v>21</v>
      </c>
    </row>
    <row r="13" spans="1:10" x14ac:dyDescent="0.25">
      <c r="A13" s="24" t="s">
        <v>125</v>
      </c>
      <c r="B13" s="25">
        <v>23</v>
      </c>
      <c r="C13" s="25">
        <v>31</v>
      </c>
      <c r="D13" s="25">
        <v>23</v>
      </c>
      <c r="E13" s="25">
        <v>31</v>
      </c>
      <c r="F13" s="25">
        <v>23</v>
      </c>
      <c r="G13" s="26">
        <v>31</v>
      </c>
    </row>
    <row r="14" spans="1:10" x14ac:dyDescent="0.25">
      <c r="A14" s="24" t="s">
        <v>126</v>
      </c>
      <c r="B14" s="25">
        <v>21</v>
      </c>
      <c r="C14" s="25">
        <v>21</v>
      </c>
      <c r="D14" s="25">
        <v>21</v>
      </c>
      <c r="E14" s="25">
        <v>21</v>
      </c>
      <c r="F14" s="25">
        <v>21</v>
      </c>
      <c r="G14" s="26">
        <v>21</v>
      </c>
    </row>
    <row r="15" spans="1:10" ht="15.75" thickBot="1" x14ac:dyDescent="0.3">
      <c r="A15" s="27" t="s">
        <v>127</v>
      </c>
      <c r="B15" s="28">
        <v>10</v>
      </c>
      <c r="C15" s="28">
        <v>23</v>
      </c>
      <c r="D15" s="28">
        <v>10</v>
      </c>
      <c r="E15" s="28">
        <v>23</v>
      </c>
      <c r="F15" s="28">
        <v>10</v>
      </c>
      <c r="G15" s="29">
        <v>23</v>
      </c>
    </row>
    <row r="19" spans="1:15" x14ac:dyDescent="0.25">
      <c r="A19" t="s">
        <v>116</v>
      </c>
      <c r="B19" t="s">
        <v>110</v>
      </c>
      <c r="C19" t="s">
        <v>111</v>
      </c>
      <c r="D19" t="s">
        <v>112</v>
      </c>
      <c r="E19" t="s">
        <v>113</v>
      </c>
      <c r="F19" t="s">
        <v>114</v>
      </c>
      <c r="G19" t="s">
        <v>115</v>
      </c>
      <c r="I19" s="21"/>
      <c r="J19" s="22"/>
      <c r="K19" s="22"/>
      <c r="L19" s="22"/>
      <c r="M19" s="22"/>
      <c r="N19" s="22"/>
      <c r="O19" s="23"/>
    </row>
    <row r="20" spans="1:15" x14ac:dyDescent="0.25">
      <c r="A20" t="s">
        <v>122</v>
      </c>
      <c r="B20">
        <f>VLOOKUP(A20,A6:G15,2,0)</f>
        <v>10</v>
      </c>
      <c r="C20">
        <f>VLOOKUP(A20,A6:G15,3,0)</f>
        <v>34</v>
      </c>
      <c r="D20">
        <f>VLOOKUP(A20,A6:G15,4,0)</f>
        <v>10</v>
      </c>
      <c r="E20">
        <f>VLOOKUP(A20,A6:G15,5,0)</f>
        <v>34</v>
      </c>
      <c r="F20">
        <f>VLOOKUP(A20,A6:G15,6,0)</f>
        <v>10</v>
      </c>
      <c r="G20">
        <f>VLOOKUP(A20,A6:G15,7,0)</f>
        <v>34</v>
      </c>
    </row>
  </sheetData>
  <mergeCells count="1">
    <mergeCell ref="A4:G4"/>
  </mergeCells>
  <dataValidations disablePrompts="1" count="1">
    <dataValidation type="list" allowBlank="1" showInputMessage="1" showErrorMessage="1" sqref="A20 I20">
      <formula1>$A$6:$A$15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6" sqref="A6"/>
    </sheetView>
  </sheetViews>
  <sheetFormatPr defaultRowHeight="15" x14ac:dyDescent="0.25"/>
  <cols>
    <col min="2" max="2" width="19" bestFit="1" customWidth="1"/>
    <col min="3" max="3" width="19.42578125" bestFit="1" customWidth="1"/>
    <col min="4" max="4" width="16.7109375" bestFit="1" customWidth="1"/>
    <col min="5" max="5" width="20.42578125" bestFit="1" customWidth="1"/>
    <col min="6" max="6" width="20.7109375" bestFit="1" customWidth="1"/>
    <col min="7" max="7" width="16.140625" bestFit="1" customWidth="1"/>
    <col min="8" max="8" width="16.85546875" bestFit="1" customWidth="1"/>
    <col min="9" max="9" width="15.5703125" bestFit="1" customWidth="1"/>
    <col min="10" max="10" width="18.85546875" bestFit="1" customWidth="1"/>
    <col min="11" max="11" width="19" bestFit="1" customWidth="1"/>
  </cols>
  <sheetData>
    <row r="1" spans="1:11" x14ac:dyDescent="0.25">
      <c r="A1" s="31" t="s">
        <v>116</v>
      </c>
      <c r="B1" s="32" t="s">
        <v>118</v>
      </c>
      <c r="C1" s="32" t="s">
        <v>119</v>
      </c>
      <c r="D1" s="32" t="s">
        <v>120</v>
      </c>
      <c r="E1" s="32" t="s">
        <v>121</v>
      </c>
      <c r="F1" s="32" t="s">
        <v>122</v>
      </c>
      <c r="G1" s="32" t="s">
        <v>123</v>
      </c>
      <c r="H1" s="32" t="s">
        <v>124</v>
      </c>
      <c r="I1" s="32" t="s">
        <v>125</v>
      </c>
      <c r="J1" s="32" t="s">
        <v>126</v>
      </c>
      <c r="K1" s="32" t="s">
        <v>127</v>
      </c>
    </row>
    <row r="2" spans="1:11" x14ac:dyDescent="0.25">
      <c r="A2" s="31" t="s">
        <v>110</v>
      </c>
      <c r="B2" s="32">
        <v>9</v>
      </c>
      <c r="C2" s="32">
        <v>8</v>
      </c>
      <c r="D2" s="32">
        <v>7</v>
      </c>
      <c r="E2" s="32">
        <v>6</v>
      </c>
      <c r="F2" s="32">
        <v>10</v>
      </c>
      <c r="G2" s="32">
        <v>34</v>
      </c>
      <c r="H2" s="32">
        <v>56</v>
      </c>
      <c r="I2" s="32">
        <v>23</v>
      </c>
      <c r="J2" s="32">
        <v>21</v>
      </c>
      <c r="K2" s="32">
        <v>10</v>
      </c>
    </row>
    <row r="3" spans="1:11" x14ac:dyDescent="0.25">
      <c r="A3" s="31" t="s">
        <v>111</v>
      </c>
      <c r="B3" s="32">
        <v>56</v>
      </c>
      <c r="C3" s="32">
        <v>23</v>
      </c>
      <c r="D3" s="32">
        <v>27</v>
      </c>
      <c r="E3" s="32">
        <v>13</v>
      </c>
      <c r="F3" s="32">
        <v>34</v>
      </c>
      <c r="G3" s="32">
        <v>23</v>
      </c>
      <c r="H3" s="32">
        <v>21</v>
      </c>
      <c r="I3" s="32">
        <v>31</v>
      </c>
      <c r="J3" s="32">
        <v>21</v>
      </c>
      <c r="K3" s="32">
        <v>23</v>
      </c>
    </row>
    <row r="4" spans="1:11" x14ac:dyDescent="0.25">
      <c r="A4" s="31" t="s">
        <v>112</v>
      </c>
      <c r="B4" s="32">
        <v>9</v>
      </c>
      <c r="C4" s="32">
        <v>8</v>
      </c>
      <c r="D4" s="32">
        <v>7</v>
      </c>
      <c r="E4" s="32">
        <v>6</v>
      </c>
      <c r="F4" s="32">
        <v>10</v>
      </c>
      <c r="G4" s="32">
        <v>34</v>
      </c>
      <c r="H4" s="32">
        <v>56</v>
      </c>
      <c r="I4" s="32">
        <v>23</v>
      </c>
      <c r="J4" s="32">
        <v>21</v>
      </c>
      <c r="K4" s="32">
        <v>10</v>
      </c>
    </row>
    <row r="5" spans="1:11" x14ac:dyDescent="0.25">
      <c r="A5" s="31" t="s">
        <v>113</v>
      </c>
      <c r="B5" s="32">
        <v>56</v>
      </c>
      <c r="C5" s="32">
        <v>23</v>
      </c>
      <c r="D5" s="32">
        <v>27</v>
      </c>
      <c r="E5" s="32">
        <v>13</v>
      </c>
      <c r="F5" s="32">
        <v>34</v>
      </c>
      <c r="G5" s="32">
        <v>23</v>
      </c>
      <c r="H5" s="32">
        <v>21</v>
      </c>
      <c r="I5" s="32">
        <v>31</v>
      </c>
      <c r="J5" s="32">
        <v>21</v>
      </c>
      <c r="K5" s="32">
        <v>23</v>
      </c>
    </row>
    <row r="6" spans="1:11" x14ac:dyDescent="0.25">
      <c r="A6" s="31" t="s">
        <v>114</v>
      </c>
      <c r="B6" s="32">
        <v>9</v>
      </c>
      <c r="C6" s="32">
        <v>8</v>
      </c>
      <c r="D6" s="32">
        <v>7</v>
      </c>
      <c r="E6" s="32">
        <v>6</v>
      </c>
      <c r="F6" s="32">
        <v>10</v>
      </c>
      <c r="G6" s="32">
        <v>34</v>
      </c>
      <c r="H6" s="32">
        <v>56</v>
      </c>
      <c r="I6" s="32">
        <v>23</v>
      </c>
      <c r="J6" s="32">
        <v>21</v>
      </c>
      <c r="K6" s="32">
        <v>10</v>
      </c>
    </row>
    <row r="7" spans="1:11" x14ac:dyDescent="0.25">
      <c r="A7" s="31" t="s">
        <v>115</v>
      </c>
      <c r="B7" s="32">
        <v>56</v>
      </c>
      <c r="C7" s="32">
        <v>23</v>
      </c>
      <c r="D7" s="32">
        <v>27</v>
      </c>
      <c r="E7" s="32">
        <v>13</v>
      </c>
      <c r="F7" s="32">
        <v>34</v>
      </c>
      <c r="G7" s="32">
        <v>23</v>
      </c>
      <c r="H7" s="32">
        <v>21</v>
      </c>
      <c r="I7" s="32">
        <v>31</v>
      </c>
      <c r="J7" s="32">
        <v>21</v>
      </c>
      <c r="K7" s="32">
        <v>23</v>
      </c>
    </row>
    <row r="15" spans="1:11" x14ac:dyDescent="0.25">
      <c r="B15" s="31" t="s">
        <v>116</v>
      </c>
      <c r="C15" t="s">
        <v>120</v>
      </c>
    </row>
    <row r="16" spans="1:11" x14ac:dyDescent="0.25">
      <c r="B16" s="31" t="s">
        <v>110</v>
      </c>
      <c r="C16">
        <f>HLOOKUP(C15,B1:K7,2,0)</f>
        <v>7</v>
      </c>
    </row>
    <row r="17" spans="2:3" x14ac:dyDescent="0.25">
      <c r="B17" s="31" t="s">
        <v>111</v>
      </c>
      <c r="C17">
        <f>HLOOKUP(C15,B1:K7,3,0)</f>
        <v>27</v>
      </c>
    </row>
    <row r="18" spans="2:3" x14ac:dyDescent="0.25">
      <c r="B18" s="31" t="s">
        <v>112</v>
      </c>
      <c r="C18">
        <f>HLOOKUP(C15,B1:K7,4,0)</f>
        <v>7</v>
      </c>
    </row>
    <row r="19" spans="2:3" x14ac:dyDescent="0.25">
      <c r="B19" s="31" t="s">
        <v>113</v>
      </c>
      <c r="C19">
        <f>HLOOKUP(C15,B1:K7,5,0)</f>
        <v>27</v>
      </c>
    </row>
    <row r="20" spans="2:3" x14ac:dyDescent="0.25">
      <c r="B20" s="31" t="s">
        <v>114</v>
      </c>
      <c r="C20">
        <f>HLOOKUP(C15,B1:K7,6,0)</f>
        <v>7</v>
      </c>
    </row>
    <row r="21" spans="2:3" x14ac:dyDescent="0.25">
      <c r="B21" s="31" t="s">
        <v>115</v>
      </c>
      <c r="C21">
        <f>HLOOKUP(C15,B1:K7,7,0)</f>
        <v>27</v>
      </c>
    </row>
  </sheetData>
  <dataValidations count="1">
    <dataValidation type="list" allowBlank="1" showInputMessage="1" showErrorMessage="1" sqref="C15">
      <formula1>$B$1:$K$1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="91" zoomScaleNormal="91" workbookViewId="0">
      <selection activeCell="N16" sqref="N16"/>
    </sheetView>
  </sheetViews>
  <sheetFormatPr defaultRowHeight="15" x14ac:dyDescent="0.25"/>
  <cols>
    <col min="2" max="2" width="18.5703125" bestFit="1" customWidth="1"/>
    <col min="6" max="6" width="12.28515625" bestFit="1" customWidth="1"/>
    <col min="7" max="7" width="10.28515625" bestFit="1" customWidth="1"/>
    <col min="19" max="19" width="28" bestFit="1" customWidth="1"/>
  </cols>
  <sheetData>
    <row r="1" spans="1:20" ht="26.25" x14ac:dyDescent="0.4">
      <c r="A1" s="73" t="s">
        <v>129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5" spans="1:20" x14ac:dyDescent="0.25">
      <c r="B5" s="74" t="s">
        <v>130</v>
      </c>
      <c r="C5" s="74"/>
      <c r="F5" s="43" t="s">
        <v>137</v>
      </c>
      <c r="G5" s="43" t="s">
        <v>138</v>
      </c>
      <c r="H5" s="43" t="s">
        <v>139</v>
      </c>
      <c r="I5" s="43" t="s">
        <v>140</v>
      </c>
    </row>
    <row r="6" spans="1:20" x14ac:dyDescent="0.25">
      <c r="B6" s="33" t="s">
        <v>130</v>
      </c>
      <c r="C6" s="33">
        <v>5000</v>
      </c>
      <c r="F6" s="49">
        <v>1</v>
      </c>
      <c r="G6" s="46">
        <f>PPMT(6%/12,F6,12*4,-5000)</f>
        <v>92.425145239678073</v>
      </c>
      <c r="H6" s="47">
        <f>IPMT(6%/12,F6,12*4,-5000)</f>
        <v>25</v>
      </c>
      <c r="I6" s="48">
        <f>PMT(6%/12,12*4,-5000)</f>
        <v>117.42514523967807</v>
      </c>
    </row>
    <row r="7" spans="1:20" x14ac:dyDescent="0.25">
      <c r="B7" s="33" t="s">
        <v>131</v>
      </c>
      <c r="C7" s="33" t="s">
        <v>134</v>
      </c>
      <c r="F7" s="49">
        <v>2</v>
      </c>
      <c r="G7" s="46">
        <f t="shared" ref="G7:G53" si="0">PPMT(6%/12,F7,12*4,-5000)</f>
        <v>92.887270965876468</v>
      </c>
      <c r="H7" s="47">
        <f t="shared" ref="H7:H53" si="1">IPMT(6%/12,F7,12*4,-5000)</f>
        <v>24.537874273801609</v>
      </c>
      <c r="I7" s="48">
        <f t="shared" ref="I7:I53" si="2">PMT(6%/12,12*4,-5000)</f>
        <v>117.42514523967807</v>
      </c>
    </row>
    <row r="8" spans="1:20" x14ac:dyDescent="0.25">
      <c r="B8" s="33" t="s">
        <v>132</v>
      </c>
      <c r="C8" s="34">
        <v>0.06</v>
      </c>
      <c r="F8" s="49">
        <v>3</v>
      </c>
      <c r="G8" s="46">
        <f t="shared" si="0"/>
        <v>93.351707320705842</v>
      </c>
      <c r="H8" s="47">
        <f t="shared" si="1"/>
        <v>24.073437918972221</v>
      </c>
      <c r="I8" s="48">
        <f t="shared" si="2"/>
        <v>117.42514523967807</v>
      </c>
    </row>
    <row r="9" spans="1:20" x14ac:dyDescent="0.25">
      <c r="B9" s="35" t="s">
        <v>133</v>
      </c>
      <c r="C9" s="44">
        <f>PMT(6%/12,12*4,-5000)</f>
        <v>117.42514523967807</v>
      </c>
      <c r="F9" s="49">
        <v>4</v>
      </c>
      <c r="G9" s="46">
        <f t="shared" si="0"/>
        <v>93.818465857309391</v>
      </c>
      <c r="H9" s="47">
        <f t="shared" si="1"/>
        <v>23.606679382368696</v>
      </c>
      <c r="I9" s="48">
        <f t="shared" si="2"/>
        <v>117.42514523967807</v>
      </c>
    </row>
    <row r="10" spans="1:20" x14ac:dyDescent="0.25">
      <c r="F10" s="49">
        <v>5</v>
      </c>
      <c r="G10" s="46">
        <f t="shared" si="0"/>
        <v>94.28755818659593</v>
      </c>
      <c r="H10" s="47">
        <f t="shared" si="1"/>
        <v>23.137587053082147</v>
      </c>
      <c r="I10" s="48">
        <f t="shared" si="2"/>
        <v>117.42514523967807</v>
      </c>
    </row>
    <row r="11" spans="1:20" x14ac:dyDescent="0.25">
      <c r="F11" s="49">
        <v>6</v>
      </c>
      <c r="G11" s="46">
        <f t="shared" si="0"/>
        <v>94.758995977528897</v>
      </c>
      <c r="H11" s="47">
        <f t="shared" si="1"/>
        <v>22.666149262149169</v>
      </c>
      <c r="I11" s="48">
        <f t="shared" si="2"/>
        <v>117.42514523967807</v>
      </c>
    </row>
    <row r="12" spans="1:20" x14ac:dyDescent="0.25">
      <c r="B12" s="74" t="s">
        <v>130</v>
      </c>
      <c r="C12" s="74"/>
      <c r="F12" s="49">
        <v>7</v>
      </c>
      <c r="G12" s="46">
        <f t="shared" si="0"/>
        <v>95.232790957416569</v>
      </c>
      <c r="H12" s="47">
        <f t="shared" si="1"/>
        <v>22.192354282261526</v>
      </c>
      <c r="I12" s="48">
        <f t="shared" si="2"/>
        <v>117.42514523967807</v>
      </c>
    </row>
    <row r="13" spans="1:20" x14ac:dyDescent="0.25">
      <c r="B13" s="33" t="s">
        <v>130</v>
      </c>
      <c r="C13" s="33">
        <v>5000</v>
      </c>
      <c r="F13" s="49">
        <v>8</v>
      </c>
      <c r="G13" s="46">
        <f t="shared" si="0"/>
        <v>95.708954912203652</v>
      </c>
      <c r="H13" s="47">
        <f t="shared" si="1"/>
        <v>21.716190327474443</v>
      </c>
      <c r="I13" s="48">
        <f t="shared" si="2"/>
        <v>117.42514523967807</v>
      </c>
    </row>
    <row r="14" spans="1:20" ht="15.75" thickBot="1" x14ac:dyDescent="0.3">
      <c r="B14" s="33" t="s">
        <v>131</v>
      </c>
      <c r="C14" s="33" t="s">
        <v>134</v>
      </c>
      <c r="F14" s="49">
        <v>9</v>
      </c>
      <c r="G14" s="46">
        <f t="shared" si="0"/>
        <v>96.187499686764667</v>
      </c>
      <c r="H14" s="47">
        <f t="shared" si="1"/>
        <v>21.237645552913417</v>
      </c>
      <c r="I14" s="48">
        <f t="shared" si="2"/>
        <v>117.42514523967807</v>
      </c>
    </row>
    <row r="15" spans="1:20" x14ac:dyDescent="0.25">
      <c r="B15" s="33" t="s">
        <v>132</v>
      </c>
      <c r="C15" s="34">
        <v>0.06</v>
      </c>
      <c r="F15" s="49">
        <v>10</v>
      </c>
      <c r="G15" s="46">
        <f t="shared" si="0"/>
        <v>96.668437185198471</v>
      </c>
      <c r="H15" s="47">
        <f t="shared" si="1"/>
        <v>20.756708054479599</v>
      </c>
      <c r="I15" s="48">
        <f t="shared" si="2"/>
        <v>117.42514523967807</v>
      </c>
      <c r="R15" s="75" t="s">
        <v>141</v>
      </c>
      <c r="S15" s="76"/>
    </row>
    <row r="16" spans="1:20" x14ac:dyDescent="0.25">
      <c r="B16" s="35" t="s">
        <v>135</v>
      </c>
      <c r="C16" s="44">
        <f>PPMT(6%/12,F6,12*4,-5000)</f>
        <v>92.425145239678073</v>
      </c>
      <c r="F16" s="49">
        <v>11</v>
      </c>
      <c r="G16" s="46">
        <f t="shared" si="0"/>
        <v>97.151779371124462</v>
      </c>
      <c r="H16" s="47">
        <f t="shared" si="1"/>
        <v>20.273365868553608</v>
      </c>
      <c r="I16" s="48">
        <f t="shared" si="2"/>
        <v>117.42514523967807</v>
      </c>
      <c r="R16" s="40" t="s">
        <v>140</v>
      </c>
      <c r="S16" s="41" t="s">
        <v>142</v>
      </c>
    </row>
    <row r="17" spans="2:19" x14ac:dyDescent="0.25">
      <c r="F17" s="49">
        <v>12</v>
      </c>
      <c r="G17" s="46">
        <f t="shared" si="0"/>
        <v>97.637538267980105</v>
      </c>
      <c r="H17" s="47">
        <f t="shared" si="1"/>
        <v>19.787606971697986</v>
      </c>
      <c r="I17" s="48">
        <f t="shared" si="2"/>
        <v>117.42514523967807</v>
      </c>
      <c r="R17" s="40" t="s">
        <v>138</v>
      </c>
      <c r="S17" s="41" t="s">
        <v>143</v>
      </c>
    </row>
    <row r="18" spans="2:19" ht="15.75" thickBot="1" x14ac:dyDescent="0.3">
      <c r="F18" s="49">
        <v>13</v>
      </c>
      <c r="G18" s="46">
        <f t="shared" si="0"/>
        <v>98.125725959319993</v>
      </c>
      <c r="H18" s="47">
        <f t="shared" si="1"/>
        <v>19.299419280358084</v>
      </c>
      <c r="I18" s="48">
        <f t="shared" si="2"/>
        <v>117.42514523967807</v>
      </c>
      <c r="R18" s="38" t="s">
        <v>139</v>
      </c>
      <c r="S18" s="42" t="s">
        <v>144</v>
      </c>
    </row>
    <row r="19" spans="2:19" ht="15.75" thickBot="1" x14ac:dyDescent="0.3">
      <c r="B19" s="74" t="s">
        <v>130</v>
      </c>
      <c r="C19" s="74"/>
      <c r="F19" s="49">
        <v>14</v>
      </c>
      <c r="G19" s="46">
        <f t="shared" si="0"/>
        <v>98.616354589116597</v>
      </c>
      <c r="H19" s="47">
        <f t="shared" si="1"/>
        <v>18.808790650561484</v>
      </c>
      <c r="I19" s="48">
        <f t="shared" si="2"/>
        <v>117.42514523967807</v>
      </c>
      <c r="R19" s="36"/>
      <c r="S19" s="36"/>
    </row>
    <row r="20" spans="2:19" x14ac:dyDescent="0.25">
      <c r="B20" s="33" t="s">
        <v>130</v>
      </c>
      <c r="C20" s="33">
        <v>5000</v>
      </c>
      <c r="F20" s="49">
        <v>15</v>
      </c>
      <c r="G20" s="46">
        <f t="shared" si="0"/>
        <v>99.109436362062169</v>
      </c>
      <c r="H20" s="47">
        <f t="shared" si="1"/>
        <v>18.315708877615897</v>
      </c>
      <c r="I20" s="48">
        <f t="shared" si="2"/>
        <v>117.42514523967807</v>
      </c>
      <c r="R20" s="71" t="s">
        <v>145</v>
      </c>
      <c r="S20" s="72"/>
    </row>
    <row r="21" spans="2:19" ht="15.75" thickBot="1" x14ac:dyDescent="0.3">
      <c r="B21" s="33" t="s">
        <v>131</v>
      </c>
      <c r="C21" s="33" t="s">
        <v>134</v>
      </c>
      <c r="F21" s="49">
        <v>16</v>
      </c>
      <c r="G21" s="46">
        <f t="shared" si="0"/>
        <v>99.604983543872493</v>
      </c>
      <c r="H21" s="47">
        <f t="shared" si="1"/>
        <v>17.820161695805588</v>
      </c>
      <c r="I21" s="48">
        <f t="shared" si="2"/>
        <v>117.42514523967807</v>
      </c>
      <c r="R21" s="38" t="s">
        <v>140</v>
      </c>
      <c r="S21" s="39" t="s">
        <v>146</v>
      </c>
    </row>
    <row r="22" spans="2:19" x14ac:dyDescent="0.25">
      <c r="B22" s="33" t="s">
        <v>132</v>
      </c>
      <c r="C22" s="34">
        <v>0.06</v>
      </c>
      <c r="F22" s="49">
        <v>17</v>
      </c>
      <c r="G22" s="46">
        <f t="shared" si="0"/>
        <v>100.10300846159186</v>
      </c>
      <c r="H22" s="47">
        <f t="shared" si="1"/>
        <v>17.322136778086225</v>
      </c>
      <c r="I22" s="48">
        <f t="shared" si="2"/>
        <v>117.42514523967807</v>
      </c>
    </row>
    <row r="23" spans="2:19" x14ac:dyDescent="0.25">
      <c r="B23" s="35" t="s">
        <v>136</v>
      </c>
      <c r="C23" s="44">
        <f>IPMT(6%/12,F6,12*4,-5000)</f>
        <v>25</v>
      </c>
      <c r="F23" s="49">
        <v>18</v>
      </c>
      <c r="G23" s="46">
        <f t="shared" si="0"/>
        <v>100.60352350389982</v>
      </c>
      <c r="H23" s="47">
        <f t="shared" si="1"/>
        <v>16.821621735778269</v>
      </c>
      <c r="I23" s="48">
        <f t="shared" si="2"/>
        <v>117.42514523967807</v>
      </c>
    </row>
    <row r="24" spans="2:19" x14ac:dyDescent="0.25">
      <c r="F24" s="49">
        <v>19</v>
      </c>
      <c r="G24" s="46">
        <f t="shared" si="0"/>
        <v>101.10654112141931</v>
      </c>
      <c r="H24" s="47">
        <f t="shared" si="1"/>
        <v>16.318604118258769</v>
      </c>
      <c r="I24" s="48">
        <f t="shared" si="2"/>
        <v>117.42514523967807</v>
      </c>
    </row>
    <row r="25" spans="2:19" x14ac:dyDescent="0.25">
      <c r="F25" s="49">
        <v>20</v>
      </c>
      <c r="G25" s="46">
        <f t="shared" si="0"/>
        <v>101.61207382702642</v>
      </c>
      <c r="H25" s="47">
        <f t="shared" si="1"/>
        <v>15.813071412651674</v>
      </c>
      <c r="I25" s="48">
        <f t="shared" si="2"/>
        <v>117.42514523967807</v>
      </c>
    </row>
    <row r="26" spans="2:19" x14ac:dyDescent="0.25">
      <c r="F26" s="49">
        <v>21</v>
      </c>
      <c r="G26" s="46">
        <f t="shared" si="0"/>
        <v>102.12013419616154</v>
      </c>
      <c r="H26" s="47">
        <f t="shared" si="1"/>
        <v>15.305011043516538</v>
      </c>
      <c r="I26" s="48">
        <f t="shared" si="2"/>
        <v>117.42514523967807</v>
      </c>
    </row>
    <row r="27" spans="2:19" x14ac:dyDescent="0.25">
      <c r="F27" s="49">
        <v>22</v>
      </c>
      <c r="G27" s="46">
        <f t="shared" si="0"/>
        <v>102.63073486714235</v>
      </c>
      <c r="H27" s="47">
        <f t="shared" si="1"/>
        <v>14.794410372535731</v>
      </c>
      <c r="I27" s="48">
        <f t="shared" si="2"/>
        <v>117.42514523967807</v>
      </c>
    </row>
    <row r="28" spans="2:19" x14ac:dyDescent="0.25">
      <c r="F28" s="49">
        <v>23</v>
      </c>
      <c r="G28" s="46">
        <f t="shared" si="0"/>
        <v>103.14388854147805</v>
      </c>
      <c r="H28" s="47">
        <f t="shared" si="1"/>
        <v>14.281256698200018</v>
      </c>
      <c r="I28" s="48">
        <f t="shared" si="2"/>
        <v>117.42514523967807</v>
      </c>
    </row>
    <row r="29" spans="2:19" x14ac:dyDescent="0.25">
      <c r="F29" s="49">
        <v>24</v>
      </c>
      <c r="G29" s="46">
        <f t="shared" si="0"/>
        <v>103.65960798418544</v>
      </c>
      <c r="H29" s="47">
        <f t="shared" si="1"/>
        <v>13.76553725549263</v>
      </c>
      <c r="I29" s="48">
        <f t="shared" si="2"/>
        <v>117.42514523967807</v>
      </c>
    </row>
    <row r="30" spans="2:19" x14ac:dyDescent="0.25">
      <c r="F30" s="49">
        <v>25</v>
      </c>
      <c r="G30" s="46">
        <f t="shared" si="0"/>
        <v>104.17790602410638</v>
      </c>
      <c r="H30" s="47">
        <f t="shared" si="1"/>
        <v>13.247239215571703</v>
      </c>
      <c r="I30" s="48">
        <f t="shared" si="2"/>
        <v>117.42514523967807</v>
      </c>
    </row>
    <row r="31" spans="2:19" x14ac:dyDescent="0.25">
      <c r="F31" s="49">
        <v>26</v>
      </c>
      <c r="G31" s="46">
        <f t="shared" si="0"/>
        <v>104.6987955542269</v>
      </c>
      <c r="H31" s="47">
        <f t="shared" si="1"/>
        <v>12.726349685451169</v>
      </c>
      <c r="I31" s="48">
        <f t="shared" si="2"/>
        <v>117.42514523967807</v>
      </c>
    </row>
    <row r="32" spans="2:19" x14ac:dyDescent="0.25">
      <c r="F32" s="49">
        <v>27</v>
      </c>
      <c r="G32" s="46">
        <f t="shared" si="0"/>
        <v>105.22228953199806</v>
      </c>
      <c r="H32" s="47">
        <f t="shared" si="1"/>
        <v>12.202855707680035</v>
      </c>
      <c r="I32" s="48">
        <f t="shared" si="2"/>
        <v>117.42514523967807</v>
      </c>
    </row>
    <row r="33" spans="6:9" x14ac:dyDescent="0.25">
      <c r="F33" s="49">
        <v>28</v>
      </c>
      <c r="G33" s="46">
        <f t="shared" si="0"/>
        <v>105.74840097965804</v>
      </c>
      <c r="H33" s="47">
        <f t="shared" si="1"/>
        <v>11.676744260020046</v>
      </c>
      <c r="I33" s="48">
        <f t="shared" si="2"/>
        <v>117.42514523967807</v>
      </c>
    </row>
    <row r="34" spans="6:9" x14ac:dyDescent="0.25">
      <c r="F34" s="49">
        <v>29</v>
      </c>
      <c r="G34" s="46">
        <f t="shared" si="0"/>
        <v>106.27714298455632</v>
      </c>
      <c r="H34" s="47">
        <f t="shared" si="1"/>
        <v>11.148002255121755</v>
      </c>
      <c r="I34" s="48">
        <f t="shared" si="2"/>
        <v>117.42514523967807</v>
      </c>
    </row>
    <row r="35" spans="6:9" x14ac:dyDescent="0.25">
      <c r="F35" s="49">
        <v>30</v>
      </c>
      <c r="G35" s="46">
        <f t="shared" si="0"/>
        <v>106.8085286994791</v>
      </c>
      <c r="H35" s="47">
        <f t="shared" si="1"/>
        <v>10.616616540198972</v>
      </c>
      <c r="I35" s="48">
        <f t="shared" si="2"/>
        <v>117.42514523967807</v>
      </c>
    </row>
    <row r="36" spans="6:9" x14ac:dyDescent="0.25">
      <c r="F36" s="49">
        <v>31</v>
      </c>
      <c r="G36" s="46">
        <f t="shared" si="0"/>
        <v>107.3425713429765</v>
      </c>
      <c r="H36" s="47">
        <f t="shared" si="1"/>
        <v>10.082573896701579</v>
      </c>
      <c r="I36" s="48">
        <f t="shared" si="2"/>
        <v>117.42514523967807</v>
      </c>
    </row>
    <row r="37" spans="6:9" x14ac:dyDescent="0.25">
      <c r="F37" s="49">
        <v>32</v>
      </c>
      <c r="G37" s="46">
        <f t="shared" si="0"/>
        <v>107.87928419969137</v>
      </c>
      <c r="H37" s="47">
        <f t="shared" si="1"/>
        <v>9.5458610399866934</v>
      </c>
      <c r="I37" s="48">
        <f t="shared" si="2"/>
        <v>117.42514523967807</v>
      </c>
    </row>
    <row r="38" spans="6:9" x14ac:dyDescent="0.25">
      <c r="F38" s="49">
        <v>33</v>
      </c>
      <c r="G38" s="46">
        <f t="shared" si="0"/>
        <v>108.41868062068986</v>
      </c>
      <c r="H38" s="47">
        <f t="shared" si="1"/>
        <v>9.006464618988236</v>
      </c>
      <c r="I38" s="48">
        <f t="shared" si="2"/>
        <v>117.42514523967807</v>
      </c>
    </row>
    <row r="39" spans="6:9" x14ac:dyDescent="0.25">
      <c r="F39" s="49">
        <v>34</v>
      </c>
      <c r="G39" s="46">
        <f t="shared" si="0"/>
        <v>108.96077402379329</v>
      </c>
      <c r="H39" s="47">
        <f t="shared" si="1"/>
        <v>8.464371215884789</v>
      </c>
      <c r="I39" s="48">
        <f t="shared" si="2"/>
        <v>117.42514523967807</v>
      </c>
    </row>
    <row r="40" spans="6:9" x14ac:dyDescent="0.25">
      <c r="F40" s="49">
        <v>35</v>
      </c>
      <c r="G40" s="46">
        <f t="shared" si="0"/>
        <v>109.50557789391225</v>
      </c>
      <c r="H40" s="47">
        <f t="shared" si="1"/>
        <v>7.9195673457658211</v>
      </c>
      <c r="I40" s="48">
        <f t="shared" si="2"/>
        <v>117.42514523967807</v>
      </c>
    </row>
    <row r="41" spans="6:9" x14ac:dyDescent="0.25">
      <c r="F41" s="49">
        <v>36</v>
      </c>
      <c r="G41" s="46">
        <f t="shared" si="0"/>
        <v>110.05310578338182</v>
      </c>
      <c r="H41" s="47">
        <f t="shared" si="1"/>
        <v>7.3720394562962603</v>
      </c>
      <c r="I41" s="48">
        <f t="shared" si="2"/>
        <v>117.42514523967807</v>
      </c>
    </row>
    <row r="42" spans="6:9" x14ac:dyDescent="0.25">
      <c r="F42" s="49">
        <v>37</v>
      </c>
      <c r="G42" s="46">
        <f t="shared" si="0"/>
        <v>110.60337131229873</v>
      </c>
      <c r="H42" s="47">
        <f t="shared" si="1"/>
        <v>6.8217739273793523</v>
      </c>
      <c r="I42" s="48">
        <f t="shared" si="2"/>
        <v>117.42514523967807</v>
      </c>
    </row>
    <row r="43" spans="6:9" x14ac:dyDescent="0.25">
      <c r="F43" s="49">
        <v>38</v>
      </c>
      <c r="G43" s="46">
        <f t="shared" si="0"/>
        <v>111.15638816886022</v>
      </c>
      <c r="H43" s="47">
        <f t="shared" si="1"/>
        <v>6.2687570708178582</v>
      </c>
      <c r="I43" s="48">
        <f t="shared" si="2"/>
        <v>117.42514523967807</v>
      </c>
    </row>
    <row r="44" spans="6:9" x14ac:dyDescent="0.25">
      <c r="F44" s="49">
        <v>39</v>
      </c>
      <c r="G44" s="46">
        <f t="shared" si="0"/>
        <v>111.71217010970452</v>
      </c>
      <c r="H44" s="47">
        <f t="shared" si="1"/>
        <v>5.7129751299735565</v>
      </c>
      <c r="I44" s="48">
        <f t="shared" si="2"/>
        <v>117.42514523967807</v>
      </c>
    </row>
    <row r="45" spans="6:9" x14ac:dyDescent="0.25">
      <c r="F45" s="49">
        <v>40</v>
      </c>
      <c r="G45" s="46">
        <f t="shared" si="0"/>
        <v>112.27073096025305</v>
      </c>
      <c r="H45" s="47">
        <f t="shared" si="1"/>
        <v>5.1544142794250343</v>
      </c>
      <c r="I45" s="48">
        <f t="shared" si="2"/>
        <v>117.42514523967807</v>
      </c>
    </row>
    <row r="46" spans="6:9" x14ac:dyDescent="0.25">
      <c r="F46" s="49">
        <v>41</v>
      </c>
      <c r="G46" s="46">
        <f t="shared" si="0"/>
        <v>112.8320846150543</v>
      </c>
      <c r="H46" s="47">
        <f t="shared" si="1"/>
        <v>4.5930606246237682</v>
      </c>
      <c r="I46" s="48">
        <f t="shared" si="2"/>
        <v>117.42514523967807</v>
      </c>
    </row>
    <row r="47" spans="6:9" x14ac:dyDescent="0.25">
      <c r="F47" s="49">
        <v>42</v>
      </c>
      <c r="G47" s="46">
        <f t="shared" si="0"/>
        <v>113.39624503812958</v>
      </c>
      <c r="H47" s="47">
        <f t="shared" si="1"/>
        <v>4.0289002015484963</v>
      </c>
      <c r="I47" s="48">
        <f t="shared" si="2"/>
        <v>117.42514523967807</v>
      </c>
    </row>
    <row r="48" spans="6:9" x14ac:dyDescent="0.25">
      <c r="F48" s="49">
        <v>43</v>
      </c>
      <c r="G48" s="46">
        <f t="shared" si="0"/>
        <v>113.96322626332024</v>
      </c>
      <c r="H48" s="47">
        <f t="shared" si="1"/>
        <v>3.4619189763578486</v>
      </c>
      <c r="I48" s="48">
        <f t="shared" si="2"/>
        <v>117.42514523967807</v>
      </c>
    </row>
    <row r="49" spans="6:9" x14ac:dyDescent="0.25">
      <c r="F49" s="49">
        <v>44</v>
      </c>
      <c r="G49" s="46">
        <f t="shared" si="0"/>
        <v>114.53304239463684</v>
      </c>
      <c r="H49" s="47">
        <f t="shared" si="1"/>
        <v>2.8921028450412471</v>
      </c>
      <c r="I49" s="48">
        <f t="shared" si="2"/>
        <v>117.42514523967807</v>
      </c>
    </row>
    <row r="50" spans="6:9" x14ac:dyDescent="0.25">
      <c r="F50" s="49">
        <v>45</v>
      </c>
      <c r="G50" s="46">
        <f t="shared" si="0"/>
        <v>115.10570760661001</v>
      </c>
      <c r="H50" s="47">
        <f t="shared" si="1"/>
        <v>2.3194376330680626</v>
      </c>
      <c r="I50" s="48">
        <f t="shared" si="2"/>
        <v>117.42514523967807</v>
      </c>
    </row>
    <row r="51" spans="6:9" x14ac:dyDescent="0.25">
      <c r="F51" s="49">
        <v>46</v>
      </c>
      <c r="G51" s="46">
        <f t="shared" si="0"/>
        <v>115.68123614464307</v>
      </c>
      <c r="H51" s="47">
        <f t="shared" si="1"/>
        <v>1.7439090950350127</v>
      </c>
      <c r="I51" s="48">
        <f t="shared" si="2"/>
        <v>117.42514523967807</v>
      </c>
    </row>
    <row r="52" spans="6:9" x14ac:dyDescent="0.25">
      <c r="F52" s="49">
        <v>47</v>
      </c>
      <c r="G52" s="46">
        <f t="shared" si="0"/>
        <v>116.2596423253663</v>
      </c>
      <c r="H52" s="47">
        <f t="shared" si="1"/>
        <v>1.1655029143117972</v>
      </c>
      <c r="I52" s="48">
        <f t="shared" si="2"/>
        <v>117.42514523967807</v>
      </c>
    </row>
    <row r="53" spans="6:9" x14ac:dyDescent="0.25">
      <c r="F53" s="49">
        <v>48</v>
      </c>
      <c r="G53" s="46">
        <f t="shared" si="0"/>
        <v>116.84094053699312</v>
      </c>
      <c r="H53" s="47">
        <f t="shared" si="1"/>
        <v>0.58420470268496572</v>
      </c>
      <c r="I53" s="48">
        <f t="shared" si="2"/>
        <v>117.42514523967807</v>
      </c>
    </row>
    <row r="54" spans="6:9" x14ac:dyDescent="0.25">
      <c r="F54" s="37" t="s">
        <v>147</v>
      </c>
      <c r="G54" s="45">
        <f>SUM(G6:G53)</f>
        <v>4999.9999999999991</v>
      </c>
    </row>
  </sheetData>
  <mergeCells count="6">
    <mergeCell ref="R20:S20"/>
    <mergeCell ref="A1:T1"/>
    <mergeCell ref="B5:C5"/>
    <mergeCell ref="B12:C12"/>
    <mergeCell ref="B19:C19"/>
    <mergeCell ref="R15:S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Sheet1</vt:lpstr>
      <vt:lpstr>Sheet3</vt:lpstr>
      <vt:lpstr>Sheet2</vt:lpstr>
      <vt:lpstr>Sheet4</vt:lpstr>
      <vt:lpstr>Sheet5</vt:lpstr>
      <vt:lpstr>Sheet6</vt:lpstr>
      <vt:lpstr>VLOOKUP</vt:lpstr>
      <vt:lpstr>HLOOKUP</vt:lpstr>
      <vt:lpstr>FINIANCIAL FUNCTIONS</vt:lpstr>
      <vt:lpstr>DATACOMBINE</vt:lpstr>
      <vt:lpstr>COMBINE2 TABLES</vt:lpstr>
      <vt:lpstr>Sheet7</vt:lpstr>
      <vt:lpstr>Sheet8</vt:lpstr>
      <vt:lpstr>CUST_DETAILS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2024-02-01T10:36:06Z</dcterms:created>
  <dcterms:modified xsi:type="dcterms:W3CDTF">2024-02-05T09:23:18Z</dcterms:modified>
</cp:coreProperties>
</file>