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 621 RAC\project\"/>
    </mc:Choice>
  </mc:AlternateContent>
  <xr:revisionPtr revIDLastSave="0" documentId="13_ncr:1_{E3DBC780-6ECF-4E39-8810-FB43D73882C0}" xr6:coauthVersionLast="36" xr6:coauthVersionMax="46" xr10:uidLastSave="{00000000-0000-0000-0000-000000000000}"/>
  <bookViews>
    <workbookView xWindow="0" yWindow="0" windowWidth="17256" windowHeight="5640" activeTab="1" xr2:uid="{F5F2C243-644F-464D-B0A3-80CE1191D460}"/>
  </bookViews>
  <sheets>
    <sheet name="LH-1" sheetId="2" r:id="rId1"/>
    <sheet name="LH-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2" l="1"/>
  <c r="C94" i="3" l="1"/>
  <c r="B94" i="3"/>
  <c r="C93" i="3"/>
  <c r="B92" i="3"/>
  <c r="C90" i="3"/>
  <c r="C96" i="3" s="1"/>
  <c r="F79" i="3"/>
  <c r="C92" i="3" s="1"/>
  <c r="F76" i="3"/>
  <c r="F71" i="3"/>
  <c r="F68" i="3"/>
  <c r="B93" i="3" s="1"/>
  <c r="D93" i="3" s="1"/>
  <c r="H63" i="3"/>
  <c r="B91" i="3" s="1"/>
  <c r="D91" i="3" s="1"/>
  <c r="H62" i="3"/>
  <c r="H61" i="3"/>
  <c r="H60" i="3"/>
  <c r="G55" i="3"/>
  <c r="B89" i="3" s="1"/>
  <c r="D89" i="3" s="1"/>
  <c r="E51" i="3"/>
  <c r="E50" i="3"/>
  <c r="B90" i="3" s="1"/>
  <c r="D90" i="3" s="1"/>
  <c r="G45" i="3"/>
  <c r="H45" i="3" s="1"/>
  <c r="B88" i="3" s="1"/>
  <c r="D88" i="3" s="1"/>
  <c r="D45" i="3"/>
  <c r="F41" i="3"/>
  <c r="B87" i="3" s="1"/>
  <c r="D87" i="3" s="1"/>
  <c r="F37" i="3"/>
  <c r="B86" i="3" s="1"/>
  <c r="D86" i="3" s="1"/>
  <c r="J33" i="3"/>
  <c r="D33" i="3"/>
  <c r="F33" i="3" s="1"/>
  <c r="L33" i="3" s="1"/>
  <c r="J32" i="3"/>
  <c r="D32" i="3"/>
  <c r="F32" i="3" s="1"/>
  <c r="L32" i="3" s="1"/>
  <c r="J31" i="3"/>
  <c r="D31" i="3"/>
  <c r="F31" i="3" s="1"/>
  <c r="L31" i="3" s="1"/>
  <c r="J30" i="3"/>
  <c r="D30" i="3"/>
  <c r="F30" i="3" s="1"/>
  <c r="L30" i="3" s="1"/>
  <c r="J29" i="3"/>
  <c r="D29" i="3"/>
  <c r="F29" i="3" s="1"/>
  <c r="L29" i="3" s="1"/>
  <c r="J28" i="3"/>
  <c r="D28" i="3"/>
  <c r="F28" i="3" s="1"/>
  <c r="L28" i="3" s="1"/>
  <c r="J27" i="3"/>
  <c r="D27" i="3"/>
  <c r="F27" i="3" s="1"/>
  <c r="L27" i="3" s="1"/>
  <c r="J26" i="3"/>
  <c r="D26" i="3"/>
  <c r="F26" i="3" s="1"/>
  <c r="L26" i="3" s="1"/>
  <c r="C94" i="2"/>
  <c r="F79" i="2"/>
  <c r="C92" i="2" s="1"/>
  <c r="F76" i="2"/>
  <c r="B92" i="2" s="1"/>
  <c r="F41" i="2"/>
  <c r="B87" i="2" s="1"/>
  <c r="D87" i="2" s="1"/>
  <c r="J32" i="2"/>
  <c r="J33" i="2"/>
  <c r="J27" i="2"/>
  <c r="J28" i="2"/>
  <c r="J26" i="2"/>
  <c r="F71" i="2"/>
  <c r="C93" i="2" s="1"/>
  <c r="F68" i="2"/>
  <c r="B93" i="2" s="1"/>
  <c r="H61" i="2"/>
  <c r="H62" i="2"/>
  <c r="H60" i="2"/>
  <c r="G55" i="2"/>
  <c r="B89" i="2" s="1"/>
  <c r="D89" i="2" s="1"/>
  <c r="E51" i="2"/>
  <c r="C90" i="2" s="1"/>
  <c r="E50" i="2"/>
  <c r="B90" i="2" s="1"/>
  <c r="D45" i="2"/>
  <c r="G45" i="2" s="1"/>
  <c r="H45" i="2" s="1"/>
  <c r="B88" i="2" s="1"/>
  <c r="D88" i="2" s="1"/>
  <c r="F37" i="2"/>
  <c r="B86" i="2" s="1"/>
  <c r="D86" i="2" s="1"/>
  <c r="D26" i="2"/>
  <c r="F26" i="2" s="1"/>
  <c r="J29" i="2"/>
  <c r="J30" i="2"/>
  <c r="J31" i="2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L34" i="3" l="1"/>
  <c r="B85" i="3" s="1"/>
  <c r="D92" i="3"/>
  <c r="D92" i="2"/>
  <c r="H63" i="2"/>
  <c r="B91" i="2" s="1"/>
  <c r="D91" i="2" s="1"/>
  <c r="C96" i="2"/>
  <c r="D90" i="2"/>
  <c r="D93" i="2"/>
  <c r="L33" i="2"/>
  <c r="L28" i="2"/>
  <c r="L31" i="2"/>
  <c r="L27" i="2"/>
  <c r="L30" i="2"/>
  <c r="L29" i="2"/>
  <c r="L26" i="2"/>
  <c r="L32" i="2"/>
  <c r="D85" i="3" l="1"/>
  <c r="B95" i="3"/>
  <c r="D94" i="3"/>
  <c r="E95" i="3" s="1"/>
  <c r="L34" i="2"/>
  <c r="B85" i="2" s="1"/>
  <c r="B94" i="2" s="1"/>
  <c r="D94" i="2" s="1"/>
  <c r="D97" i="3" l="1"/>
  <c r="B98" i="3" s="1"/>
  <c r="D97" i="2"/>
  <c r="E95" i="2"/>
  <c r="D85" i="2"/>
  <c r="B98" i="2" l="1"/>
</calcChain>
</file>

<file path=xl/sharedStrings.xml><?xml version="1.0" encoding="utf-8"?>
<sst xmlns="http://schemas.openxmlformats.org/spreadsheetml/2006/main" count="360" uniqueCount="118">
  <si>
    <t>Guwahati</t>
  </si>
  <si>
    <t>Lights</t>
  </si>
  <si>
    <t>Speakers</t>
  </si>
  <si>
    <t>Location</t>
  </si>
  <si>
    <t>Cooling Load Calculation:-</t>
  </si>
  <si>
    <t>Design Conditions:-</t>
  </si>
  <si>
    <t>Given Data:-</t>
  </si>
  <si>
    <t>Room Entering air Temp.</t>
  </si>
  <si>
    <t>Outdoor DBT</t>
  </si>
  <si>
    <r>
      <t>35</t>
    </r>
    <r>
      <rPr>
        <sz val="11"/>
        <color theme="1"/>
        <rFont val="Calibri"/>
        <family val="2"/>
      </rPr>
      <t>°C</t>
    </r>
  </si>
  <si>
    <t>Coil Temp.</t>
  </si>
  <si>
    <t>Outdoor RH</t>
  </si>
  <si>
    <t>Recirculation</t>
  </si>
  <si>
    <t>Indoor DBT</t>
  </si>
  <si>
    <r>
      <t>25</t>
    </r>
    <r>
      <rPr>
        <sz val="11"/>
        <color theme="1"/>
        <rFont val="Calibri"/>
        <family val="2"/>
      </rPr>
      <t>°C</t>
    </r>
  </si>
  <si>
    <t>Indoor RH</t>
  </si>
  <si>
    <t>Wind Velocity</t>
  </si>
  <si>
    <t>3.1 Kmph</t>
  </si>
  <si>
    <t>10°C</t>
  </si>
  <si>
    <t>Calculation for Lecture hall 1:-</t>
  </si>
  <si>
    <t>500W</t>
  </si>
  <si>
    <t>No of Persons</t>
  </si>
  <si>
    <t>PC</t>
  </si>
  <si>
    <t>Specifications(In SI Units):-</t>
  </si>
  <si>
    <t>Quantity</t>
  </si>
  <si>
    <t>1(90W)</t>
  </si>
  <si>
    <t>Calculations for Structures:-</t>
  </si>
  <si>
    <t>WALLS</t>
  </si>
  <si>
    <t>(3000-4000 lumen)</t>
  </si>
  <si>
    <t>13 inch</t>
  </si>
  <si>
    <t>15 inch TFT display</t>
  </si>
  <si>
    <t>17-40 years age group</t>
  </si>
  <si>
    <t>Total Rated Power(W)</t>
  </si>
  <si>
    <t>Type</t>
  </si>
  <si>
    <t>Corrected CLTD</t>
  </si>
  <si>
    <t>Overall heat transfer coefficient</t>
  </si>
  <si>
    <t>Cooling load</t>
  </si>
  <si>
    <t>10(Each 150W)</t>
  </si>
  <si>
    <t>Projector and UPS</t>
  </si>
  <si>
    <t>NORTH</t>
  </si>
  <si>
    <t>NORTH WEST</t>
  </si>
  <si>
    <t>WEST</t>
  </si>
  <si>
    <t>SOUTH WEST</t>
  </si>
  <si>
    <t xml:space="preserve">SOUTH </t>
  </si>
  <si>
    <t>SOTH EAST</t>
  </si>
  <si>
    <t>EAST</t>
  </si>
  <si>
    <t>NORTH EAST</t>
  </si>
  <si>
    <t>Mean outdoor temperature</t>
  </si>
  <si>
    <t>Max/Min temperature</t>
  </si>
  <si>
    <t>Month under consideration</t>
  </si>
  <si>
    <t>July</t>
  </si>
  <si>
    <t>Range</t>
  </si>
  <si>
    <t>37°C/27°C</t>
  </si>
  <si>
    <t xml:space="preserve">Maximum outdoor </t>
  </si>
  <si>
    <t>37°C</t>
  </si>
  <si>
    <t>32°C</t>
  </si>
  <si>
    <t>Inside design Temp (TR)</t>
  </si>
  <si>
    <t>Mean outdoor Temp (TM)</t>
  </si>
  <si>
    <t>Door/Window</t>
  </si>
  <si>
    <t>1 Door</t>
  </si>
  <si>
    <t>Remaining area</t>
  </si>
  <si>
    <t>ROOFS</t>
  </si>
  <si>
    <t>Concrete roof  on which clay tiles are placed with false ceiling and sound absorbing material</t>
  </si>
  <si>
    <t>DOORS</t>
  </si>
  <si>
    <t>Aluminium Door</t>
  </si>
  <si>
    <t>4 Doors</t>
  </si>
  <si>
    <t>TD</t>
  </si>
  <si>
    <t>Calculations for People:-</t>
  </si>
  <si>
    <t>Length (ft)</t>
  </si>
  <si>
    <t>Height (ft)</t>
  </si>
  <si>
    <t>Area (ft^2)</t>
  </si>
  <si>
    <t>Width (ft)</t>
  </si>
  <si>
    <t>Sensible</t>
  </si>
  <si>
    <t>Latent</t>
  </si>
  <si>
    <t>Persons</t>
  </si>
  <si>
    <t>SHG/LHG</t>
  </si>
  <si>
    <t>CLF</t>
  </si>
  <si>
    <t>Calculations for Lights:-</t>
  </si>
  <si>
    <t>Conversion factor</t>
  </si>
  <si>
    <t>Rated Power</t>
  </si>
  <si>
    <t>Ballast Factor</t>
  </si>
  <si>
    <t>Number of lights</t>
  </si>
  <si>
    <t>Calculations for Appliances:-</t>
  </si>
  <si>
    <t>Usage factor</t>
  </si>
  <si>
    <t>Radiation factor</t>
  </si>
  <si>
    <t>Constant</t>
  </si>
  <si>
    <t>CFM</t>
  </si>
  <si>
    <t>TD( To-Tc)</t>
  </si>
  <si>
    <t>Summary</t>
  </si>
  <si>
    <t>Total</t>
  </si>
  <si>
    <t>Cooling Load Components</t>
  </si>
  <si>
    <t>Sensible load</t>
  </si>
  <si>
    <t>Latent load</t>
  </si>
  <si>
    <t>LIGHTS</t>
  </si>
  <si>
    <t>PEOPLE</t>
  </si>
  <si>
    <t>APPLIANCES</t>
  </si>
  <si>
    <t>Room Total sensible Load</t>
  </si>
  <si>
    <t>Number of persons</t>
  </si>
  <si>
    <t>Room Total latent Load</t>
  </si>
  <si>
    <t>Sensible heat factor</t>
  </si>
  <si>
    <t>CLTD/TD</t>
  </si>
  <si>
    <t>FACING SUN</t>
  </si>
  <si>
    <t>TONNES OF REFERIGERATION</t>
  </si>
  <si>
    <t>TOTAL LOAD IN Btu/hr</t>
  </si>
  <si>
    <t>Total room load</t>
  </si>
  <si>
    <t>HD( Wo-Wc)</t>
  </si>
  <si>
    <t xml:space="preserve"> </t>
  </si>
  <si>
    <t>FLOOR</t>
  </si>
  <si>
    <t>Calculations for Ventilation:-</t>
  </si>
  <si>
    <t>VENTILATION</t>
  </si>
  <si>
    <t>Calculations for Infiltration:-</t>
  </si>
  <si>
    <t>INFILTRATION</t>
  </si>
  <si>
    <t>Concrete flooring with tiles</t>
  </si>
  <si>
    <t>HD( Wo-Wi)</t>
  </si>
  <si>
    <t>100 W LED bulbs</t>
  </si>
  <si>
    <t>50(each 100W)</t>
  </si>
  <si>
    <t>SOUTH EAST</t>
  </si>
  <si>
    <t>7°C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</si>
</sst>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2" borderId="0" xfId="1"/>
    <xf numFmtId="0" fontId="10" fillId="2" borderId="0" xfId="1" applyFont="1"/>
    <xf numFmtId="0" fontId="5" fillId="4" borderId="0" xfId="3"/>
    <xf numFmtId="0" fontId="6" fillId="5" borderId="1" xfId="5" applyFon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4" borderId="0" xfId="3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5" fillId="4" borderId="0" xfId="3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6" fillId="5" borderId="0" xfId="5" applyFont="1"/>
    <xf numFmtId="0" fontId="0" fillId="0" borderId="0" xfId="0" applyAlignment="1">
      <alignment horizontal="left" vertical="top"/>
    </xf>
    <xf numFmtId="0" fontId="10" fillId="4" borderId="0" xfId="3" applyFont="1"/>
    <xf numFmtId="0" fontId="2" fillId="3" borderId="0" xfId="2" applyFont="1"/>
    <xf numFmtId="0" fontId="11" fillId="0" borderId="0" xfId="4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6" fillId="8" borderId="0" xfId="8" applyFont="1" applyAlignment="1">
      <alignment horizontal="center"/>
    </xf>
    <xf numFmtId="0" fontId="13" fillId="6" borderId="0" xfId="6" applyFont="1"/>
    <xf numFmtId="0" fontId="13" fillId="6" borderId="0" xfId="6" applyFont="1" applyAlignment="1">
      <alignment horizontal="center"/>
    </xf>
    <xf numFmtId="0" fontId="2" fillId="7" borderId="0" xfId="7" applyFont="1" applyAlignment="1">
      <alignment horizontal="center"/>
    </xf>
    <xf numFmtId="0" fontId="1" fillId="10" borderId="0" xfId="1" applyFill="1"/>
    <xf numFmtId="0" fontId="2" fillId="7" borderId="0" xfId="7" applyFont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1" fillId="0" borderId="2" xfId="4" applyFont="1" applyBorder="1" applyAlignment="1">
      <alignment horizontal="center"/>
    </xf>
    <xf numFmtId="0" fontId="6" fillId="10" borderId="3" xfId="6" applyFont="1" applyFill="1" applyBorder="1" applyAlignment="1">
      <alignment horizontal="center" vertical="center"/>
    </xf>
    <xf numFmtId="0" fontId="6" fillId="10" borderId="2" xfId="6" applyFont="1" applyFill="1" applyBorder="1" applyAlignment="1">
      <alignment horizontal="center" vertical="center"/>
    </xf>
    <xf numFmtId="0" fontId="2" fillId="7" borderId="0" xfId="7" applyFont="1" applyAlignment="1">
      <alignment horizontal="center"/>
    </xf>
    <xf numFmtId="0" fontId="2" fillId="11" borderId="6" xfId="6" applyFont="1" applyFill="1" applyBorder="1" applyAlignment="1">
      <alignment horizontal="center" vertical="center"/>
    </xf>
    <xf numFmtId="0" fontId="6" fillId="11" borderId="7" xfId="6" applyFont="1" applyFill="1" applyBorder="1" applyAlignment="1">
      <alignment horizontal="center" vertical="center"/>
    </xf>
    <xf numFmtId="0" fontId="2" fillId="11" borderId="4" xfId="6" applyFont="1" applyFill="1" applyBorder="1" applyAlignment="1">
      <alignment horizontal="center" vertical="center"/>
    </xf>
    <xf numFmtId="0" fontId="6" fillId="11" borderId="4" xfId="6" applyFont="1" applyFill="1" applyBorder="1" applyAlignment="1">
      <alignment horizontal="center" vertical="center"/>
    </xf>
    <xf numFmtId="0" fontId="6" fillId="11" borderId="5" xfId="6" applyFont="1" applyFill="1" applyBorder="1" applyAlignment="1">
      <alignment horizontal="center" vertical="center"/>
    </xf>
  </cellXfs>
  <cellStyles count="9">
    <cellStyle name="60% - Accent5" xfId="7" builtinId="48"/>
    <cellStyle name="Accent1" xfId="5" builtinId="29"/>
    <cellStyle name="Accent2" xfId="6" builtinId="33"/>
    <cellStyle name="Accent6" xfId="8" builtinId="49"/>
    <cellStyle name="Bad" xfId="2" builtinId="27"/>
    <cellStyle name="Good" xfId="1" builtinId="26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LH-1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214554063095056E-2"/>
          <c:y val="0.2459664884622611"/>
          <c:w val="0.82706980254919116"/>
          <c:h val="0.705210913169476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18E5-4109-BEB5-FFF90935E02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18E5-4109-BEB5-FFF90935E028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18E5-4109-BEB5-FFF90935E028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18E5-4109-BEB5-FFF90935E028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8E5-4109-BEB5-FFF90935E028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8E5-4109-BEB5-FFF90935E028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18E5-4109-BEB5-FFF90935E028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18E5-4109-BEB5-FFF90935E028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A-18E5-4109-BEB5-FFF90935E028}"/>
              </c:ext>
            </c:extLst>
          </c:dPt>
          <c:dLbls>
            <c:dLbl>
              <c:idx val="0"/>
              <c:layout>
                <c:manualLayout>
                  <c:x val="-3.2679738562091505E-2"/>
                  <c:y val="-2.53073029645697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E5-4109-BEB5-FFF90935E028}"/>
                </c:ext>
              </c:extLst>
            </c:dLbl>
            <c:dLbl>
              <c:idx val="1"/>
              <c:layout>
                <c:manualLayout>
                  <c:x val="1.0893246187363755E-2"/>
                  <c:y val="-6.8691250903832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E5-4109-BEB5-FFF90935E028}"/>
                </c:ext>
              </c:extLst>
            </c:dLbl>
            <c:dLbl>
              <c:idx val="2"/>
              <c:layout>
                <c:manualLayout>
                  <c:x val="7.8431372549019607E-2"/>
                  <c:y val="-0.108459869848156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E5-4109-BEB5-FFF90935E028}"/>
                </c:ext>
              </c:extLst>
            </c:dLbl>
            <c:dLbl>
              <c:idx val="3"/>
              <c:layout>
                <c:manualLayout>
                  <c:x val="0.13943355119825709"/>
                  <c:y val="-6.5075921908893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E5-4109-BEB5-FFF90935E028}"/>
                </c:ext>
              </c:extLst>
            </c:dLbl>
            <c:dLbl>
              <c:idx val="4"/>
              <c:layout>
                <c:manualLayout>
                  <c:x val="5.0108932461873479E-2"/>
                  <c:y val="1.08459869848156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E5-4109-BEB5-FFF90935E02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8E5-4109-BEB5-FFF90935E02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18E5-4109-BEB5-FFF90935E02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8E5-4109-BEB5-FFF90935E02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18E5-4109-BEB5-FFF90935E02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'LH-1'!$A$85:$A$93</c:f>
              <c:strCache>
                <c:ptCount val="9"/>
                <c:pt idx="0">
                  <c:v>WALLS</c:v>
                </c:pt>
                <c:pt idx="1">
                  <c:v>ROOFS</c:v>
                </c:pt>
                <c:pt idx="2">
                  <c:v>FLOOR</c:v>
                </c:pt>
                <c:pt idx="3">
                  <c:v>DOORS</c:v>
                </c:pt>
                <c:pt idx="4">
                  <c:v>LIGHTS</c:v>
                </c:pt>
                <c:pt idx="5">
                  <c:v>PEOPLE</c:v>
                </c:pt>
                <c:pt idx="6">
                  <c:v>APPLIANCES</c:v>
                </c:pt>
                <c:pt idx="7">
                  <c:v>INFILTRATION</c:v>
                </c:pt>
                <c:pt idx="8">
                  <c:v>VENTILATION</c:v>
                </c:pt>
              </c:strCache>
            </c:strRef>
          </c:cat>
          <c:val>
            <c:numRef>
              <c:f>'LH-1'!$D$85:$D$93</c:f>
              <c:numCache>
                <c:formatCode>General</c:formatCode>
                <c:ptCount val="9"/>
                <c:pt idx="0">
                  <c:v>21174.66</c:v>
                </c:pt>
                <c:pt idx="1">
                  <c:v>13943.160000000002</c:v>
                </c:pt>
                <c:pt idx="2">
                  <c:v>9370.8899999999976</c:v>
                </c:pt>
                <c:pt idx="3">
                  <c:v>5783.0399999999991</c:v>
                </c:pt>
                <c:pt idx="4">
                  <c:v>22100</c:v>
                </c:pt>
                <c:pt idx="5">
                  <c:v>50750</c:v>
                </c:pt>
                <c:pt idx="6">
                  <c:v>820.48799999999994</c:v>
                </c:pt>
                <c:pt idx="7">
                  <c:v>131385</c:v>
                </c:pt>
                <c:pt idx="8">
                  <c:v>158095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5-4109-BEB5-FFF90935E0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LH-2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214554063095056E-2"/>
          <c:y val="0.2459664884622611"/>
          <c:w val="0.82706980254919116"/>
          <c:h val="0.7052109131694763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FE70-4C1B-BFAE-476407F2E92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FE70-4C1B-BFAE-476407F2E92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FE70-4C1B-BFAE-476407F2E92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FE70-4C1B-BFAE-476407F2E92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FE70-4C1B-BFAE-476407F2E92B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FE70-4C1B-BFAE-476407F2E92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FE70-4C1B-BFAE-476407F2E92B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FE70-4C1B-BFAE-476407F2E92B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FE70-4C1B-BFAE-476407F2E92B}"/>
              </c:ext>
            </c:extLst>
          </c:dPt>
          <c:dLbls>
            <c:dLbl>
              <c:idx val="0"/>
              <c:layout>
                <c:manualLayout>
                  <c:x val="-3.2679738562091505E-2"/>
                  <c:y val="-2.53073029645697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70-4C1B-BFAE-476407F2E92B}"/>
                </c:ext>
              </c:extLst>
            </c:dLbl>
            <c:dLbl>
              <c:idx val="1"/>
              <c:layout>
                <c:manualLayout>
                  <c:x val="1.0893246187363755E-2"/>
                  <c:y val="-6.8691250903832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70-4C1B-BFAE-476407F2E92B}"/>
                </c:ext>
              </c:extLst>
            </c:dLbl>
            <c:dLbl>
              <c:idx val="2"/>
              <c:layout>
                <c:manualLayout>
                  <c:x val="7.8431372549019607E-2"/>
                  <c:y val="-0.108459869848156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E70-4C1B-BFAE-476407F2E92B}"/>
                </c:ext>
              </c:extLst>
            </c:dLbl>
            <c:dLbl>
              <c:idx val="3"/>
              <c:layout>
                <c:manualLayout>
                  <c:x val="0.13943355119825709"/>
                  <c:y val="-6.5075921908893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E70-4C1B-BFAE-476407F2E92B}"/>
                </c:ext>
              </c:extLst>
            </c:dLbl>
            <c:dLbl>
              <c:idx val="4"/>
              <c:layout>
                <c:manualLayout>
                  <c:x val="5.0108932461873479E-2"/>
                  <c:y val="1.08459869848156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E70-4C1B-BFAE-476407F2E92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FE70-4C1B-BFAE-476407F2E92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FE70-4C1B-BFAE-476407F2E92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FE70-4C1B-BFAE-476407F2E92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FE70-4C1B-BFAE-476407F2E92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'LH-1'!$A$85:$A$93</c:f>
              <c:strCache>
                <c:ptCount val="9"/>
                <c:pt idx="0">
                  <c:v>WALLS</c:v>
                </c:pt>
                <c:pt idx="1">
                  <c:v>ROOFS</c:v>
                </c:pt>
                <c:pt idx="2">
                  <c:v>FLOOR</c:v>
                </c:pt>
                <c:pt idx="3">
                  <c:v>DOORS</c:v>
                </c:pt>
                <c:pt idx="4">
                  <c:v>LIGHTS</c:v>
                </c:pt>
                <c:pt idx="5">
                  <c:v>PEOPLE</c:v>
                </c:pt>
                <c:pt idx="6">
                  <c:v>APPLIANCES</c:v>
                </c:pt>
                <c:pt idx="7">
                  <c:v>INFILTRATION</c:v>
                </c:pt>
                <c:pt idx="8">
                  <c:v>VENTILATION</c:v>
                </c:pt>
              </c:strCache>
            </c:strRef>
          </c:cat>
          <c:val>
            <c:numRef>
              <c:f>'LH-1'!$D$85:$D$93</c:f>
              <c:numCache>
                <c:formatCode>General</c:formatCode>
                <c:ptCount val="9"/>
                <c:pt idx="0">
                  <c:v>21174.66</c:v>
                </c:pt>
                <c:pt idx="1">
                  <c:v>13943.160000000002</c:v>
                </c:pt>
                <c:pt idx="2">
                  <c:v>9370.8899999999976</c:v>
                </c:pt>
                <c:pt idx="3">
                  <c:v>5783.0399999999991</c:v>
                </c:pt>
                <c:pt idx="4">
                  <c:v>22100</c:v>
                </c:pt>
                <c:pt idx="5">
                  <c:v>50750</c:v>
                </c:pt>
                <c:pt idx="6">
                  <c:v>820.48799999999994</c:v>
                </c:pt>
                <c:pt idx="7">
                  <c:v>131385</c:v>
                </c:pt>
                <c:pt idx="8">
                  <c:v>158095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E70-4C1B-BFAE-476407F2E92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98</xdr:row>
      <xdr:rowOff>68580</xdr:rowOff>
    </xdr:from>
    <xdr:to>
      <xdr:col>5</xdr:col>
      <xdr:colOff>1234440</xdr:colOff>
      <xdr:row>117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E73752-03D7-4F1A-B228-89E0099FD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98</xdr:row>
      <xdr:rowOff>30480</xdr:rowOff>
    </xdr:from>
    <xdr:to>
      <xdr:col>5</xdr:col>
      <xdr:colOff>1005840</xdr:colOff>
      <xdr:row>117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24EE6-2E35-4BC5-B42A-52EE36EDB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9379-6075-4096-809D-F91A4E9DD714}">
  <dimension ref="A1:R98"/>
  <sheetViews>
    <sheetView topLeftCell="A79" workbookViewId="0">
      <selection activeCell="D92" sqref="D92"/>
    </sheetView>
  </sheetViews>
  <sheetFormatPr defaultRowHeight="14.4" x14ac:dyDescent="0.3"/>
  <cols>
    <col min="1" max="1" width="45.33203125" customWidth="1"/>
    <col min="2" max="2" width="16" style="11" customWidth="1"/>
    <col min="3" max="3" width="15" style="11" customWidth="1"/>
    <col min="4" max="4" width="30" style="11" customWidth="1"/>
    <col min="5" max="5" width="28.77734375" style="11" customWidth="1"/>
    <col min="6" max="6" width="28" style="11" customWidth="1"/>
    <col min="7" max="9" width="22.33203125" style="11" customWidth="1"/>
    <col min="10" max="10" width="28.109375" style="7" customWidth="1"/>
    <col min="11" max="11" width="28.88671875" style="11" customWidth="1"/>
    <col min="12" max="12" width="16.6640625" style="11" customWidth="1"/>
    <col min="13" max="13" width="18" style="11" customWidth="1"/>
    <col min="14" max="18" width="8.88671875" style="11"/>
  </cols>
  <sheetData>
    <row r="1" spans="1:18" x14ac:dyDescent="0.3">
      <c r="A1" s="1" t="s">
        <v>4</v>
      </c>
    </row>
    <row r="3" spans="1:18" x14ac:dyDescent="0.3">
      <c r="A3" s="1" t="s">
        <v>5</v>
      </c>
      <c r="D3" s="8" t="s">
        <v>6</v>
      </c>
      <c r="E3" s="8"/>
      <c r="F3" s="8"/>
      <c r="J3" s="8"/>
    </row>
    <row r="4" spans="1:18" x14ac:dyDescent="0.3">
      <c r="A4" t="s">
        <v>3</v>
      </c>
      <c r="B4" s="11" t="s">
        <v>0</v>
      </c>
      <c r="D4" s="7" t="s">
        <v>7</v>
      </c>
      <c r="E4" s="7"/>
      <c r="F4" s="7"/>
    </row>
    <row r="5" spans="1:18" x14ac:dyDescent="0.3">
      <c r="A5" t="s">
        <v>8</v>
      </c>
      <c r="B5" s="11" t="s">
        <v>9</v>
      </c>
      <c r="D5" s="7" t="s">
        <v>10</v>
      </c>
      <c r="E5" s="11" t="s">
        <v>117</v>
      </c>
      <c r="F5" s="7"/>
    </row>
    <row r="6" spans="1:18" x14ac:dyDescent="0.3">
      <c r="A6" t="s">
        <v>11</v>
      </c>
      <c r="B6" s="14">
        <v>0.8</v>
      </c>
      <c r="D6" s="7" t="s">
        <v>12</v>
      </c>
      <c r="E6" s="14">
        <v>0.7</v>
      </c>
      <c r="F6" s="7"/>
      <c r="H6" s="14"/>
      <c r="I6" s="14"/>
      <c r="K6" s="14"/>
    </row>
    <row r="7" spans="1:18" x14ac:dyDescent="0.3">
      <c r="A7" t="s">
        <v>13</v>
      </c>
      <c r="B7" s="11" t="s">
        <v>14</v>
      </c>
      <c r="D7" s="7" t="s">
        <v>48</v>
      </c>
      <c r="E7" s="11" t="s">
        <v>52</v>
      </c>
      <c r="F7" s="7"/>
    </row>
    <row r="8" spans="1:18" x14ac:dyDescent="0.3">
      <c r="A8" t="s">
        <v>15</v>
      </c>
      <c r="B8" s="14">
        <v>0.55000000000000004</v>
      </c>
      <c r="D8" s="11" t="s">
        <v>51</v>
      </c>
      <c r="E8" s="11" t="s">
        <v>18</v>
      </c>
    </row>
    <row r="9" spans="1:18" x14ac:dyDescent="0.3">
      <c r="A9" s="2" t="s">
        <v>16</v>
      </c>
      <c r="B9" s="11" t="s">
        <v>17</v>
      </c>
      <c r="D9" s="11" t="s">
        <v>53</v>
      </c>
      <c r="E9" s="11" t="s">
        <v>54</v>
      </c>
    </row>
    <row r="10" spans="1:18" x14ac:dyDescent="0.3">
      <c r="A10" t="s">
        <v>49</v>
      </c>
      <c r="B10" s="11" t="s">
        <v>50</v>
      </c>
      <c r="D10" s="7" t="s">
        <v>47</v>
      </c>
      <c r="E10" s="11" t="s">
        <v>55</v>
      </c>
      <c r="F10" s="7"/>
    </row>
    <row r="14" spans="1:18" s="3" customFormat="1" ht="15.6" x14ac:dyDescent="0.3">
      <c r="A14" s="4" t="s">
        <v>19</v>
      </c>
      <c r="B14" s="12"/>
      <c r="C14" s="12"/>
      <c r="D14" s="12"/>
      <c r="E14" s="12"/>
      <c r="F14" s="12"/>
      <c r="G14" s="12"/>
      <c r="H14" s="12"/>
      <c r="I14" s="12"/>
      <c r="J14" s="9"/>
      <c r="K14" s="12"/>
      <c r="L14" s="12"/>
      <c r="M14" s="12"/>
      <c r="N14" s="12"/>
      <c r="O14" s="12"/>
      <c r="P14" s="12"/>
      <c r="Q14" s="12"/>
      <c r="R14" s="12"/>
    </row>
    <row r="16" spans="1:18" x14ac:dyDescent="0.3">
      <c r="A16" s="1" t="s">
        <v>23</v>
      </c>
      <c r="D16" s="15" t="s">
        <v>24</v>
      </c>
      <c r="F16" s="8" t="s">
        <v>32</v>
      </c>
    </row>
    <row r="17" spans="1:18" x14ac:dyDescent="0.3">
      <c r="A17" t="s">
        <v>1</v>
      </c>
      <c r="D17" s="11" t="s">
        <v>115</v>
      </c>
      <c r="F17" s="7"/>
    </row>
    <row r="18" spans="1:18" x14ac:dyDescent="0.3">
      <c r="A18" t="s">
        <v>2</v>
      </c>
      <c r="D18" s="11" t="s">
        <v>37</v>
      </c>
      <c r="E18" s="11" t="s">
        <v>29</v>
      </c>
      <c r="F18" s="7">
        <v>1500</v>
      </c>
    </row>
    <row r="19" spans="1:18" x14ac:dyDescent="0.3">
      <c r="A19" t="s">
        <v>22</v>
      </c>
      <c r="D19" s="11" t="s">
        <v>25</v>
      </c>
      <c r="E19" s="11" t="s">
        <v>30</v>
      </c>
      <c r="F19" s="7">
        <v>90</v>
      </c>
    </row>
    <row r="20" spans="1:18" x14ac:dyDescent="0.3">
      <c r="A20" t="s">
        <v>38</v>
      </c>
      <c r="D20" s="11" t="s">
        <v>20</v>
      </c>
      <c r="E20" s="11" t="s">
        <v>28</v>
      </c>
      <c r="F20" s="7">
        <v>500</v>
      </c>
    </row>
    <row r="21" spans="1:18" x14ac:dyDescent="0.3">
      <c r="A21" t="s">
        <v>21</v>
      </c>
      <c r="D21" s="11">
        <v>250</v>
      </c>
      <c r="E21" s="11" t="s">
        <v>31</v>
      </c>
    </row>
    <row r="23" spans="1:18" s="5" customFormat="1" ht="16.2" thickBot="1" x14ac:dyDescent="0.35">
      <c r="A23" s="18" t="s">
        <v>26</v>
      </c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3"/>
      <c r="P23" s="13"/>
      <c r="Q23" s="13"/>
      <c r="R23" s="13"/>
    </row>
    <row r="24" spans="1:18" ht="15.6" thickTop="1" thickBot="1" x14ac:dyDescent="0.35">
      <c r="A24" s="6" t="s">
        <v>27</v>
      </c>
    </row>
    <row r="25" spans="1:18" ht="15" thickTop="1" x14ac:dyDescent="0.3">
      <c r="A25" s="1" t="s">
        <v>33</v>
      </c>
      <c r="B25" s="15" t="s">
        <v>68</v>
      </c>
      <c r="C25" s="15" t="s">
        <v>69</v>
      </c>
      <c r="D25" s="15" t="s">
        <v>70</v>
      </c>
      <c r="E25" s="15" t="s">
        <v>58</v>
      </c>
      <c r="F25" s="15" t="s">
        <v>60</v>
      </c>
      <c r="G25" s="15" t="s">
        <v>100</v>
      </c>
      <c r="H25" s="15" t="s">
        <v>56</v>
      </c>
      <c r="I25" s="15" t="s">
        <v>57</v>
      </c>
      <c r="J25" s="8" t="s">
        <v>34</v>
      </c>
      <c r="K25" s="8" t="s">
        <v>35</v>
      </c>
      <c r="L25" s="15" t="s">
        <v>36</v>
      </c>
    </row>
    <row r="26" spans="1:18" x14ac:dyDescent="0.3">
      <c r="A26" t="s">
        <v>39</v>
      </c>
      <c r="B26" s="11">
        <v>25</v>
      </c>
      <c r="C26" s="11">
        <v>30</v>
      </c>
      <c r="D26" s="11">
        <f t="shared" ref="D26:D33" si="0">(B26*C26)</f>
        <v>750</v>
      </c>
      <c r="E26" s="11">
        <v>0</v>
      </c>
      <c r="F26" s="11">
        <f>(D26*1)</f>
        <v>750</v>
      </c>
      <c r="G26" s="11">
        <v>18</v>
      </c>
      <c r="H26" s="11">
        <v>77</v>
      </c>
      <c r="I26" s="11">
        <v>89.6</v>
      </c>
      <c r="J26" s="7">
        <f>(G26)</f>
        <v>18</v>
      </c>
      <c r="K26" s="11">
        <v>0.156</v>
      </c>
      <c r="L26" s="11">
        <f t="shared" ref="L26:L33" si="1">(K26*F26*J26)</f>
        <v>2106</v>
      </c>
    </row>
    <row r="27" spans="1:18" x14ac:dyDescent="0.3">
      <c r="A27" t="s">
        <v>40</v>
      </c>
      <c r="B27" s="11">
        <v>25</v>
      </c>
      <c r="C27" s="11">
        <v>30</v>
      </c>
      <c r="D27" s="11">
        <f t="shared" si="0"/>
        <v>750</v>
      </c>
      <c r="E27" s="11" t="s">
        <v>59</v>
      </c>
      <c r="F27" s="11">
        <f>(D27*0.9)</f>
        <v>675</v>
      </c>
      <c r="G27" s="11">
        <v>18</v>
      </c>
      <c r="H27" s="11">
        <v>77</v>
      </c>
      <c r="I27" s="11">
        <v>89.6</v>
      </c>
      <c r="J27" s="7">
        <f t="shared" ref="J27:J28" si="2">(G27)</f>
        <v>18</v>
      </c>
      <c r="K27" s="11">
        <v>0.156</v>
      </c>
      <c r="L27" s="11">
        <f t="shared" si="1"/>
        <v>1895.3999999999999</v>
      </c>
    </row>
    <row r="28" spans="1:18" x14ac:dyDescent="0.3">
      <c r="A28" t="s">
        <v>41</v>
      </c>
      <c r="B28" s="11">
        <v>25</v>
      </c>
      <c r="C28" s="11">
        <v>30</v>
      </c>
      <c r="D28" s="11">
        <f t="shared" si="0"/>
        <v>750</v>
      </c>
      <c r="E28" s="11">
        <v>0</v>
      </c>
      <c r="F28" s="11">
        <f>(D28*1)</f>
        <v>750</v>
      </c>
      <c r="G28" s="11">
        <v>18</v>
      </c>
      <c r="H28" s="11">
        <v>77</v>
      </c>
      <c r="I28" s="11">
        <v>89.6</v>
      </c>
      <c r="J28" s="7">
        <f t="shared" si="2"/>
        <v>18</v>
      </c>
      <c r="K28" s="11">
        <v>0.156</v>
      </c>
      <c r="L28" s="11">
        <f t="shared" si="1"/>
        <v>2106</v>
      </c>
    </row>
    <row r="29" spans="1:18" x14ac:dyDescent="0.3">
      <c r="A29" s="25" t="s">
        <v>42</v>
      </c>
      <c r="B29" s="26">
        <v>25</v>
      </c>
      <c r="C29" s="26">
        <v>30</v>
      </c>
      <c r="D29" s="26">
        <f t="shared" si="0"/>
        <v>750</v>
      </c>
      <c r="E29" s="26" t="s">
        <v>59</v>
      </c>
      <c r="F29" s="26">
        <f>(D29*0.9)</f>
        <v>675</v>
      </c>
      <c r="G29" s="26">
        <v>33</v>
      </c>
      <c r="H29" s="26">
        <v>77</v>
      </c>
      <c r="I29" s="26">
        <v>89.6</v>
      </c>
      <c r="J29" s="24">
        <f>(G29+(78-H29)+(I29-85))</f>
        <v>38.599999999999994</v>
      </c>
      <c r="K29" s="26">
        <v>0.156</v>
      </c>
      <c r="L29" s="26">
        <f t="shared" si="1"/>
        <v>4064.5799999999995</v>
      </c>
      <c r="M29" s="46" t="s">
        <v>101</v>
      </c>
    </row>
    <row r="30" spans="1:18" x14ac:dyDescent="0.3">
      <c r="A30" s="25" t="s">
        <v>43</v>
      </c>
      <c r="B30" s="26">
        <v>25</v>
      </c>
      <c r="C30" s="26">
        <v>30</v>
      </c>
      <c r="D30" s="26">
        <f t="shared" si="0"/>
        <v>750</v>
      </c>
      <c r="E30" s="26">
        <v>0</v>
      </c>
      <c r="F30" s="26">
        <f t="shared" ref="F30:F32" si="3">(D30*1)</f>
        <v>750</v>
      </c>
      <c r="G30" s="26">
        <v>33</v>
      </c>
      <c r="H30" s="26">
        <v>77</v>
      </c>
      <c r="I30" s="26">
        <v>89.6</v>
      </c>
      <c r="J30" s="24">
        <f>(G30+(78-H30)+(I30-85))</f>
        <v>38.599999999999994</v>
      </c>
      <c r="K30" s="26">
        <v>0.156</v>
      </c>
      <c r="L30" s="26">
        <f t="shared" si="1"/>
        <v>4516.1999999999989</v>
      </c>
      <c r="M30" s="47"/>
    </row>
    <row r="31" spans="1:18" s="33" customFormat="1" x14ac:dyDescent="0.3">
      <c r="A31" s="33" t="s">
        <v>116</v>
      </c>
      <c r="B31" s="34">
        <v>25</v>
      </c>
      <c r="C31" s="34">
        <v>30</v>
      </c>
      <c r="D31" s="34">
        <f t="shared" si="0"/>
        <v>750</v>
      </c>
      <c r="E31" s="34" t="s">
        <v>59</v>
      </c>
      <c r="F31" s="34">
        <f>(D31*0.9)</f>
        <v>675</v>
      </c>
      <c r="G31" s="34">
        <v>18</v>
      </c>
      <c r="H31" s="34">
        <v>77</v>
      </c>
      <c r="I31" s="34">
        <v>89.6</v>
      </c>
      <c r="J31" s="35">
        <f>(G31+(78-H31)+(I31-85))</f>
        <v>23.599999999999994</v>
      </c>
      <c r="K31" s="34">
        <v>0.156</v>
      </c>
      <c r="L31" s="34">
        <f t="shared" si="1"/>
        <v>2485.0799999999995</v>
      </c>
      <c r="M31" s="44"/>
      <c r="N31" s="34"/>
      <c r="O31" s="34"/>
      <c r="P31" s="34"/>
      <c r="Q31" s="34"/>
      <c r="R31" s="34"/>
    </row>
    <row r="32" spans="1:18" x14ac:dyDescent="0.3">
      <c r="A32" t="s">
        <v>45</v>
      </c>
      <c r="B32" s="11">
        <v>25</v>
      </c>
      <c r="C32" s="11">
        <v>30</v>
      </c>
      <c r="D32" s="11">
        <f t="shared" si="0"/>
        <v>750</v>
      </c>
      <c r="E32" s="11">
        <v>0</v>
      </c>
      <c r="F32" s="11">
        <f t="shared" si="3"/>
        <v>750</v>
      </c>
      <c r="G32" s="11">
        <v>18</v>
      </c>
      <c r="H32" s="11">
        <v>77</v>
      </c>
      <c r="I32" s="11">
        <v>89.6</v>
      </c>
      <c r="J32" s="7">
        <f>(G32)</f>
        <v>18</v>
      </c>
      <c r="K32" s="11">
        <v>0.156</v>
      </c>
      <c r="L32" s="11">
        <f t="shared" si="1"/>
        <v>2106</v>
      </c>
    </row>
    <row r="33" spans="1:18" x14ac:dyDescent="0.3">
      <c r="A33" t="s">
        <v>46</v>
      </c>
      <c r="B33" s="11">
        <v>25</v>
      </c>
      <c r="C33" s="11">
        <v>30</v>
      </c>
      <c r="D33" s="11">
        <f t="shared" si="0"/>
        <v>750</v>
      </c>
      <c r="E33" s="11" t="s">
        <v>59</v>
      </c>
      <c r="F33" s="11">
        <f>(D33*0.9)</f>
        <v>675</v>
      </c>
      <c r="G33" s="11">
        <v>18</v>
      </c>
      <c r="H33" s="11">
        <v>77</v>
      </c>
      <c r="I33" s="11">
        <v>89.6</v>
      </c>
      <c r="J33" s="7">
        <f>(G32)</f>
        <v>18</v>
      </c>
      <c r="K33" s="11">
        <v>0.156</v>
      </c>
      <c r="L33" s="11">
        <f t="shared" si="1"/>
        <v>1895.3999999999999</v>
      </c>
    </row>
    <row r="34" spans="1:18" x14ac:dyDescent="0.3">
      <c r="K34" s="20" t="s">
        <v>89</v>
      </c>
      <c r="L34" s="20">
        <f>(SUM(L26:L33))</f>
        <v>21174.66</v>
      </c>
    </row>
    <row r="35" spans="1:18" x14ac:dyDescent="0.3">
      <c r="A35" s="16" t="s">
        <v>61</v>
      </c>
    </row>
    <row r="36" spans="1:18" x14ac:dyDescent="0.3">
      <c r="A36" s="1" t="s">
        <v>33</v>
      </c>
      <c r="B36" s="15" t="s">
        <v>68</v>
      </c>
      <c r="C36" s="15" t="s">
        <v>70</v>
      </c>
      <c r="D36" s="15" t="s">
        <v>34</v>
      </c>
      <c r="E36" s="8" t="s">
        <v>35</v>
      </c>
      <c r="F36" s="15" t="s">
        <v>36</v>
      </c>
    </row>
    <row r="37" spans="1:18" ht="30.6" customHeight="1" x14ac:dyDescent="0.3">
      <c r="A37" s="17" t="s">
        <v>62</v>
      </c>
      <c r="B37" s="11">
        <v>25</v>
      </c>
      <c r="C37" s="11">
        <v>3018</v>
      </c>
      <c r="D37" s="11">
        <v>33</v>
      </c>
      <c r="E37" s="11">
        <v>0.14000000000000001</v>
      </c>
      <c r="F37" s="20">
        <f>(E37*C37*D37)</f>
        <v>13943.160000000002</v>
      </c>
    </row>
    <row r="38" spans="1:18" ht="17.399999999999999" customHeight="1" x14ac:dyDescent="0.3">
      <c r="A38" s="17"/>
      <c r="F38" s="20"/>
    </row>
    <row r="39" spans="1:18" ht="17.399999999999999" customHeight="1" x14ac:dyDescent="0.3">
      <c r="A39" s="16" t="s">
        <v>107</v>
      </c>
    </row>
    <row r="40" spans="1:18" ht="17.399999999999999" customHeight="1" x14ac:dyDescent="0.3">
      <c r="A40" s="1" t="s">
        <v>33</v>
      </c>
      <c r="B40" s="15" t="s">
        <v>68</v>
      </c>
      <c r="C40" s="15" t="s">
        <v>70</v>
      </c>
      <c r="D40" s="15" t="s">
        <v>66</v>
      </c>
      <c r="E40" s="8" t="s">
        <v>35</v>
      </c>
      <c r="F40" s="15" t="s">
        <v>36</v>
      </c>
    </row>
    <row r="41" spans="1:18" ht="17.399999999999999" customHeight="1" x14ac:dyDescent="0.3">
      <c r="A41" s="17" t="s">
        <v>112</v>
      </c>
      <c r="B41" s="11">
        <v>25</v>
      </c>
      <c r="C41" s="11">
        <v>3018</v>
      </c>
      <c r="D41" s="11">
        <v>9</v>
      </c>
      <c r="E41" s="11">
        <v>0.34499999999999997</v>
      </c>
      <c r="F41" s="20">
        <f>(E41*C41*D41)</f>
        <v>9370.8899999999976</v>
      </c>
    </row>
    <row r="42" spans="1:18" ht="17.399999999999999" customHeight="1" x14ac:dyDescent="0.3">
      <c r="A42" s="17"/>
      <c r="F42" s="20"/>
    </row>
    <row r="43" spans="1:18" x14ac:dyDescent="0.3">
      <c r="A43" s="16" t="s">
        <v>63</v>
      </c>
    </row>
    <row r="44" spans="1:18" x14ac:dyDescent="0.3">
      <c r="A44" s="1" t="s">
        <v>33</v>
      </c>
      <c r="B44" s="15" t="s">
        <v>68</v>
      </c>
      <c r="C44" s="15" t="s">
        <v>71</v>
      </c>
      <c r="D44" s="15" t="s">
        <v>70</v>
      </c>
      <c r="E44" s="15" t="s">
        <v>66</v>
      </c>
      <c r="F44" s="8" t="s">
        <v>35</v>
      </c>
      <c r="G44" s="15" t="s">
        <v>36</v>
      </c>
      <c r="H44" s="15" t="s">
        <v>65</v>
      </c>
    </row>
    <row r="45" spans="1:18" x14ac:dyDescent="0.3">
      <c r="A45" t="s">
        <v>64</v>
      </c>
      <c r="B45" s="11">
        <v>8</v>
      </c>
      <c r="C45" s="11">
        <v>4</v>
      </c>
      <c r="D45" s="11">
        <f>(B45*C45)</f>
        <v>32</v>
      </c>
      <c r="E45" s="11">
        <v>18</v>
      </c>
      <c r="F45" s="11">
        <v>2.5099999999999998</v>
      </c>
      <c r="G45" s="11">
        <f>(F45*D45*E45)</f>
        <v>1445.7599999999998</v>
      </c>
      <c r="H45" s="20">
        <f>(4*G45)</f>
        <v>5783.0399999999991</v>
      </c>
    </row>
    <row r="48" spans="1:18" s="5" customFormat="1" ht="15.6" x14ac:dyDescent="0.3">
      <c r="A48" s="18" t="s">
        <v>67</v>
      </c>
      <c r="B48" s="13"/>
      <c r="C48" s="13"/>
      <c r="D48" s="13"/>
      <c r="E48" s="13"/>
      <c r="F48" s="13"/>
      <c r="G48" s="13"/>
      <c r="H48" s="13"/>
      <c r="I48" s="13"/>
      <c r="J48" s="10"/>
      <c r="K48" s="13"/>
      <c r="L48" s="13"/>
      <c r="M48" s="13"/>
      <c r="N48" s="13"/>
      <c r="O48" s="13"/>
      <c r="P48" s="13"/>
      <c r="Q48" s="13"/>
      <c r="R48" s="13"/>
    </row>
    <row r="49" spans="1:18" x14ac:dyDescent="0.3">
      <c r="A49" s="1" t="s">
        <v>33</v>
      </c>
      <c r="B49" s="11" t="s">
        <v>74</v>
      </c>
      <c r="C49" s="11" t="s">
        <v>75</v>
      </c>
      <c r="D49" s="11" t="s">
        <v>76</v>
      </c>
      <c r="E49" s="11" t="s">
        <v>36</v>
      </c>
    </row>
    <row r="50" spans="1:18" x14ac:dyDescent="0.3">
      <c r="A50" t="s">
        <v>72</v>
      </c>
      <c r="B50" s="11">
        <v>250</v>
      </c>
      <c r="C50" s="11">
        <v>210</v>
      </c>
      <c r="D50" s="11">
        <v>0.3</v>
      </c>
      <c r="E50" s="21">
        <f>(B50*C50*D50)</f>
        <v>15750</v>
      </c>
    </row>
    <row r="51" spans="1:18" x14ac:dyDescent="0.3">
      <c r="A51" t="s">
        <v>73</v>
      </c>
      <c r="B51" s="11">
        <v>250</v>
      </c>
      <c r="C51" s="11">
        <v>140</v>
      </c>
      <c r="D51" s="11">
        <v>1</v>
      </c>
      <c r="E51" s="21">
        <f>(B51*C51*D51)</f>
        <v>35000</v>
      </c>
    </row>
    <row r="53" spans="1:18" s="5" customFormat="1" ht="15.6" x14ac:dyDescent="0.3">
      <c r="A53" s="18" t="s">
        <v>77</v>
      </c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3"/>
      <c r="P53" s="13"/>
      <c r="Q53" s="13"/>
      <c r="R53" s="13"/>
    </row>
    <row r="54" spans="1:18" x14ac:dyDescent="0.3">
      <c r="A54" s="1" t="s">
        <v>33</v>
      </c>
      <c r="B54" s="15" t="s">
        <v>78</v>
      </c>
      <c r="C54" s="15" t="s">
        <v>79</v>
      </c>
      <c r="D54" s="15" t="s">
        <v>76</v>
      </c>
      <c r="E54" s="15" t="s">
        <v>80</v>
      </c>
      <c r="F54" s="15" t="s">
        <v>81</v>
      </c>
      <c r="G54" s="15" t="s">
        <v>36</v>
      </c>
    </row>
    <row r="55" spans="1:18" x14ac:dyDescent="0.3">
      <c r="A55" t="s">
        <v>114</v>
      </c>
      <c r="B55" s="11">
        <v>3.4</v>
      </c>
      <c r="C55" s="11">
        <v>100</v>
      </c>
      <c r="D55" s="11">
        <v>1</v>
      </c>
      <c r="E55" s="11">
        <v>1.3</v>
      </c>
      <c r="F55" s="11">
        <v>50</v>
      </c>
      <c r="G55" s="20">
        <f>(B55*C55*D55*E55*F55)</f>
        <v>22100</v>
      </c>
    </row>
    <row r="57" spans="1:18" s="5" customFormat="1" ht="15.6" x14ac:dyDescent="0.3">
      <c r="A57" s="18" t="s">
        <v>82</v>
      </c>
      <c r="B57" s="13"/>
      <c r="C57" s="13"/>
      <c r="D57" s="13"/>
      <c r="E57" s="13"/>
      <c r="F57" s="13"/>
      <c r="G57" s="13"/>
      <c r="H57" s="13"/>
      <c r="I57" s="13"/>
      <c r="J57" s="10"/>
      <c r="K57" s="13"/>
      <c r="L57" s="13"/>
      <c r="M57" s="13"/>
      <c r="N57" s="13"/>
      <c r="O57" s="13"/>
      <c r="P57" s="13"/>
      <c r="Q57" s="13"/>
      <c r="R57" s="13"/>
    </row>
    <row r="58" spans="1:18" x14ac:dyDescent="0.3">
      <c r="A58" s="3" t="s">
        <v>72</v>
      </c>
    </row>
    <row r="59" spans="1:18" x14ac:dyDescent="0.3">
      <c r="A59" s="1" t="s">
        <v>33</v>
      </c>
      <c r="B59" s="15" t="s">
        <v>78</v>
      </c>
      <c r="C59" s="15" t="s">
        <v>79</v>
      </c>
      <c r="D59" s="15" t="s">
        <v>76</v>
      </c>
      <c r="E59" s="15" t="s">
        <v>83</v>
      </c>
      <c r="F59" s="15" t="s">
        <v>84</v>
      </c>
      <c r="G59" s="15" t="s">
        <v>24</v>
      </c>
      <c r="H59" s="15" t="s">
        <v>36</v>
      </c>
    </row>
    <row r="60" spans="1:18" x14ac:dyDescent="0.3">
      <c r="A60" t="s">
        <v>2</v>
      </c>
      <c r="B60" s="11">
        <v>3.4</v>
      </c>
      <c r="C60" s="11">
        <v>150</v>
      </c>
      <c r="D60" s="11">
        <v>1</v>
      </c>
      <c r="E60" s="11">
        <v>1</v>
      </c>
      <c r="F60" s="11">
        <v>0.15</v>
      </c>
      <c r="G60" s="11">
        <v>10</v>
      </c>
      <c r="H60" s="11">
        <f>(B60*C60*D60*E60*F60*G60)</f>
        <v>765</v>
      </c>
    </row>
    <row r="61" spans="1:18" x14ac:dyDescent="0.3">
      <c r="A61" t="s">
        <v>22</v>
      </c>
      <c r="B61" s="11">
        <v>3.4</v>
      </c>
      <c r="C61" s="11">
        <v>240</v>
      </c>
      <c r="D61" s="11">
        <v>0.4</v>
      </c>
      <c r="E61" s="11">
        <v>0.3</v>
      </c>
      <c r="F61" s="11">
        <v>0.15</v>
      </c>
      <c r="G61" s="11">
        <v>1</v>
      </c>
      <c r="H61" s="11">
        <f t="shared" ref="H61:H62" si="4">(B61*C61*D61*E61*F61*G61)</f>
        <v>14.687999999999999</v>
      </c>
    </row>
    <row r="62" spans="1:18" x14ac:dyDescent="0.3">
      <c r="A62" t="s">
        <v>38</v>
      </c>
      <c r="B62" s="11">
        <v>3.4</v>
      </c>
      <c r="C62" s="11">
        <v>500</v>
      </c>
      <c r="D62" s="11">
        <v>0.4</v>
      </c>
      <c r="E62" s="11">
        <v>0.3</v>
      </c>
      <c r="F62" s="11">
        <v>0.2</v>
      </c>
      <c r="G62" s="11">
        <v>1</v>
      </c>
      <c r="H62" s="11">
        <f t="shared" si="4"/>
        <v>40.800000000000004</v>
      </c>
    </row>
    <row r="63" spans="1:18" x14ac:dyDescent="0.3">
      <c r="G63" s="20" t="s">
        <v>89</v>
      </c>
      <c r="H63" s="20">
        <f>(SUM(H60:H62))</f>
        <v>820.48799999999994</v>
      </c>
    </row>
    <row r="64" spans="1:18" x14ac:dyDescent="0.3">
      <c r="A64" s="31"/>
    </row>
    <row r="65" spans="1:18" s="5" customFormat="1" ht="15.6" x14ac:dyDescent="0.3">
      <c r="A65" s="18" t="s">
        <v>108</v>
      </c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3"/>
      <c r="P65" s="13"/>
      <c r="Q65" s="13"/>
      <c r="R65" s="13"/>
    </row>
    <row r="67" spans="1:18" x14ac:dyDescent="0.3">
      <c r="A67" s="1" t="s">
        <v>33</v>
      </c>
      <c r="B67" s="15" t="s">
        <v>85</v>
      </c>
      <c r="C67" s="15" t="s">
        <v>86</v>
      </c>
      <c r="D67" s="15" t="s">
        <v>87</v>
      </c>
      <c r="E67" s="15" t="s">
        <v>97</v>
      </c>
      <c r="F67" s="15" t="s">
        <v>36</v>
      </c>
    </row>
    <row r="68" spans="1:18" x14ac:dyDescent="0.3">
      <c r="A68" t="s">
        <v>72</v>
      </c>
      <c r="B68" s="11">
        <v>1.08</v>
      </c>
      <c r="C68" s="11">
        <v>5</v>
      </c>
      <c r="D68" s="11">
        <v>34.200000000000003</v>
      </c>
      <c r="E68" s="11">
        <v>250</v>
      </c>
      <c r="F68" s="21">
        <f>(B68*C68*D68*E68)</f>
        <v>46170.000000000007</v>
      </c>
    </row>
    <row r="70" spans="1:18" x14ac:dyDescent="0.3">
      <c r="A70" s="1" t="s">
        <v>33</v>
      </c>
      <c r="B70" s="15" t="s">
        <v>85</v>
      </c>
      <c r="C70" s="15" t="s">
        <v>86</v>
      </c>
      <c r="D70" s="15" t="s">
        <v>105</v>
      </c>
      <c r="E70" s="15" t="s">
        <v>97</v>
      </c>
      <c r="F70" s="15" t="s">
        <v>36</v>
      </c>
    </row>
    <row r="71" spans="1:18" x14ac:dyDescent="0.3">
      <c r="A71" t="s">
        <v>73</v>
      </c>
      <c r="B71" s="11">
        <v>4840</v>
      </c>
      <c r="C71" s="11">
        <v>5</v>
      </c>
      <c r="D71" s="11">
        <v>1.8499999999999999E-2</v>
      </c>
      <c r="E71" s="11">
        <v>250</v>
      </c>
      <c r="F71" s="21">
        <f>(B71*C71*D71*E71)</f>
        <v>111925</v>
      </c>
    </row>
    <row r="73" spans="1:18" s="5" customFormat="1" ht="15.6" x14ac:dyDescent="0.3">
      <c r="A73" s="18" t="s">
        <v>110</v>
      </c>
      <c r="B73" s="13"/>
      <c r="C73" s="13"/>
      <c r="D73" s="13"/>
      <c r="E73" s="13"/>
      <c r="F73" s="13"/>
      <c r="G73" s="13"/>
      <c r="H73" s="13"/>
      <c r="I73" s="13"/>
      <c r="J73" s="10"/>
      <c r="K73" s="13"/>
      <c r="L73" s="13"/>
      <c r="M73" s="13"/>
      <c r="N73" s="13"/>
      <c r="O73" s="13"/>
      <c r="P73" s="13"/>
      <c r="Q73" s="13"/>
      <c r="R73" s="13"/>
    </row>
    <row r="75" spans="1:18" x14ac:dyDescent="0.3">
      <c r="A75" s="1" t="s">
        <v>33</v>
      </c>
      <c r="B75" s="15" t="s">
        <v>85</v>
      </c>
      <c r="C75" s="15" t="s">
        <v>86</v>
      </c>
      <c r="D75" s="15" t="s">
        <v>87</v>
      </c>
      <c r="E75" s="15" t="s">
        <v>97</v>
      </c>
      <c r="F75" s="15" t="s">
        <v>36</v>
      </c>
    </row>
    <row r="76" spans="1:18" x14ac:dyDescent="0.3">
      <c r="A76" t="s">
        <v>72</v>
      </c>
      <c r="B76" s="11">
        <v>1.08</v>
      </c>
      <c r="C76" s="11">
        <v>5</v>
      </c>
      <c r="D76" s="11">
        <v>18</v>
      </c>
      <c r="E76" s="11">
        <v>250</v>
      </c>
      <c r="F76" s="21">
        <f>(B76*C76*D76*E76)</f>
        <v>24300</v>
      </c>
    </row>
    <row r="78" spans="1:18" x14ac:dyDescent="0.3">
      <c r="A78" s="1" t="s">
        <v>33</v>
      </c>
      <c r="B78" s="15" t="s">
        <v>85</v>
      </c>
      <c r="C78" s="15" t="s">
        <v>86</v>
      </c>
      <c r="D78" s="15" t="s">
        <v>113</v>
      </c>
      <c r="E78" s="15" t="s">
        <v>97</v>
      </c>
      <c r="F78" s="15" t="s">
        <v>36</v>
      </c>
    </row>
    <row r="79" spans="1:18" x14ac:dyDescent="0.3">
      <c r="A79" t="s">
        <v>73</v>
      </c>
      <c r="B79" s="11">
        <v>4840</v>
      </c>
      <c r="C79" s="11">
        <v>5</v>
      </c>
      <c r="D79" s="11">
        <v>1.77E-2</v>
      </c>
      <c r="E79" s="11">
        <v>250</v>
      </c>
      <c r="F79" s="21">
        <f>(B79*C79*D79*E79)</f>
        <v>107085.00000000001</v>
      </c>
    </row>
    <row r="82" spans="1:5" x14ac:dyDescent="0.3">
      <c r="A82" s="19" t="s">
        <v>88</v>
      </c>
    </row>
    <row r="84" spans="1:5" x14ac:dyDescent="0.3">
      <c r="A84" s="1" t="s">
        <v>90</v>
      </c>
      <c r="B84" s="15" t="s">
        <v>91</v>
      </c>
      <c r="C84" s="15" t="s">
        <v>92</v>
      </c>
      <c r="D84" s="8" t="s">
        <v>103</v>
      </c>
    </row>
    <row r="85" spans="1:5" x14ac:dyDescent="0.3">
      <c r="A85" t="s">
        <v>27</v>
      </c>
      <c r="B85" s="11">
        <f>(1*L34)</f>
        <v>21174.66</v>
      </c>
      <c r="C85" s="11">
        <v>0</v>
      </c>
      <c r="D85" s="11">
        <f>(B85+C85)</f>
        <v>21174.66</v>
      </c>
    </row>
    <row r="86" spans="1:5" x14ac:dyDescent="0.3">
      <c r="A86" t="s">
        <v>61</v>
      </c>
      <c r="B86" s="11">
        <f>(1*F37)</f>
        <v>13943.160000000002</v>
      </c>
      <c r="C86" s="11">
        <v>0</v>
      </c>
      <c r="D86" s="11">
        <f t="shared" ref="D86:D91" si="5">(B86+C86)</f>
        <v>13943.160000000002</v>
      </c>
    </row>
    <row r="87" spans="1:5" x14ac:dyDescent="0.3">
      <c r="A87" t="s">
        <v>107</v>
      </c>
      <c r="B87" s="11">
        <f>(1*F41)</f>
        <v>9370.8899999999976</v>
      </c>
      <c r="C87" s="11">
        <v>0</v>
      </c>
      <c r="D87" s="11">
        <f t="shared" si="5"/>
        <v>9370.8899999999976</v>
      </c>
    </row>
    <row r="88" spans="1:5" x14ac:dyDescent="0.3">
      <c r="A88" t="s">
        <v>63</v>
      </c>
      <c r="B88" s="11">
        <f>(1*H45)</f>
        <v>5783.0399999999991</v>
      </c>
      <c r="C88" s="11">
        <v>0</v>
      </c>
      <c r="D88" s="11">
        <f t="shared" si="5"/>
        <v>5783.0399999999991</v>
      </c>
    </row>
    <row r="89" spans="1:5" x14ac:dyDescent="0.3">
      <c r="A89" t="s">
        <v>93</v>
      </c>
      <c r="B89" s="11">
        <f>(1*G55)</f>
        <v>22100</v>
      </c>
      <c r="C89" s="11">
        <v>0</v>
      </c>
      <c r="D89" s="11">
        <f t="shared" si="5"/>
        <v>22100</v>
      </c>
    </row>
    <row r="90" spans="1:5" x14ac:dyDescent="0.3">
      <c r="A90" t="s">
        <v>94</v>
      </c>
      <c r="B90" s="11">
        <f>(E50*1)</f>
        <v>15750</v>
      </c>
      <c r="C90" s="11">
        <f>(E51*1)</f>
        <v>35000</v>
      </c>
      <c r="D90" s="11">
        <f t="shared" si="5"/>
        <v>50750</v>
      </c>
    </row>
    <row r="91" spans="1:5" x14ac:dyDescent="0.3">
      <c r="A91" t="s">
        <v>95</v>
      </c>
      <c r="B91" s="11">
        <f>(H63*1)</f>
        <v>820.48799999999994</v>
      </c>
      <c r="C91" s="11">
        <v>0</v>
      </c>
      <c r="D91" s="11">
        <f t="shared" si="5"/>
        <v>820.48799999999994</v>
      </c>
    </row>
    <row r="92" spans="1:5" x14ac:dyDescent="0.3">
      <c r="A92" t="s">
        <v>111</v>
      </c>
      <c r="B92" s="11">
        <f>(1*F76)</f>
        <v>24300</v>
      </c>
      <c r="C92" s="11">
        <f>(1*F79)</f>
        <v>107085.00000000001</v>
      </c>
      <c r="D92" s="11">
        <f>(B92+C92)</f>
        <v>131385</v>
      </c>
    </row>
    <row r="93" spans="1:5" x14ac:dyDescent="0.3">
      <c r="A93" t="s">
        <v>109</v>
      </c>
      <c r="B93" s="11">
        <f>(F68*1)</f>
        <v>46170.000000000007</v>
      </c>
      <c r="C93" s="11">
        <f>(F71*1)</f>
        <v>111925</v>
      </c>
      <c r="D93" s="11">
        <f>(B93+C93)</f>
        <v>158095</v>
      </c>
    </row>
    <row r="94" spans="1:5" x14ac:dyDescent="0.3">
      <c r="A94" s="22" t="s">
        <v>89</v>
      </c>
      <c r="B94" s="21">
        <f>(SUM(B85:B93))</f>
        <v>159412.23800000001</v>
      </c>
      <c r="C94" s="21">
        <f>(SUM(C85:C93))</f>
        <v>254010</v>
      </c>
      <c r="D94" s="21">
        <f>(B94+C94)</f>
        <v>413422.23800000001</v>
      </c>
      <c r="E94" s="27" t="s">
        <v>102</v>
      </c>
    </row>
    <row r="95" spans="1:5" x14ac:dyDescent="0.3">
      <c r="A95" s="23" t="s">
        <v>96</v>
      </c>
      <c r="B95" s="11">
        <f>(SUM(B85:B91))</f>
        <v>88942.237999999998</v>
      </c>
      <c r="E95" s="27">
        <f>(D94/12000)</f>
        <v>34.451853166666666</v>
      </c>
    </row>
    <row r="96" spans="1:5" x14ac:dyDescent="0.3">
      <c r="A96" s="23" t="s">
        <v>98</v>
      </c>
      <c r="C96" s="11">
        <f>(SUM(C85:C91))</f>
        <v>35000</v>
      </c>
    </row>
    <row r="97" spans="1:5" x14ac:dyDescent="0.3">
      <c r="A97" s="45" t="s">
        <v>104</v>
      </c>
      <c r="B97" s="45"/>
      <c r="C97" s="45"/>
      <c r="D97" s="30">
        <f>(B95+C96)</f>
        <v>123942.238</v>
      </c>
      <c r="E97" s="11" t="s">
        <v>106</v>
      </c>
    </row>
    <row r="98" spans="1:5" ht="15.6" x14ac:dyDescent="0.3">
      <c r="A98" s="28" t="s">
        <v>99</v>
      </c>
      <c r="B98" s="29">
        <f>(B95/(D97))</f>
        <v>0.71761039202793808</v>
      </c>
    </row>
  </sheetData>
  <mergeCells count="2">
    <mergeCell ref="A97:C97"/>
    <mergeCell ref="M29:M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5EFF-DA0A-4AD1-BD16-B5A4E7DCB37F}">
  <dimension ref="A1:R98"/>
  <sheetViews>
    <sheetView tabSelected="1" topLeftCell="A60" zoomScale="60" zoomScaleNormal="60" workbookViewId="0">
      <selection activeCell="D93" sqref="D93"/>
    </sheetView>
  </sheetViews>
  <sheetFormatPr defaultRowHeight="14.4" x14ac:dyDescent="0.3"/>
  <cols>
    <col min="1" max="1" width="45.33203125" customWidth="1"/>
    <col min="2" max="2" width="16" style="11" customWidth="1"/>
    <col min="3" max="3" width="15" style="11" customWidth="1"/>
    <col min="4" max="4" width="30" style="11" customWidth="1"/>
    <col min="5" max="5" width="28.77734375" style="11" customWidth="1"/>
    <col min="6" max="6" width="28" style="11" customWidth="1"/>
    <col min="7" max="9" width="22.33203125" style="11" customWidth="1"/>
    <col min="10" max="10" width="28.109375" style="7" customWidth="1"/>
    <col min="11" max="11" width="28.88671875" style="11" customWidth="1"/>
    <col min="12" max="12" width="16.6640625" style="11" customWidth="1"/>
    <col min="13" max="13" width="18" style="11" customWidth="1"/>
    <col min="14" max="18" width="8.88671875" style="11"/>
  </cols>
  <sheetData>
    <row r="1" spans="1:18" x14ac:dyDescent="0.3">
      <c r="A1" s="1" t="s">
        <v>4</v>
      </c>
    </row>
    <row r="3" spans="1:18" x14ac:dyDescent="0.3">
      <c r="A3" s="1" t="s">
        <v>5</v>
      </c>
      <c r="D3" s="8" t="s">
        <v>6</v>
      </c>
      <c r="E3" s="8"/>
      <c r="F3" s="8"/>
      <c r="J3" s="8"/>
    </row>
    <row r="4" spans="1:18" x14ac:dyDescent="0.3">
      <c r="A4" t="s">
        <v>3</v>
      </c>
      <c r="B4" s="11" t="s">
        <v>0</v>
      </c>
      <c r="D4" s="7" t="s">
        <v>7</v>
      </c>
      <c r="E4" s="7"/>
      <c r="F4" s="7"/>
    </row>
    <row r="5" spans="1:18" x14ac:dyDescent="0.3">
      <c r="A5" t="s">
        <v>8</v>
      </c>
      <c r="B5" s="11" t="s">
        <v>9</v>
      </c>
      <c r="D5" s="7" t="s">
        <v>10</v>
      </c>
      <c r="E5" s="11" t="s">
        <v>117</v>
      </c>
      <c r="F5" s="7"/>
    </row>
    <row r="6" spans="1:18" x14ac:dyDescent="0.3">
      <c r="A6" t="s">
        <v>11</v>
      </c>
      <c r="B6" s="14">
        <v>0.8</v>
      </c>
      <c r="D6" s="7" t="s">
        <v>12</v>
      </c>
      <c r="E6" s="14">
        <v>0.7</v>
      </c>
      <c r="F6" s="7"/>
      <c r="H6" s="14"/>
      <c r="I6" s="14"/>
      <c r="K6" s="14"/>
    </row>
    <row r="7" spans="1:18" x14ac:dyDescent="0.3">
      <c r="A7" t="s">
        <v>13</v>
      </c>
      <c r="B7" s="11" t="s">
        <v>14</v>
      </c>
      <c r="D7" s="7" t="s">
        <v>48</v>
      </c>
      <c r="E7" s="11" t="s">
        <v>52</v>
      </c>
      <c r="F7" s="7"/>
    </row>
    <row r="8" spans="1:18" x14ac:dyDescent="0.3">
      <c r="A8" t="s">
        <v>15</v>
      </c>
      <c r="B8" s="14">
        <v>0.55000000000000004</v>
      </c>
      <c r="D8" s="11" t="s">
        <v>51</v>
      </c>
      <c r="E8" s="11" t="s">
        <v>18</v>
      </c>
    </row>
    <row r="9" spans="1:18" x14ac:dyDescent="0.3">
      <c r="A9" s="2" t="s">
        <v>16</v>
      </c>
      <c r="B9" s="11" t="s">
        <v>17</v>
      </c>
      <c r="D9" s="11" t="s">
        <v>53</v>
      </c>
      <c r="E9" s="11" t="s">
        <v>54</v>
      </c>
    </row>
    <row r="10" spans="1:18" x14ac:dyDescent="0.3">
      <c r="A10" t="s">
        <v>49</v>
      </c>
      <c r="B10" s="11" t="s">
        <v>50</v>
      </c>
      <c r="D10" s="7" t="s">
        <v>47</v>
      </c>
      <c r="E10" s="11" t="s">
        <v>55</v>
      </c>
      <c r="F10" s="7"/>
    </row>
    <row r="14" spans="1:18" s="3" customFormat="1" ht="15.6" x14ac:dyDescent="0.3">
      <c r="A14" s="4" t="s">
        <v>19</v>
      </c>
      <c r="B14" s="12"/>
      <c r="C14" s="12"/>
      <c r="D14" s="12"/>
      <c r="E14" s="12"/>
      <c r="F14" s="12"/>
      <c r="G14" s="12"/>
      <c r="H14" s="12"/>
      <c r="I14" s="12"/>
      <c r="J14" s="9"/>
      <c r="K14" s="12"/>
      <c r="L14" s="12"/>
      <c r="M14" s="12"/>
      <c r="N14" s="12"/>
      <c r="O14" s="12"/>
      <c r="P14" s="12"/>
      <c r="Q14" s="12"/>
      <c r="R14" s="12"/>
    </row>
    <row r="16" spans="1:18" x14ac:dyDescent="0.3">
      <c r="A16" s="1" t="s">
        <v>23</v>
      </c>
      <c r="D16" s="15" t="s">
        <v>24</v>
      </c>
      <c r="F16" s="8" t="s">
        <v>32</v>
      </c>
    </row>
    <row r="17" spans="1:18" x14ac:dyDescent="0.3">
      <c r="A17" t="s">
        <v>1</v>
      </c>
      <c r="D17" s="11" t="s">
        <v>115</v>
      </c>
      <c r="F17" s="7"/>
    </row>
    <row r="18" spans="1:18" x14ac:dyDescent="0.3">
      <c r="A18" t="s">
        <v>2</v>
      </c>
      <c r="D18" s="11" t="s">
        <v>37</v>
      </c>
      <c r="E18" s="11" t="s">
        <v>29</v>
      </c>
      <c r="F18" s="7">
        <v>1500</v>
      </c>
    </row>
    <row r="19" spans="1:18" x14ac:dyDescent="0.3">
      <c r="A19" t="s">
        <v>22</v>
      </c>
      <c r="D19" s="11" t="s">
        <v>25</v>
      </c>
      <c r="E19" s="11" t="s">
        <v>30</v>
      </c>
      <c r="F19" s="7">
        <v>90</v>
      </c>
    </row>
    <row r="20" spans="1:18" x14ac:dyDescent="0.3">
      <c r="A20" t="s">
        <v>38</v>
      </c>
      <c r="D20" s="11" t="s">
        <v>20</v>
      </c>
      <c r="E20" s="11" t="s">
        <v>28</v>
      </c>
      <c r="F20" s="7">
        <v>500</v>
      </c>
    </row>
    <row r="21" spans="1:18" x14ac:dyDescent="0.3">
      <c r="A21" t="s">
        <v>21</v>
      </c>
      <c r="D21" s="11">
        <v>250</v>
      </c>
      <c r="E21" s="11" t="s">
        <v>31</v>
      </c>
    </row>
    <row r="23" spans="1:18" s="5" customFormat="1" ht="16.2" thickBot="1" x14ac:dyDescent="0.35">
      <c r="A23" s="18" t="s">
        <v>26</v>
      </c>
      <c r="B23" s="13"/>
      <c r="C23" s="13"/>
      <c r="D23" s="13"/>
      <c r="E23" s="13"/>
      <c r="F23" s="13"/>
      <c r="G23" s="13"/>
      <c r="H23" s="13"/>
      <c r="I23" s="13"/>
      <c r="J23" s="10"/>
      <c r="K23" s="13"/>
      <c r="L23" s="13"/>
      <c r="M23" s="13"/>
      <c r="N23" s="13"/>
      <c r="O23" s="13"/>
      <c r="P23" s="13"/>
      <c r="Q23" s="13"/>
      <c r="R23" s="13"/>
    </row>
    <row r="24" spans="1:18" ht="15.6" thickTop="1" thickBot="1" x14ac:dyDescent="0.35">
      <c r="A24" s="6" t="s">
        <v>27</v>
      </c>
    </row>
    <row r="25" spans="1:18" ht="15" thickTop="1" x14ac:dyDescent="0.3">
      <c r="A25" s="1" t="s">
        <v>33</v>
      </c>
      <c r="B25" s="15" t="s">
        <v>68</v>
      </c>
      <c r="C25" s="15" t="s">
        <v>69</v>
      </c>
      <c r="D25" s="15" t="s">
        <v>70</v>
      </c>
      <c r="E25" s="15" t="s">
        <v>58</v>
      </c>
      <c r="F25" s="15" t="s">
        <v>60</v>
      </c>
      <c r="G25" s="15" t="s">
        <v>100</v>
      </c>
      <c r="H25" s="15" t="s">
        <v>56</v>
      </c>
      <c r="I25" s="15" t="s">
        <v>57</v>
      </c>
      <c r="J25" s="8" t="s">
        <v>34</v>
      </c>
      <c r="K25" s="8" t="s">
        <v>35</v>
      </c>
      <c r="L25" s="15" t="s">
        <v>36</v>
      </c>
    </row>
    <row r="26" spans="1:18" x14ac:dyDescent="0.3">
      <c r="A26" s="39" t="s">
        <v>39</v>
      </c>
      <c r="B26" s="40">
        <v>25</v>
      </c>
      <c r="C26" s="40">
        <v>30</v>
      </c>
      <c r="D26" s="40">
        <f t="shared" ref="D26:D33" si="0">(B26*C26)</f>
        <v>750</v>
      </c>
      <c r="E26" s="40">
        <v>0</v>
      </c>
      <c r="F26" s="40">
        <f>(D26*1)</f>
        <v>750</v>
      </c>
      <c r="G26" s="40">
        <v>18</v>
      </c>
      <c r="H26" s="40">
        <v>77</v>
      </c>
      <c r="I26" s="40">
        <v>89.6</v>
      </c>
      <c r="J26" s="41">
        <f>(G26)</f>
        <v>18</v>
      </c>
      <c r="K26" s="40">
        <v>0.156</v>
      </c>
      <c r="L26" s="40">
        <f t="shared" ref="L26:L33" si="1">(K26*F26*J26)</f>
        <v>2106</v>
      </c>
    </row>
    <row r="27" spans="1:18" x14ac:dyDescent="0.3">
      <c r="A27" s="36" t="s">
        <v>40</v>
      </c>
      <c r="B27" s="37">
        <v>25</v>
      </c>
      <c r="C27" s="37">
        <v>30</v>
      </c>
      <c r="D27" s="37">
        <f t="shared" si="0"/>
        <v>750</v>
      </c>
      <c r="E27" s="37" t="s">
        <v>59</v>
      </c>
      <c r="F27" s="37">
        <f>(D27*0.9)</f>
        <v>675</v>
      </c>
      <c r="G27" s="37">
        <v>18</v>
      </c>
      <c r="H27" s="37">
        <v>77</v>
      </c>
      <c r="I27" s="37">
        <v>89.6</v>
      </c>
      <c r="J27" s="38">
        <f t="shared" ref="J27:J28" si="2">(G27)</f>
        <v>18</v>
      </c>
      <c r="K27" s="37">
        <v>0.156</v>
      </c>
      <c r="L27" s="37">
        <f t="shared" si="1"/>
        <v>1895.3999999999999</v>
      </c>
      <c r="M27" s="48" t="s">
        <v>101</v>
      </c>
    </row>
    <row r="28" spans="1:18" x14ac:dyDescent="0.3">
      <c r="A28" s="36" t="s">
        <v>41</v>
      </c>
      <c r="B28" s="37">
        <v>25</v>
      </c>
      <c r="C28" s="37">
        <v>30</v>
      </c>
      <c r="D28" s="37">
        <f t="shared" si="0"/>
        <v>750</v>
      </c>
      <c r="E28" s="37">
        <v>0</v>
      </c>
      <c r="F28" s="37">
        <f>(D28*1)</f>
        <v>750</v>
      </c>
      <c r="G28" s="37">
        <v>18</v>
      </c>
      <c r="H28" s="37">
        <v>77</v>
      </c>
      <c r="I28" s="37">
        <v>89.6</v>
      </c>
      <c r="J28" s="38">
        <f t="shared" si="2"/>
        <v>18</v>
      </c>
      <c r="K28" s="37">
        <v>0.156</v>
      </c>
      <c r="L28" s="37">
        <f t="shared" si="1"/>
        <v>2106</v>
      </c>
      <c r="M28" s="49"/>
    </row>
    <row r="29" spans="1:18" x14ac:dyDescent="0.3">
      <c r="A29" s="36" t="s">
        <v>42</v>
      </c>
      <c r="B29" s="37">
        <v>25</v>
      </c>
      <c r="C29" s="37">
        <v>30</v>
      </c>
      <c r="D29" s="37">
        <f t="shared" si="0"/>
        <v>750</v>
      </c>
      <c r="E29" s="37" t="s">
        <v>59</v>
      </c>
      <c r="F29" s="37">
        <f>(D29*0.9)</f>
        <v>675</v>
      </c>
      <c r="G29" s="37">
        <v>33</v>
      </c>
      <c r="H29" s="37">
        <v>77</v>
      </c>
      <c r="I29" s="37">
        <v>89.6</v>
      </c>
      <c r="J29" s="38">
        <f>(G29+(78-H29)+(I29-85))</f>
        <v>38.599999999999994</v>
      </c>
      <c r="K29" s="37">
        <v>0.156</v>
      </c>
      <c r="L29" s="37">
        <f t="shared" si="1"/>
        <v>4064.5799999999995</v>
      </c>
      <c r="M29" s="50"/>
    </row>
    <row r="30" spans="1:18" x14ac:dyDescent="0.3">
      <c r="A30" s="33" t="s">
        <v>43</v>
      </c>
      <c r="B30" s="34">
        <v>25</v>
      </c>
      <c r="C30" s="34">
        <v>30</v>
      </c>
      <c r="D30" s="34">
        <f t="shared" si="0"/>
        <v>750</v>
      </c>
      <c r="E30" s="34">
        <v>0</v>
      </c>
      <c r="F30" s="34">
        <f t="shared" ref="F30:F32" si="3">(D30*1)</f>
        <v>750</v>
      </c>
      <c r="G30" s="34">
        <v>33</v>
      </c>
      <c r="H30" s="34">
        <v>77</v>
      </c>
      <c r="I30" s="34">
        <v>89.6</v>
      </c>
      <c r="J30" s="35">
        <f>(G30+(78-H30)+(I30-85))</f>
        <v>38.599999999999994</v>
      </c>
      <c r="K30" s="34">
        <v>0.156</v>
      </c>
      <c r="L30" s="34">
        <f t="shared" si="1"/>
        <v>4516.1999999999989</v>
      </c>
      <c r="M30" s="43"/>
    </row>
    <row r="31" spans="1:18" x14ac:dyDescent="0.3">
      <c r="A31" s="33" t="s">
        <v>44</v>
      </c>
      <c r="B31" s="34">
        <v>25</v>
      </c>
      <c r="C31" s="34">
        <v>30</v>
      </c>
      <c r="D31" s="34">
        <f t="shared" si="0"/>
        <v>750</v>
      </c>
      <c r="E31" s="34" t="s">
        <v>59</v>
      </c>
      <c r="F31" s="34">
        <f>(D31*0.9)</f>
        <v>675</v>
      </c>
      <c r="G31" s="34">
        <v>33</v>
      </c>
      <c r="H31" s="34">
        <v>77</v>
      </c>
      <c r="I31" s="34">
        <v>89.6</v>
      </c>
      <c r="J31" s="35">
        <f>(G31+(78-H31)+(I31-85))</f>
        <v>38.599999999999994</v>
      </c>
      <c r="K31" s="34">
        <v>0.156</v>
      </c>
      <c r="L31" s="34">
        <f t="shared" si="1"/>
        <v>4064.5799999999995</v>
      </c>
      <c r="M31" s="43"/>
    </row>
    <row r="32" spans="1:18" x14ac:dyDescent="0.3">
      <c r="A32" s="39" t="s">
        <v>45</v>
      </c>
      <c r="B32" s="40">
        <v>25</v>
      </c>
      <c r="C32" s="40">
        <v>30</v>
      </c>
      <c r="D32" s="40">
        <f t="shared" si="0"/>
        <v>750</v>
      </c>
      <c r="E32" s="40">
        <v>0</v>
      </c>
      <c r="F32" s="40">
        <f t="shared" si="3"/>
        <v>750</v>
      </c>
      <c r="G32" s="40">
        <v>18</v>
      </c>
      <c r="H32" s="40">
        <v>77</v>
      </c>
      <c r="I32" s="40">
        <v>89.6</v>
      </c>
      <c r="J32" s="41">
        <f>(G32)</f>
        <v>18</v>
      </c>
      <c r="K32" s="40">
        <v>0.156</v>
      </c>
      <c r="L32" s="40">
        <f t="shared" si="1"/>
        <v>2106</v>
      </c>
    </row>
    <row r="33" spans="1:18" x14ac:dyDescent="0.3">
      <c r="A33" s="39" t="s">
        <v>46</v>
      </c>
      <c r="B33" s="40">
        <v>25</v>
      </c>
      <c r="C33" s="40">
        <v>30</v>
      </c>
      <c r="D33" s="40">
        <f t="shared" si="0"/>
        <v>750</v>
      </c>
      <c r="E33" s="40" t="s">
        <v>59</v>
      </c>
      <c r="F33" s="40">
        <f>(D33*0.9)</f>
        <v>675</v>
      </c>
      <c r="G33" s="40">
        <v>18</v>
      </c>
      <c r="H33" s="40">
        <v>77</v>
      </c>
      <c r="I33" s="40">
        <v>89.6</v>
      </c>
      <c r="J33" s="41">
        <f>(G32)</f>
        <v>18</v>
      </c>
      <c r="K33" s="40">
        <v>0.156</v>
      </c>
      <c r="L33" s="40">
        <f t="shared" si="1"/>
        <v>1895.3999999999999</v>
      </c>
    </row>
    <row r="34" spans="1:18" x14ac:dyDescent="0.3">
      <c r="A34" s="39"/>
      <c r="B34" s="40"/>
      <c r="C34" s="40"/>
      <c r="D34" s="40"/>
      <c r="E34" s="40"/>
      <c r="F34" s="40"/>
      <c r="G34" s="40"/>
      <c r="H34" s="40"/>
      <c r="I34" s="40"/>
      <c r="J34" s="41"/>
      <c r="K34" s="42" t="s">
        <v>89</v>
      </c>
      <c r="L34" s="42">
        <f>(SUM(L26:L33))</f>
        <v>22754.16</v>
      </c>
    </row>
    <row r="35" spans="1:18" x14ac:dyDescent="0.3">
      <c r="A35" s="16" t="s">
        <v>61</v>
      </c>
    </row>
    <row r="36" spans="1:18" x14ac:dyDescent="0.3">
      <c r="A36" s="1" t="s">
        <v>33</v>
      </c>
      <c r="B36" s="15" t="s">
        <v>68</v>
      </c>
      <c r="C36" s="15" t="s">
        <v>70</v>
      </c>
      <c r="D36" s="15" t="s">
        <v>34</v>
      </c>
      <c r="E36" s="8" t="s">
        <v>35</v>
      </c>
      <c r="F36" s="15" t="s">
        <v>36</v>
      </c>
    </row>
    <row r="37" spans="1:18" ht="30.6" customHeight="1" x14ac:dyDescent="0.3">
      <c r="A37" s="17" t="s">
        <v>62</v>
      </c>
      <c r="B37" s="11">
        <v>25</v>
      </c>
      <c r="C37" s="11">
        <v>3018</v>
      </c>
      <c r="D37" s="11">
        <v>33</v>
      </c>
      <c r="E37" s="11">
        <v>0.14000000000000001</v>
      </c>
      <c r="F37" s="20">
        <f>(E37*C37*D37)</f>
        <v>13943.160000000002</v>
      </c>
    </row>
    <row r="38" spans="1:18" ht="17.399999999999999" customHeight="1" x14ac:dyDescent="0.3">
      <c r="A38" s="17"/>
      <c r="F38" s="20"/>
    </row>
    <row r="39" spans="1:18" ht="17.399999999999999" customHeight="1" x14ac:dyDescent="0.3">
      <c r="A39" s="16" t="s">
        <v>107</v>
      </c>
    </row>
    <row r="40" spans="1:18" ht="17.399999999999999" customHeight="1" x14ac:dyDescent="0.3">
      <c r="A40" s="1" t="s">
        <v>33</v>
      </c>
      <c r="B40" s="15" t="s">
        <v>68</v>
      </c>
      <c r="C40" s="15" t="s">
        <v>70</v>
      </c>
      <c r="D40" s="15" t="s">
        <v>66</v>
      </c>
      <c r="E40" s="8" t="s">
        <v>35</v>
      </c>
      <c r="F40" s="15" t="s">
        <v>36</v>
      </c>
    </row>
    <row r="41" spans="1:18" ht="17.399999999999999" customHeight="1" x14ac:dyDescent="0.3">
      <c r="A41" s="17" t="s">
        <v>112</v>
      </c>
      <c r="B41" s="11">
        <v>25</v>
      </c>
      <c r="C41" s="11">
        <v>3018</v>
      </c>
      <c r="D41" s="11">
        <v>9</v>
      </c>
      <c r="E41" s="11">
        <v>0.34499999999999997</v>
      </c>
      <c r="F41" s="20">
        <f>(E41*C41*D41)</f>
        <v>9370.8899999999976</v>
      </c>
    </row>
    <row r="42" spans="1:18" ht="17.399999999999999" customHeight="1" x14ac:dyDescent="0.3">
      <c r="A42" s="17"/>
      <c r="F42" s="20"/>
    </row>
    <row r="43" spans="1:18" x14ac:dyDescent="0.3">
      <c r="A43" s="16" t="s">
        <v>63</v>
      </c>
    </row>
    <row r="44" spans="1:18" x14ac:dyDescent="0.3">
      <c r="A44" s="1" t="s">
        <v>33</v>
      </c>
      <c r="B44" s="15" t="s">
        <v>68</v>
      </c>
      <c r="C44" s="15" t="s">
        <v>71</v>
      </c>
      <c r="D44" s="15" t="s">
        <v>70</v>
      </c>
      <c r="E44" s="15" t="s">
        <v>66</v>
      </c>
      <c r="F44" s="8" t="s">
        <v>35</v>
      </c>
      <c r="G44" s="15" t="s">
        <v>36</v>
      </c>
      <c r="H44" s="15" t="s">
        <v>65</v>
      </c>
    </row>
    <row r="45" spans="1:18" x14ac:dyDescent="0.3">
      <c r="A45" t="s">
        <v>64</v>
      </c>
      <c r="B45" s="11">
        <v>8</v>
      </c>
      <c r="C45" s="11">
        <v>4</v>
      </c>
      <c r="D45" s="11">
        <f>(B45*C45)</f>
        <v>32</v>
      </c>
      <c r="E45" s="11">
        <v>18</v>
      </c>
      <c r="F45" s="11">
        <v>2.5099999999999998</v>
      </c>
      <c r="G45" s="11">
        <f>(F45*D45*E45)</f>
        <v>1445.7599999999998</v>
      </c>
      <c r="H45" s="20">
        <f>(4*G45)</f>
        <v>5783.0399999999991</v>
      </c>
    </row>
    <row r="48" spans="1:18" s="5" customFormat="1" ht="15.6" x14ac:dyDescent="0.3">
      <c r="A48" s="18" t="s">
        <v>67</v>
      </c>
      <c r="B48" s="13"/>
      <c r="C48" s="13"/>
      <c r="D48" s="13"/>
      <c r="E48" s="13"/>
      <c r="F48" s="13"/>
      <c r="G48" s="13"/>
      <c r="H48" s="13"/>
      <c r="I48" s="13"/>
      <c r="J48" s="10"/>
      <c r="K48" s="13"/>
      <c r="L48" s="13"/>
      <c r="M48" s="13"/>
      <c r="N48" s="13"/>
      <c r="O48" s="13"/>
      <c r="P48" s="13"/>
      <c r="Q48" s="13"/>
      <c r="R48" s="13"/>
    </row>
    <row r="49" spans="1:18" x14ac:dyDescent="0.3">
      <c r="A49" s="1" t="s">
        <v>33</v>
      </c>
      <c r="B49" s="11" t="s">
        <v>74</v>
      </c>
      <c r="C49" s="11" t="s">
        <v>75</v>
      </c>
      <c r="D49" s="11" t="s">
        <v>76</v>
      </c>
      <c r="E49" s="11" t="s">
        <v>36</v>
      </c>
    </row>
    <row r="50" spans="1:18" x14ac:dyDescent="0.3">
      <c r="A50" t="s">
        <v>72</v>
      </c>
      <c r="B50" s="11">
        <v>250</v>
      </c>
      <c r="C50" s="11">
        <v>210</v>
      </c>
      <c r="D50" s="11">
        <v>0.3</v>
      </c>
      <c r="E50" s="21">
        <f>(B50*C50*D50)</f>
        <v>15750</v>
      </c>
    </row>
    <row r="51" spans="1:18" x14ac:dyDescent="0.3">
      <c r="A51" t="s">
        <v>73</v>
      </c>
      <c r="B51" s="11">
        <v>250</v>
      </c>
      <c r="C51" s="11">
        <v>140</v>
      </c>
      <c r="D51" s="11">
        <v>1</v>
      </c>
      <c r="E51" s="21">
        <f>(B51*C51*D51)</f>
        <v>35000</v>
      </c>
    </row>
    <row r="53" spans="1:18" s="5" customFormat="1" ht="15.6" x14ac:dyDescent="0.3">
      <c r="A53" s="18" t="s">
        <v>77</v>
      </c>
      <c r="B53" s="13"/>
      <c r="C53" s="13"/>
      <c r="D53" s="13"/>
      <c r="E53" s="13"/>
      <c r="F53" s="13"/>
      <c r="G53" s="13"/>
      <c r="H53" s="13"/>
      <c r="I53" s="13"/>
      <c r="J53" s="10"/>
      <c r="K53" s="13"/>
      <c r="L53" s="13"/>
      <c r="M53" s="13"/>
      <c r="N53" s="13"/>
      <c r="O53" s="13"/>
      <c r="P53" s="13"/>
      <c r="Q53" s="13"/>
      <c r="R53" s="13"/>
    </row>
    <row r="54" spans="1:18" x14ac:dyDescent="0.3">
      <c r="A54" s="1" t="s">
        <v>33</v>
      </c>
      <c r="B54" s="15" t="s">
        <v>78</v>
      </c>
      <c r="C54" s="15" t="s">
        <v>79</v>
      </c>
      <c r="D54" s="15" t="s">
        <v>76</v>
      </c>
      <c r="E54" s="15" t="s">
        <v>80</v>
      </c>
      <c r="F54" s="15" t="s">
        <v>81</v>
      </c>
      <c r="G54" s="15" t="s">
        <v>36</v>
      </c>
    </row>
    <row r="55" spans="1:18" x14ac:dyDescent="0.3">
      <c r="A55" t="s">
        <v>114</v>
      </c>
      <c r="B55" s="11">
        <v>3.4</v>
      </c>
      <c r="C55" s="11">
        <v>100</v>
      </c>
      <c r="D55" s="11">
        <v>1</v>
      </c>
      <c r="E55" s="11">
        <v>1.3</v>
      </c>
      <c r="F55" s="11">
        <v>50</v>
      </c>
      <c r="G55" s="20">
        <f>(B55*C55*D55*E55*F55)</f>
        <v>22100</v>
      </c>
    </row>
    <row r="57" spans="1:18" s="5" customFormat="1" ht="15.6" x14ac:dyDescent="0.3">
      <c r="A57" s="18" t="s">
        <v>82</v>
      </c>
      <c r="B57" s="13"/>
      <c r="C57" s="13"/>
      <c r="D57" s="13"/>
      <c r="E57" s="13"/>
      <c r="F57" s="13"/>
      <c r="G57" s="13"/>
      <c r="H57" s="13"/>
      <c r="I57" s="13"/>
      <c r="J57" s="10"/>
      <c r="K57" s="13"/>
      <c r="L57" s="13"/>
      <c r="M57" s="13"/>
      <c r="N57" s="13"/>
      <c r="O57" s="13"/>
      <c r="P57" s="13"/>
      <c r="Q57" s="13"/>
      <c r="R57" s="13"/>
    </row>
    <row r="58" spans="1:18" x14ac:dyDescent="0.3">
      <c r="A58" s="3" t="s">
        <v>72</v>
      </c>
    </row>
    <row r="59" spans="1:18" x14ac:dyDescent="0.3">
      <c r="A59" s="1" t="s">
        <v>33</v>
      </c>
      <c r="B59" s="15" t="s">
        <v>78</v>
      </c>
      <c r="C59" s="15" t="s">
        <v>79</v>
      </c>
      <c r="D59" s="15" t="s">
        <v>76</v>
      </c>
      <c r="E59" s="15" t="s">
        <v>83</v>
      </c>
      <c r="F59" s="15" t="s">
        <v>84</v>
      </c>
      <c r="G59" s="15" t="s">
        <v>24</v>
      </c>
      <c r="H59" s="15" t="s">
        <v>36</v>
      </c>
    </row>
    <row r="60" spans="1:18" x14ac:dyDescent="0.3">
      <c r="A60" t="s">
        <v>2</v>
      </c>
      <c r="B60" s="11">
        <v>3.4</v>
      </c>
      <c r="C60" s="11">
        <v>150</v>
      </c>
      <c r="D60" s="11">
        <v>1</v>
      </c>
      <c r="E60" s="11">
        <v>1</v>
      </c>
      <c r="F60" s="11">
        <v>0.15</v>
      </c>
      <c r="G60" s="11">
        <v>10</v>
      </c>
      <c r="H60" s="11">
        <f>(B60*C60*D60*E60*F60*G60)</f>
        <v>765</v>
      </c>
    </row>
    <row r="61" spans="1:18" x14ac:dyDescent="0.3">
      <c r="A61" t="s">
        <v>22</v>
      </c>
      <c r="B61" s="11">
        <v>3.4</v>
      </c>
      <c r="C61" s="11">
        <v>240</v>
      </c>
      <c r="D61" s="11">
        <v>0.4</v>
      </c>
      <c r="E61" s="11">
        <v>0.3</v>
      </c>
      <c r="F61" s="11">
        <v>0.15</v>
      </c>
      <c r="G61" s="11">
        <v>1</v>
      </c>
      <c r="H61" s="11">
        <f t="shared" ref="H61:H62" si="4">(B61*C61*D61*E61*F61*G61)</f>
        <v>14.687999999999999</v>
      </c>
    </row>
    <row r="62" spans="1:18" x14ac:dyDescent="0.3">
      <c r="A62" t="s">
        <v>38</v>
      </c>
      <c r="B62" s="11">
        <v>3.4</v>
      </c>
      <c r="C62" s="11">
        <v>500</v>
      </c>
      <c r="D62" s="11">
        <v>0.4</v>
      </c>
      <c r="E62" s="11">
        <v>0.3</v>
      </c>
      <c r="F62" s="11">
        <v>0.2</v>
      </c>
      <c r="G62" s="11">
        <v>1</v>
      </c>
      <c r="H62" s="11">
        <f t="shared" si="4"/>
        <v>40.800000000000004</v>
      </c>
    </row>
    <row r="63" spans="1:18" x14ac:dyDescent="0.3">
      <c r="G63" s="20" t="s">
        <v>89</v>
      </c>
      <c r="H63" s="20">
        <f>(SUM(H60:H62))</f>
        <v>820.48799999999994</v>
      </c>
    </row>
    <row r="64" spans="1:18" x14ac:dyDescent="0.3">
      <c r="A64" s="31"/>
    </row>
    <row r="65" spans="1:18" s="5" customFormat="1" ht="15.6" x14ac:dyDescent="0.3">
      <c r="A65" s="18" t="s">
        <v>108</v>
      </c>
      <c r="B65" s="13"/>
      <c r="C65" s="13"/>
      <c r="D65" s="13"/>
      <c r="E65" s="13"/>
      <c r="F65" s="13"/>
      <c r="G65" s="13"/>
      <c r="H65" s="13"/>
      <c r="I65" s="13"/>
      <c r="J65" s="10"/>
      <c r="K65" s="13"/>
      <c r="L65" s="13"/>
      <c r="M65" s="13"/>
      <c r="N65" s="13"/>
      <c r="O65" s="13"/>
      <c r="P65" s="13"/>
      <c r="Q65" s="13"/>
      <c r="R65" s="13"/>
    </row>
    <row r="67" spans="1:18" x14ac:dyDescent="0.3">
      <c r="A67" s="1" t="s">
        <v>33</v>
      </c>
      <c r="B67" s="15" t="s">
        <v>85</v>
      </c>
      <c r="C67" s="15" t="s">
        <v>86</v>
      </c>
      <c r="D67" s="15" t="s">
        <v>87</v>
      </c>
      <c r="E67" s="15" t="s">
        <v>97</v>
      </c>
      <c r="F67" s="15" t="s">
        <v>36</v>
      </c>
    </row>
    <row r="68" spans="1:18" x14ac:dyDescent="0.3">
      <c r="A68" t="s">
        <v>72</v>
      </c>
      <c r="B68" s="11">
        <v>1.08</v>
      </c>
      <c r="C68" s="11">
        <v>5</v>
      </c>
      <c r="D68" s="11">
        <v>34.200000000000003</v>
      </c>
      <c r="E68" s="11">
        <v>250</v>
      </c>
      <c r="F68" s="21">
        <f>(B68*C68*D68*E68)</f>
        <v>46170.000000000007</v>
      </c>
    </row>
    <row r="70" spans="1:18" x14ac:dyDescent="0.3">
      <c r="A70" s="1" t="s">
        <v>33</v>
      </c>
      <c r="B70" s="15" t="s">
        <v>85</v>
      </c>
      <c r="C70" s="15" t="s">
        <v>86</v>
      </c>
      <c r="D70" s="15" t="s">
        <v>105</v>
      </c>
      <c r="E70" s="15" t="s">
        <v>97</v>
      </c>
      <c r="F70" s="15" t="s">
        <v>36</v>
      </c>
    </row>
    <row r="71" spans="1:18" x14ac:dyDescent="0.3">
      <c r="A71" t="s">
        <v>73</v>
      </c>
      <c r="B71" s="11">
        <v>4840</v>
      </c>
      <c r="C71" s="11">
        <v>5</v>
      </c>
      <c r="D71" s="11">
        <v>1.8499999999999999E-2</v>
      </c>
      <c r="E71" s="11">
        <v>250</v>
      </c>
      <c r="F71" s="21">
        <f>(B71*C71*D71*E71)</f>
        <v>111925</v>
      </c>
    </row>
    <row r="73" spans="1:18" s="5" customFormat="1" ht="15.6" x14ac:dyDescent="0.3">
      <c r="A73" s="18" t="s">
        <v>110</v>
      </c>
      <c r="B73" s="13"/>
      <c r="C73" s="13"/>
      <c r="D73" s="13"/>
      <c r="E73" s="13"/>
      <c r="F73" s="13"/>
      <c r="G73" s="13"/>
      <c r="H73" s="13"/>
      <c r="I73" s="13"/>
      <c r="J73" s="10"/>
      <c r="K73" s="13"/>
      <c r="L73" s="13"/>
      <c r="M73" s="13"/>
      <c r="N73" s="13"/>
      <c r="O73" s="13"/>
      <c r="P73" s="13"/>
      <c r="Q73" s="13"/>
      <c r="R73" s="13"/>
    </row>
    <row r="75" spans="1:18" x14ac:dyDescent="0.3">
      <c r="A75" s="1" t="s">
        <v>33</v>
      </c>
      <c r="B75" s="15" t="s">
        <v>85</v>
      </c>
      <c r="C75" s="15" t="s">
        <v>86</v>
      </c>
      <c r="D75" s="15" t="s">
        <v>87</v>
      </c>
      <c r="E75" s="15" t="s">
        <v>97</v>
      </c>
      <c r="F75" s="15" t="s">
        <v>36</v>
      </c>
    </row>
    <row r="76" spans="1:18" x14ac:dyDescent="0.3">
      <c r="A76" t="s">
        <v>72</v>
      </c>
      <c r="B76" s="11">
        <v>1.08</v>
      </c>
      <c r="C76" s="11">
        <v>5</v>
      </c>
      <c r="D76" s="11">
        <v>18</v>
      </c>
      <c r="E76" s="11">
        <v>250</v>
      </c>
      <c r="F76" s="21">
        <f>(B76*C76*D76*E76)</f>
        <v>24300</v>
      </c>
    </row>
    <row r="78" spans="1:18" x14ac:dyDescent="0.3">
      <c r="A78" s="1" t="s">
        <v>33</v>
      </c>
      <c r="B78" s="15" t="s">
        <v>85</v>
      </c>
      <c r="C78" s="15" t="s">
        <v>86</v>
      </c>
      <c r="D78" s="15" t="s">
        <v>113</v>
      </c>
      <c r="E78" s="15" t="s">
        <v>97</v>
      </c>
      <c r="F78" s="15" t="s">
        <v>36</v>
      </c>
    </row>
    <row r="79" spans="1:18" x14ac:dyDescent="0.3">
      <c r="A79" t="s">
        <v>73</v>
      </c>
      <c r="B79" s="11">
        <v>4840</v>
      </c>
      <c r="C79" s="11">
        <v>5</v>
      </c>
      <c r="D79" s="11">
        <v>1.77E-2</v>
      </c>
      <c r="E79" s="11">
        <v>250</v>
      </c>
      <c r="F79" s="21">
        <f>(B79*C79*D79*E79)</f>
        <v>107085.00000000001</v>
      </c>
    </row>
    <row r="82" spans="1:5" x14ac:dyDescent="0.3">
      <c r="A82" s="19" t="s">
        <v>88</v>
      </c>
    </row>
    <row r="84" spans="1:5" x14ac:dyDescent="0.3">
      <c r="A84" s="1" t="s">
        <v>90</v>
      </c>
      <c r="B84" s="15" t="s">
        <v>91</v>
      </c>
      <c r="C84" s="15" t="s">
        <v>92</v>
      </c>
      <c r="D84" s="8" t="s">
        <v>103</v>
      </c>
    </row>
    <row r="85" spans="1:5" x14ac:dyDescent="0.3">
      <c r="A85" t="s">
        <v>27</v>
      </c>
      <c r="B85" s="11">
        <f>(1*L34)</f>
        <v>22754.16</v>
      </c>
      <c r="C85" s="11">
        <v>0</v>
      </c>
      <c r="D85" s="11">
        <f>(B85+C85)</f>
        <v>22754.16</v>
      </c>
    </row>
    <row r="86" spans="1:5" x14ac:dyDescent="0.3">
      <c r="A86" t="s">
        <v>61</v>
      </c>
      <c r="B86" s="11">
        <f>(1*F37)</f>
        <v>13943.160000000002</v>
      </c>
      <c r="C86" s="11">
        <v>0</v>
      </c>
      <c r="D86" s="11">
        <f t="shared" ref="D86:D91" si="5">(B86+C86)</f>
        <v>13943.160000000002</v>
      </c>
    </row>
    <row r="87" spans="1:5" x14ac:dyDescent="0.3">
      <c r="A87" t="s">
        <v>107</v>
      </c>
      <c r="B87" s="11">
        <f>(1*F41)</f>
        <v>9370.8899999999976</v>
      </c>
      <c r="C87" s="11">
        <v>0</v>
      </c>
      <c r="D87" s="11">
        <f t="shared" si="5"/>
        <v>9370.8899999999976</v>
      </c>
    </row>
    <row r="88" spans="1:5" x14ac:dyDescent="0.3">
      <c r="A88" t="s">
        <v>63</v>
      </c>
      <c r="B88" s="11">
        <f>(1*H45)</f>
        <v>5783.0399999999991</v>
      </c>
      <c r="C88" s="11">
        <v>0</v>
      </c>
      <c r="D88" s="11">
        <f t="shared" si="5"/>
        <v>5783.0399999999991</v>
      </c>
    </row>
    <row r="89" spans="1:5" x14ac:dyDescent="0.3">
      <c r="A89" t="s">
        <v>93</v>
      </c>
      <c r="B89" s="11">
        <f>(1*G55)</f>
        <v>22100</v>
      </c>
      <c r="C89" s="11">
        <v>0</v>
      </c>
      <c r="D89" s="11">
        <f t="shared" si="5"/>
        <v>22100</v>
      </c>
    </row>
    <row r="90" spans="1:5" x14ac:dyDescent="0.3">
      <c r="A90" t="s">
        <v>94</v>
      </c>
      <c r="B90" s="11">
        <f>(E50*1)</f>
        <v>15750</v>
      </c>
      <c r="C90" s="11">
        <f>(E51*1)</f>
        <v>35000</v>
      </c>
      <c r="D90" s="11">
        <f t="shared" si="5"/>
        <v>50750</v>
      </c>
    </row>
    <row r="91" spans="1:5" x14ac:dyDescent="0.3">
      <c r="A91" t="s">
        <v>95</v>
      </c>
      <c r="B91" s="11">
        <f>(H63*1)</f>
        <v>820.48799999999994</v>
      </c>
      <c r="C91" s="11">
        <v>0</v>
      </c>
      <c r="D91" s="11">
        <f t="shared" si="5"/>
        <v>820.48799999999994</v>
      </c>
    </row>
    <row r="92" spans="1:5" x14ac:dyDescent="0.3">
      <c r="A92" t="s">
        <v>111</v>
      </c>
      <c r="B92" s="11">
        <f>(1*F76)</f>
        <v>24300</v>
      </c>
      <c r="C92" s="11">
        <f>(1*F79)</f>
        <v>107085.00000000001</v>
      </c>
      <c r="D92" s="11">
        <f>(B92+C92)</f>
        <v>131385</v>
      </c>
    </row>
    <row r="93" spans="1:5" x14ac:dyDescent="0.3">
      <c r="A93" t="s">
        <v>109</v>
      </c>
      <c r="B93" s="11">
        <f>(F68*1)</f>
        <v>46170.000000000007</v>
      </c>
      <c r="C93" s="11">
        <f>(F71*1)</f>
        <v>111925</v>
      </c>
      <c r="D93" s="11">
        <f>(B93+C93)</f>
        <v>158095</v>
      </c>
    </row>
    <row r="94" spans="1:5" x14ac:dyDescent="0.3">
      <c r="A94" s="22" t="s">
        <v>89</v>
      </c>
      <c r="B94" s="21">
        <f>(SUM(B85:B93))</f>
        <v>160991.73800000001</v>
      </c>
      <c r="C94" s="21">
        <f>(SUM(C85:C93))</f>
        <v>254010</v>
      </c>
      <c r="D94" s="21">
        <f>(B94+C94)</f>
        <v>415001.73800000001</v>
      </c>
      <c r="E94" s="27" t="s">
        <v>102</v>
      </c>
    </row>
    <row r="95" spans="1:5" x14ac:dyDescent="0.3">
      <c r="A95" s="23" t="s">
        <v>96</v>
      </c>
      <c r="B95" s="11">
        <f>(SUM(B85:B91))</f>
        <v>90521.737999999998</v>
      </c>
      <c r="E95" s="27">
        <f>(D94/12000)</f>
        <v>34.583478166666666</v>
      </c>
    </row>
    <row r="96" spans="1:5" x14ac:dyDescent="0.3">
      <c r="A96" s="23" t="s">
        <v>98</v>
      </c>
      <c r="C96" s="11">
        <f>(SUM(C85:C91))</f>
        <v>35000</v>
      </c>
    </row>
    <row r="97" spans="1:5" x14ac:dyDescent="0.3">
      <c r="A97" s="45" t="s">
        <v>104</v>
      </c>
      <c r="B97" s="45"/>
      <c r="C97" s="45"/>
      <c r="D97" s="32">
        <f>(B95+C96)</f>
        <v>125521.738</v>
      </c>
      <c r="E97" s="11" t="s">
        <v>106</v>
      </c>
    </row>
    <row r="98" spans="1:5" ht="15.6" x14ac:dyDescent="0.3">
      <c r="A98" s="28" t="s">
        <v>99</v>
      </c>
      <c r="B98" s="29">
        <f>(B95/(D97))</f>
        <v>0.72116383538284023</v>
      </c>
    </row>
  </sheetData>
  <mergeCells count="2">
    <mergeCell ref="A97:C97"/>
    <mergeCell ref="M27:M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LH-1</vt:lpstr>
      <vt:lpstr>LH-2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2021-04-06T11:34:36Z</dcterms:created>
  <dcterms:modified xsi:type="dcterms:W3CDTF">2021-04-18T18:36:57Z</dcterms:modified>
</cp:coreProperties>
</file>