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01cdc26f-e773-4ad7-8808-d04abf1" sheetId="1" r:id="rId4"/>
    <sheet state="visible" name="Combined" sheetId="2" r:id="rId5"/>
    <sheet state="visible" name="Notes" sheetId="3" r:id="rId6"/>
    <sheet state="hidden" name="Sheet8" sheetId="4" r:id="rId7"/>
  </sheets>
  <definedNames>
    <definedName hidden="1" localSheetId="0" name="_xlnm._FilterDatabase">'01cdc26f-e773-4ad7-8808-d04abf1'!$A$1:$P$54</definedName>
  </definedNames>
  <calcPr/>
</workbook>
</file>

<file path=xl/sharedStrings.xml><?xml version="1.0" encoding="utf-8"?>
<sst xmlns="http://schemas.openxmlformats.org/spreadsheetml/2006/main" count="1629" uniqueCount="343">
  <si>
    <t>权限组 (Rights Group)</t>
  </si>
  <si>
    <t>国家区域</t>
  </si>
  <si>
    <t>目标类型</t>
  </si>
  <si>
    <t>目标名称</t>
  </si>
  <si>
    <t>Domain Name</t>
  </si>
  <si>
    <t>Sample data amount</t>
  </si>
  <si>
    <t>数据类型</t>
  </si>
  <si>
    <t>Sample date</t>
  </si>
  <si>
    <t>权限说明</t>
  </si>
  <si>
    <t>备注</t>
  </si>
  <si>
    <t>Notes</t>
  </si>
  <si>
    <t>&lt;Research Notes&gt;</t>
  </si>
  <si>
    <t>一组 (Group 1)</t>
  </si>
  <si>
    <t>巴基斯坦</t>
  </si>
  <si>
    <t>运营商</t>
  </si>
  <si>
    <t>Zong</t>
  </si>
  <si>
    <t>N/A</t>
  </si>
  <si>
    <t>权限</t>
  </si>
  <si>
    <t>哈萨克斯坦</t>
  </si>
  <si>
    <t>Kcell通讯公司</t>
  </si>
  <si>
    <t>kcell.kz</t>
  </si>
  <si>
    <t>820GB</t>
  </si>
  <si>
    <t>话单、用户表</t>
  </si>
  <si>
    <t>2019-2021</t>
  </si>
  <si>
    <t>内网全控,文件服务器,杀毒服务器,等等,可提供话单实时查询,用户资料查询</t>
  </si>
  <si>
    <t>吉尔吉斯斯坦</t>
  </si>
  <si>
    <t>megacom</t>
  </si>
  <si>
    <t>在做</t>
  </si>
  <si>
    <t>马来西亚</t>
  </si>
  <si>
    <t>政府</t>
  </si>
  <si>
    <t>工程部</t>
  </si>
  <si>
    <t>kkr.gov.my</t>
  </si>
  <si>
    <t>228MB</t>
  </si>
  <si>
    <t>邮件</t>
  </si>
  <si>
    <t>2021.12.20</t>
  </si>
  <si>
    <t>权限情况不明</t>
  </si>
  <si>
    <t>marian@kkr.gov.my</t>
  </si>
  <si>
    <t>内政部</t>
  </si>
  <si>
    <t>moha.gov.my</t>
  </si>
  <si>
    <t>6.85GB</t>
  </si>
  <si>
    <t>2021.04-2021.12</t>
  </si>
  <si>
    <t>邮服权限</t>
  </si>
  <si>
    <t>有该目标权限,有部分目标的文件样本</t>
  </si>
  <si>
    <t>外交部</t>
  </si>
  <si>
    <t>kln.gov.my</t>
  </si>
  <si>
    <t>6.59GB</t>
  </si>
  <si>
    <t>PC文件、邮件</t>
  </si>
  <si>
    <t>2021.01-2021.12</t>
  </si>
  <si>
    <t>邮件权限、内网权限</t>
  </si>
  <si>
    <t>蒙古</t>
  </si>
  <si>
    <t>警察局</t>
  </si>
  <si>
    <t>539MB</t>
  </si>
  <si>
    <t>PC文件</t>
  </si>
  <si>
    <t>mfa.gov.mn</t>
  </si>
  <si>
    <t>2.37GB</t>
  </si>
  <si>
    <t>尼泊尔</t>
  </si>
  <si>
    <t>台湾</t>
  </si>
  <si>
    <t>医疗</t>
  </si>
  <si>
    <t>台大医院</t>
  </si>
  <si>
    <t>ntuh.gov.tw</t>
  </si>
  <si>
    <t>病人比例数据</t>
  </si>
  <si>
    <t>泰国</t>
  </si>
  <si>
    <t>CAT</t>
  </si>
  <si>
    <t>土耳其</t>
  </si>
  <si>
    <t>科技</t>
  </si>
  <si>
    <t>科学技术研究理事会</t>
  </si>
  <si>
    <t>tubitak.gov.tr</t>
  </si>
  <si>
    <t>421KB</t>
  </si>
  <si>
    <t>数据表</t>
  </si>
  <si>
    <t>印度</t>
  </si>
  <si>
    <t>阿波罗医院</t>
  </si>
  <si>
    <t>apollohospitals.com</t>
  </si>
  <si>
    <t>印度出入境</t>
  </si>
  <si>
    <t>UCF</t>
  </si>
  <si>
    <t>95.2GB</t>
  </si>
  <si>
    <t>查询印度的出入境信息</t>
  </si>
  <si>
    <t>样本为非印度、印度国籍人员的出入境乘机信息,主要字段:姓名、航班号、Visa号码、出入境时间等</t>
  </si>
  <si>
    <t>二组 (Group 2)</t>
  </si>
  <si>
    <t>旁遮普省反恐中心邮服数据</t>
  </si>
  <si>
    <t>1.43GB</t>
  </si>
  <si>
    <t>2021.05-2022.01</t>
  </si>
  <si>
    <t>Beeline通讯公司</t>
  </si>
  <si>
    <t>beeline.kz</t>
  </si>
  <si>
    <t>637GB</t>
  </si>
  <si>
    <t>2019-2020</t>
  </si>
  <si>
    <t>网在控,话单数据可查,由于内网监控设备太多,不可大量查询数据,定位数据还在查找。</t>
  </si>
  <si>
    <t>Tele2 通讯公司</t>
  </si>
  <si>
    <t>tele2.kz</t>
  </si>
  <si>
    <t>1.09TB</t>
  </si>
  <si>
    <t>内网全控,文件服务器,杀毒服务器,等等,提供话单实时查询,定位,用户资料查询。</t>
  </si>
  <si>
    <t>Telecom 固话运营商,</t>
  </si>
  <si>
    <t>telecom.kz</t>
  </si>
  <si>
    <t>257GB</t>
  </si>
  <si>
    <t>内网全控。此运营商为固话运营商,还提供虚拟主机,视频监控等服务。</t>
  </si>
  <si>
    <t>样本主要字段:姓名、邮箱、地址、手机号、登录信息等</t>
  </si>
  <si>
    <t>养老金</t>
  </si>
  <si>
    <t>enpf.kz</t>
  </si>
  <si>
    <t>1.92GB</t>
  </si>
  <si>
    <t>用户表</t>
  </si>
  <si>
    <t>内网全控,用户数据可查姓名·证件,地址,电话号码。</t>
  </si>
  <si>
    <t>样本主要字段:姓名、电话、地址等</t>
  </si>
  <si>
    <t>DIGI通讯公司</t>
  </si>
  <si>
    <t>89.5GB</t>
  </si>
  <si>
    <t>话单、基站表</t>
  </si>
  <si>
    <t>内网全控</t>
  </si>
  <si>
    <t>主要字段:通话ID、所在经纬度等</t>
  </si>
  <si>
    <t>教育</t>
  </si>
  <si>
    <t>圆桌教育基金</t>
  </si>
  <si>
    <t>1.23GB</t>
  </si>
  <si>
    <t>Ais通讯公司</t>
  </si>
  <si>
    <t>www.ais.co.th</t>
  </si>
  <si>
    <t>17.7GB</t>
  </si>
  <si>
    <t>内网基本全控</t>
  </si>
  <si>
    <t>样本主要字段:航班信息、航空路线等</t>
  </si>
  <si>
    <t>mfa.go.th</t>
  </si>
  <si>
    <t>3.33GB</t>
  </si>
  <si>
    <t>2021.05-2021.09</t>
  </si>
  <si>
    <t>国家情报局</t>
  </si>
  <si>
    <t>nia.go.th</t>
  </si>
  <si>
    <t>326MB</t>
  </si>
  <si>
    <t>邮服权限,具体情况不明</t>
  </si>
  <si>
    <t>三组 (Group 3)</t>
  </si>
  <si>
    <t>埃及</t>
  </si>
  <si>
    <t>政府网</t>
  </si>
  <si>
    <t>gov.eg</t>
  </si>
  <si>
    <t>286MB</t>
  </si>
  <si>
    <t>文件，邮件</t>
  </si>
  <si>
    <t>部分政府部门的邮服和网站</t>
  </si>
  <si>
    <t>数据样本包含埃及国家行政学院部分目标邮件与pc文件</t>
  </si>
  <si>
    <t>法国</t>
  </si>
  <si>
    <t>巴黎政治学院</t>
  </si>
  <si>
    <t>sciencespo.fr</t>
  </si>
  <si>
    <t>723MB</t>
  </si>
  <si>
    <t>文件，邮箱</t>
  </si>
  <si>
    <t>2011.01-2021.04</t>
  </si>
  <si>
    <t>具体权限暂不清楚,需询问</t>
  </si>
  <si>
    <t>jeanlouis.rocca,vincent.fertey邮箱数据</t>
  </si>
  <si>
    <t>This is a Sinologist and the head of the Euro-Asia undergraduate program at SciPo respectively</t>
  </si>
  <si>
    <t>柬埔寨</t>
  </si>
  <si>
    <t>经济部</t>
  </si>
  <si>
    <t>fmis.mef.gov.kh</t>
  </si>
  <si>
    <t>域内机器上百,办公网</t>
  </si>
  <si>
    <t>卢旺达</t>
  </si>
  <si>
    <t>调查局</t>
  </si>
  <si>
    <t>rib.rw</t>
  </si>
  <si>
    <t>域内点了三台,域内机器上百</t>
  </si>
  <si>
    <t>卫生部</t>
  </si>
  <si>
    <t>moh.gov.rw</t>
  </si>
  <si>
    <t>内网控了三台、域内百来台机器、办公网</t>
  </si>
  <si>
    <t>军网</t>
  </si>
  <si>
    <t>mindef.my</t>
  </si>
  <si>
    <t>马来国防部,陆军、海军</t>
  </si>
  <si>
    <t>skytel天空通讯</t>
  </si>
  <si>
    <t>skytel.mn</t>
  </si>
  <si>
    <t>办公网权限</t>
  </si>
  <si>
    <t>蒙古第二大运营商</t>
  </si>
  <si>
    <t>蒙古电信</t>
  </si>
  <si>
    <t>mtcone.mm</t>
  </si>
  <si>
    <t>蒙古国有运营商</t>
  </si>
  <si>
    <t>公安部</t>
  </si>
  <si>
    <t>police.gov.mn</t>
  </si>
  <si>
    <t>尼泊尔电信</t>
  </si>
  <si>
    <t>ntc.net.np</t>
  </si>
  <si>
    <t>2.26GB</t>
  </si>
  <si>
    <t>办公网权限,核心网权限</t>
  </si>
  <si>
    <t>尼泊尔最大运营商</t>
  </si>
  <si>
    <t>尼日利亚</t>
  </si>
  <si>
    <t>gov.ng</t>
  </si>
  <si>
    <t>1.3GB</t>
  </si>
  <si>
    <t>全国政府部门的邮服和网站</t>
  </si>
  <si>
    <t>台湾大学应用力学研究所</t>
  </si>
  <si>
    <t>mail.iam.ntu.edu.tw</t>
  </si>
  <si>
    <t>内网权限已掉,有hash密码和webshell</t>
  </si>
  <si>
    <t>淡江大学</t>
  </si>
  <si>
    <t>tku.edu.tw</t>
  </si>
  <si>
    <t>6.9GB</t>
  </si>
  <si>
    <t>财政部</t>
  </si>
  <si>
    <t>mof.go.th</t>
  </si>
  <si>
    <t>参议院</t>
  </si>
  <si>
    <t>senate.go.th</t>
  </si>
  <si>
    <t>144MB</t>
  </si>
  <si>
    <t>2021.12.31</t>
  </si>
  <si>
    <t>国内贸易部</t>
  </si>
  <si>
    <t>dit.go.th</t>
  </si>
  <si>
    <t>主站权限,办公网权限,邮服权限</t>
  </si>
  <si>
    <t>国务委员会办公室</t>
  </si>
  <si>
    <t>mail.krisdika.go.th</t>
  </si>
  <si>
    <t>域内两台机器权限</t>
  </si>
  <si>
    <t>moi.go.th</t>
  </si>
  <si>
    <t>部分服务器权限，邮服权限</t>
  </si>
  <si>
    <t>商务部</t>
  </si>
  <si>
    <t>moc.go.th</t>
  </si>
  <si>
    <t>香港</t>
  </si>
  <si>
    <t>香港东华学院</t>
  </si>
  <si>
    <t>twc.edu.hk</t>
  </si>
  <si>
    <t>香港教育大学</t>
  </si>
  <si>
    <t>eduhk.hk</t>
  </si>
  <si>
    <t>3.23GB</t>
  </si>
  <si>
    <t>样本为多目标邮箱数据,文件均为脱机Outlook 数据文件</t>
  </si>
  <si>
    <t>香港科技大学</t>
  </si>
  <si>
    <t>ust.hk</t>
  </si>
  <si>
    <t>2.48GB</t>
  </si>
  <si>
    <t>部分院系PC权限</t>
  </si>
  <si>
    <t>香港树仁大学</t>
  </si>
  <si>
    <t>hksyu.edu</t>
  </si>
  <si>
    <t>643MB</t>
  </si>
  <si>
    <t>数据表， 邮件</t>
  </si>
  <si>
    <t>2019.10-2021.03</t>
  </si>
  <si>
    <t>样本为多目标邮箱数据,目标有:高级行政助理李家铭、校长胡怀中、中国联络处处长欧荣光</t>
  </si>
  <si>
    <t>香港中文大学</t>
  </si>
  <si>
    <t>cuhk.edu.hk</t>
  </si>
  <si>
    <t>2.95MB</t>
  </si>
  <si>
    <t>样本主要字段:姓名、院系等信息</t>
  </si>
  <si>
    <t>职工盟</t>
  </si>
  <si>
    <t>hkctu.org.hk</t>
  </si>
  <si>
    <t>972KB</t>
  </si>
  <si>
    <t>数据表， 文件</t>
  </si>
  <si>
    <t>2020-2021</t>
  </si>
  <si>
    <t>该组织所有成员个人信息800左右,部分办公网权限,文服权限</t>
  </si>
  <si>
    <t>样本中主要为员工基本信息表,主要字段:员工电话、邮箱、护照号、地址等</t>
  </si>
  <si>
    <t>考评局</t>
  </si>
  <si>
    <t>hkeaa.edu.hk</t>
  </si>
  <si>
    <t>270KB</t>
  </si>
  <si>
    <t>主站权限,办公网权限,办公网内PC大概900+,人员1000+,有所有考生的个人资料以及该机构内部邮服,文服等</t>
  </si>
  <si>
    <t>香港负责中高考以及其他等级考试的机构,样本主要字段:姓名、邮箱、地址等</t>
  </si>
  <si>
    <t>香港食环署</t>
  </si>
  <si>
    <t>fehd.gov.hk</t>
  </si>
  <si>
    <t>印度尼西亚</t>
  </si>
  <si>
    <t>kemlu.go.id</t>
  </si>
  <si>
    <t>240MB</t>
  </si>
  <si>
    <t>办公网权限、邮服权限</t>
  </si>
  <si>
    <t>越南</t>
  </si>
  <si>
    <t>最高人民法院</t>
  </si>
  <si>
    <t>mail.toaan.gov.vn</t>
  </si>
  <si>
    <t>办公网权限,域内机器上千台</t>
  </si>
  <si>
    <t>&lt;Part&gt;</t>
  </si>
  <si>
    <t>缅甸</t>
  </si>
  <si>
    <t>MPT通讯公司</t>
  </si>
  <si>
    <t>11GB</t>
  </si>
  <si>
    <t>话单</t>
  </si>
  <si>
    <t>2020.06-2021.09</t>
  </si>
  <si>
    <t>样本数据为用户基本资料信息,主要字段:手机号、姓名</t>
  </si>
  <si>
    <t>CSL通讯公司</t>
  </si>
  <si>
    <t>82.3MB</t>
  </si>
  <si>
    <t>2020.06-2021.11</t>
  </si>
  <si>
    <t>主要字段:机主手机号码、账号、社会安全号码、地址等</t>
  </si>
  <si>
    <t>总统府内政部</t>
  </si>
  <si>
    <t>PMO</t>
  </si>
  <si>
    <t>5.49GB</t>
  </si>
  <si>
    <t>2021.04-2021.10</t>
  </si>
  <si>
    <t>能产文件的机器都丢了</t>
  </si>
  <si>
    <t>样本为多个内政部办公室的文件</t>
  </si>
  <si>
    <t>政府部门邮服</t>
  </si>
  <si>
    <t>e-mofa.gov.mm</t>
  </si>
  <si>
    <t>1.06GB</t>
  </si>
  <si>
    <t>2021.05.06</t>
  </si>
  <si>
    <t>权限不明</t>
  </si>
  <si>
    <t>民主民生协进会</t>
  </si>
  <si>
    <t>adplctc.org</t>
  </si>
  <si>
    <t>89.4MB</t>
  </si>
  <si>
    <t>权限丢失</t>
  </si>
  <si>
    <t>主要字段:人员名字、地址、公司信息、身体情况等</t>
  </si>
  <si>
    <t>高考学生数据</t>
  </si>
  <si>
    <t>430MB</t>
  </si>
  <si>
    <t>2017-2020</t>
  </si>
  <si>
    <t>主要字段:用户的邮箱、地址、姓名、电话、网址等</t>
  </si>
  <si>
    <t>人社局</t>
  </si>
  <si>
    <t>molisa.gov.vn</t>
  </si>
  <si>
    <t>权限已丢,有hash</t>
  </si>
  <si>
    <t>软开 (Soft Open)</t>
  </si>
  <si>
    <t>阿富汗</t>
  </si>
  <si>
    <t>roshan运营商</t>
  </si>
  <si>
    <t>2TB</t>
  </si>
  <si>
    <t>2016-2018</t>
  </si>
  <si>
    <t>样本主要字段:投标、类型、付款信息、服务流程、国家代码、工作代码等</t>
  </si>
  <si>
    <t>菲律宾</t>
  </si>
  <si>
    <t>安洵云</t>
  </si>
  <si>
    <t>Anxun Cloud</t>
  </si>
  <si>
    <t>Bayan 运营商数据</t>
  </si>
  <si>
    <t>3.31GB</t>
  </si>
  <si>
    <t>数据主要字段:姓名、地址、电话号码等</t>
  </si>
  <si>
    <t>What do these Anxun Cloiud entries mean?</t>
  </si>
  <si>
    <t>用户信息</t>
  </si>
  <si>
    <t>14.8GB</t>
  </si>
  <si>
    <t>数据主要字段:姓名、地址等</t>
  </si>
  <si>
    <t>韩国</t>
  </si>
  <si>
    <t>人口Korea 99</t>
  </si>
  <si>
    <t>10.5MB</t>
  </si>
  <si>
    <t>数据主要字段:姓名、地址、电话号码、生日等信息</t>
  </si>
  <si>
    <t>人口数据</t>
  </si>
  <si>
    <t>14.7GB</t>
  </si>
  <si>
    <t>LG U+运营商</t>
  </si>
  <si>
    <t>3TB</t>
  </si>
  <si>
    <t>运营商数据</t>
  </si>
  <si>
    <t>4.03GB</t>
  </si>
  <si>
    <t>数据主要字段:电话号码等</t>
  </si>
  <si>
    <t>17GB</t>
  </si>
  <si>
    <t>权限丢失。</t>
  </si>
  <si>
    <t>数据主要字段:姓名、邮箱、地址、电话号码等</t>
  </si>
  <si>
    <t>VIBO通讯公司</t>
  </si>
  <si>
    <t>2.23GB</t>
  </si>
  <si>
    <t>主要字段:机主ID、电话号码、地址以及邮箱等</t>
  </si>
  <si>
    <t>道路信息数据</t>
  </si>
  <si>
    <t>459GB</t>
  </si>
  <si>
    <t>建模数据</t>
  </si>
  <si>
    <t>样本包含台湾各市的三维建筑模型数据,以及台湾108、全台国道的3d和数据库</t>
  </si>
  <si>
    <t>人口数据。</t>
  </si>
  <si>
    <t>13.4GB</t>
  </si>
  <si>
    <t>数据主要字段:姓名、ID、地址、生日等信息</t>
  </si>
  <si>
    <t>手机号</t>
  </si>
  <si>
    <t>9.23MB</t>
  </si>
  <si>
    <t>2009-2016</t>
  </si>
  <si>
    <t>数据主要字段:姓名、社会安全号码、手机号码等</t>
  </si>
  <si>
    <t>PCCW运营商数据</t>
  </si>
  <si>
    <t>245MB</t>
  </si>
  <si>
    <t>2015-2016</t>
  </si>
  <si>
    <t>主要字段:机主姓名、地址、号码、用户密码SSHA和所属服务器等</t>
  </si>
  <si>
    <t>和记电讯</t>
  </si>
  <si>
    <t>5.54GB</t>
  </si>
  <si>
    <t>主要字段:机主姓名、地址、号码所属服务器等 「主要字段,用户的邮箱、地址、姓名、电话、网址簿</t>
  </si>
  <si>
    <t>市民数据</t>
  </si>
  <si>
    <t>11.1MB</t>
  </si>
  <si>
    <t>3.19GB</t>
  </si>
  <si>
    <t>38.9MB</t>
  </si>
  <si>
    <t>数据主要字段:地址、邮箱、密码、登录信息、姓名等</t>
  </si>
  <si>
    <t>tot运营商</t>
  </si>
  <si>
    <t>tot.co.th</t>
  </si>
  <si>
    <t>权限归属不明</t>
  </si>
  <si>
    <t>在控部分用户电脑</t>
  </si>
  <si>
    <t>State owned, merged with CAT in 2021 (listed previously)</t>
  </si>
  <si>
    <t>中国</t>
  </si>
  <si>
    <t>宗教</t>
  </si>
  <si>
    <t>智悲课程</t>
  </si>
  <si>
    <t>Bsamaya Malaysian buddhist church</t>
  </si>
  <si>
    <t>www.bsasamaya.com</t>
  </si>
  <si>
    <t>网站后台权限,可查询用户数据</t>
  </si>
  <si>
    <t>I think this is a Malaysian Buddhist church that is active in the PRC.</t>
  </si>
  <si>
    <t>ID</t>
  </si>
  <si>
    <t>Note</t>
  </si>
  <si>
    <t>Combined contains the victim information. It is the combination of two files (which are hidden sheets here, just in case you needed this)</t>
  </si>
  <si>
    <t>Fields with carats (&lt;|&gt;) are included from research</t>
  </si>
  <si>
    <t>&lt;Part&gt; refers to the file part suffix - the victim list was broken in two.</t>
  </si>
  <si>
    <t>Translation is done by Google, with some adjustments when things are really off. Expect incremental improvements over time.</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</si>
</sst>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u/>
      <color theme="1"/>
      <name val="Arial"/>
      <scheme val="minor"/>
    </font>
    <font>
      <b/>
      <u/>
      <color theme="1"/>
      <name val="Arial"/>
      <scheme val="minor"/>
    </font>
    <font>
      <color theme="1"/>
      <name val="Arial"/>
      <scheme val="minor"/>
    </font>
    <font>
      <u/>
      <color rgb="FF0000FF"/>
    </font>
    <font>
      <sz val="9.0"/>
      <color rgb="FF1F1F1F"/>
      <name val="&quot;Google Sans&quot;"/>
    </font>
    <font>
      <u/>
      <color rgb="FF0000FF"/>
    </font>
    <font>
      <color rgb="FF000000"/>
      <name val="Arial"/>
    </font>
    <font>
      <b/>
      <u/>
      <color theme="1"/>
      <name val="Arial"/>
      <scheme val="minor"/>
    </font>
    <font>
      <b/>
      <u/>
      <color theme="1"/>
      <name val="Arial"/>
      <scheme val="minor"/>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xf borderId="0" fillId="0" fontId="3" numFmtId="0" xfId="0" applyAlignment="1" applyFont="1">
      <alignment readingOrder="0"/>
    </xf>
    <xf borderId="0" fillId="0" fontId="3" numFmtId="0" xfId="0" applyFont="1"/>
    <xf borderId="0" fillId="0" fontId="4" numFmtId="0" xfId="0" applyAlignment="1" applyFont="1">
      <alignment readingOrder="0"/>
    </xf>
    <xf borderId="0" fillId="2" fontId="5" numFmtId="0" xfId="0" applyAlignment="1" applyFill="1" applyFont="1">
      <alignment readingOrder="0"/>
    </xf>
    <xf borderId="0" fillId="0" fontId="3" numFmtId="0" xfId="0" applyAlignment="1" applyFont="1">
      <alignment readingOrder="0"/>
    </xf>
    <xf borderId="0" fillId="0" fontId="6" numFmtId="0" xfId="0" applyAlignment="1" applyFont="1">
      <alignment readingOrder="0"/>
    </xf>
    <xf borderId="0" fillId="2" fontId="7" numFmtId="0" xfId="0" applyAlignment="1" applyFont="1">
      <alignment horizontal="left" readingOrder="0"/>
    </xf>
    <xf borderId="0" fillId="0" fontId="8" numFmtId="0" xfId="0" applyAlignment="1" applyFont="1">
      <alignment shrinkToFit="0" wrapText="1"/>
    </xf>
    <xf borderId="0" fillId="0" fontId="9" numFmtId="0" xfId="0" applyAlignment="1" applyFont="1">
      <alignment readingOrder="0" shrinkToFit="0" wrapText="1"/>
    </xf>
    <xf borderId="0" fillId="0" fontId="3" numFmtId="0" xfId="0" applyAlignment="1" applyFont="1">
      <alignment shrinkToFit="0" wrapText="1"/>
    </xf>
    <xf borderId="0" fillId="0" fontId="3" numFmtId="0" xfId="0" applyFont="1"/>
    <xf borderId="0" fillId="0"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hkctu.org.hk/" TargetMode="External"/><Relationship Id="rId20" Type="http://schemas.openxmlformats.org/officeDocument/2006/relationships/hyperlink" Target="http://moh.gov.rw" TargetMode="External"/><Relationship Id="rId42" Type="http://schemas.openxmlformats.org/officeDocument/2006/relationships/hyperlink" Target="http://fehd.gov.hk/" TargetMode="External"/><Relationship Id="rId41" Type="http://schemas.openxmlformats.org/officeDocument/2006/relationships/hyperlink" Target="http://hkeaa.edu.hk/" TargetMode="External"/><Relationship Id="rId22" Type="http://schemas.openxmlformats.org/officeDocument/2006/relationships/hyperlink" Target="http://skytel.mn" TargetMode="External"/><Relationship Id="rId44" Type="http://schemas.openxmlformats.org/officeDocument/2006/relationships/hyperlink" Target="http://mail.toaan.gov.vn/" TargetMode="External"/><Relationship Id="rId21" Type="http://schemas.openxmlformats.org/officeDocument/2006/relationships/hyperlink" Target="http://mindef.my" TargetMode="External"/><Relationship Id="rId43" Type="http://schemas.openxmlformats.org/officeDocument/2006/relationships/hyperlink" Target="http://kemlu.go.id/" TargetMode="External"/><Relationship Id="rId24" Type="http://schemas.openxmlformats.org/officeDocument/2006/relationships/hyperlink" Target="http://police.gov.mn" TargetMode="External"/><Relationship Id="rId23" Type="http://schemas.openxmlformats.org/officeDocument/2006/relationships/hyperlink" Target="http://mtcone.mm" TargetMode="External"/><Relationship Id="rId45" Type="http://schemas.openxmlformats.org/officeDocument/2006/relationships/drawing" Target="../drawings/drawing1.xml"/><Relationship Id="rId1" Type="http://schemas.openxmlformats.org/officeDocument/2006/relationships/hyperlink" Target="http://kcell.kz/" TargetMode="External"/><Relationship Id="rId2" Type="http://schemas.openxmlformats.org/officeDocument/2006/relationships/hyperlink" Target="http://kkr.gov.my/" TargetMode="External"/><Relationship Id="rId3" Type="http://schemas.openxmlformats.org/officeDocument/2006/relationships/hyperlink" Target="http://moha.gov.my/" TargetMode="External"/><Relationship Id="rId4" Type="http://schemas.openxmlformats.org/officeDocument/2006/relationships/hyperlink" Target="http://kln.gov.my/" TargetMode="External"/><Relationship Id="rId9" Type="http://schemas.openxmlformats.org/officeDocument/2006/relationships/hyperlink" Target="http://beeline.kz" TargetMode="External"/><Relationship Id="rId26" Type="http://schemas.openxmlformats.org/officeDocument/2006/relationships/hyperlink" Target="http://gov.ng" TargetMode="External"/><Relationship Id="rId25" Type="http://schemas.openxmlformats.org/officeDocument/2006/relationships/hyperlink" Target="http://ntc.net.np" TargetMode="External"/><Relationship Id="rId28" Type="http://schemas.openxmlformats.org/officeDocument/2006/relationships/hyperlink" Target="http://tku.edu.tw" TargetMode="External"/><Relationship Id="rId27" Type="http://schemas.openxmlformats.org/officeDocument/2006/relationships/hyperlink" Target="http://mail.iam.ntu.edu.tw" TargetMode="External"/><Relationship Id="rId5" Type="http://schemas.openxmlformats.org/officeDocument/2006/relationships/hyperlink" Target="http://mfa.gov.mn/" TargetMode="External"/><Relationship Id="rId6" Type="http://schemas.openxmlformats.org/officeDocument/2006/relationships/hyperlink" Target="http://ntuh.gov.tw/" TargetMode="External"/><Relationship Id="rId29" Type="http://schemas.openxmlformats.org/officeDocument/2006/relationships/hyperlink" Target="http://mof.go.th" TargetMode="External"/><Relationship Id="rId7" Type="http://schemas.openxmlformats.org/officeDocument/2006/relationships/hyperlink" Target="http://tubitak.gov.tr/" TargetMode="External"/><Relationship Id="rId8" Type="http://schemas.openxmlformats.org/officeDocument/2006/relationships/hyperlink" Target="http://apollohospitals.com/" TargetMode="External"/><Relationship Id="rId31" Type="http://schemas.openxmlformats.org/officeDocument/2006/relationships/hyperlink" Target="http://dit.go.th" TargetMode="External"/><Relationship Id="rId30" Type="http://schemas.openxmlformats.org/officeDocument/2006/relationships/hyperlink" Target="http://senate.go.th" TargetMode="External"/><Relationship Id="rId11" Type="http://schemas.openxmlformats.org/officeDocument/2006/relationships/hyperlink" Target="http://telecom.kz" TargetMode="External"/><Relationship Id="rId33" Type="http://schemas.openxmlformats.org/officeDocument/2006/relationships/hyperlink" Target="http://moi.go.th" TargetMode="External"/><Relationship Id="rId10" Type="http://schemas.openxmlformats.org/officeDocument/2006/relationships/hyperlink" Target="http://tele2.kz" TargetMode="External"/><Relationship Id="rId32" Type="http://schemas.openxmlformats.org/officeDocument/2006/relationships/hyperlink" Target="http://mail.krisdika.go.th" TargetMode="External"/><Relationship Id="rId13" Type="http://schemas.openxmlformats.org/officeDocument/2006/relationships/hyperlink" Target="http://www.ais.co.th" TargetMode="External"/><Relationship Id="rId35" Type="http://schemas.openxmlformats.org/officeDocument/2006/relationships/hyperlink" Target="http://twc.edu.hk" TargetMode="External"/><Relationship Id="rId12" Type="http://schemas.openxmlformats.org/officeDocument/2006/relationships/hyperlink" Target="http://enpf.kz" TargetMode="External"/><Relationship Id="rId34" Type="http://schemas.openxmlformats.org/officeDocument/2006/relationships/hyperlink" Target="http://moc.go.th" TargetMode="External"/><Relationship Id="rId15" Type="http://schemas.openxmlformats.org/officeDocument/2006/relationships/hyperlink" Target="http://nia.go.th" TargetMode="External"/><Relationship Id="rId37" Type="http://schemas.openxmlformats.org/officeDocument/2006/relationships/hyperlink" Target="http://ust.hk" TargetMode="External"/><Relationship Id="rId14" Type="http://schemas.openxmlformats.org/officeDocument/2006/relationships/hyperlink" Target="http://mfa.go.th" TargetMode="External"/><Relationship Id="rId36" Type="http://schemas.openxmlformats.org/officeDocument/2006/relationships/hyperlink" Target="http://eduhk.hk" TargetMode="External"/><Relationship Id="rId17" Type="http://schemas.openxmlformats.org/officeDocument/2006/relationships/hyperlink" Target="http://sciencespo.fr" TargetMode="External"/><Relationship Id="rId39" Type="http://schemas.openxmlformats.org/officeDocument/2006/relationships/hyperlink" Target="http://cuhk.edu.hk/" TargetMode="External"/><Relationship Id="rId16" Type="http://schemas.openxmlformats.org/officeDocument/2006/relationships/hyperlink" Target="http://gov.eg" TargetMode="External"/><Relationship Id="rId38" Type="http://schemas.openxmlformats.org/officeDocument/2006/relationships/hyperlink" Target="http://hksyu.edu" TargetMode="External"/><Relationship Id="rId19" Type="http://schemas.openxmlformats.org/officeDocument/2006/relationships/hyperlink" Target="http://rib.rw" TargetMode="External"/><Relationship Id="rId18" Type="http://schemas.openxmlformats.org/officeDocument/2006/relationships/hyperlink" Target="http://fmis.mef.gov.kh"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hkctu.org.hk/" TargetMode="External"/><Relationship Id="rId42" Type="http://schemas.openxmlformats.org/officeDocument/2006/relationships/hyperlink" Target="http://fehd.gov.hk/" TargetMode="External"/><Relationship Id="rId41" Type="http://schemas.openxmlformats.org/officeDocument/2006/relationships/hyperlink" Target="http://hkeaa.edu.hk/" TargetMode="External"/><Relationship Id="rId44" Type="http://schemas.openxmlformats.org/officeDocument/2006/relationships/hyperlink" Target="http://mail.toaan.gov.vn/" TargetMode="External"/><Relationship Id="rId43" Type="http://schemas.openxmlformats.org/officeDocument/2006/relationships/hyperlink" Target="http://kemlu.go.id/" TargetMode="External"/><Relationship Id="rId46" Type="http://schemas.openxmlformats.org/officeDocument/2006/relationships/hyperlink" Target="http://adplctc.org/" TargetMode="External"/><Relationship Id="rId45" Type="http://schemas.openxmlformats.org/officeDocument/2006/relationships/hyperlink" Target="http://e-mofa.gov.mn/" TargetMode="External"/><Relationship Id="rId1" Type="http://schemas.openxmlformats.org/officeDocument/2006/relationships/hyperlink" Target="http://kcell.kz/" TargetMode="External"/><Relationship Id="rId2" Type="http://schemas.openxmlformats.org/officeDocument/2006/relationships/hyperlink" Target="http://kkr.gov.my/" TargetMode="External"/><Relationship Id="rId3" Type="http://schemas.openxmlformats.org/officeDocument/2006/relationships/hyperlink" Target="http://moha.gov.my/" TargetMode="External"/><Relationship Id="rId4" Type="http://schemas.openxmlformats.org/officeDocument/2006/relationships/hyperlink" Target="http://kln.gov.my/" TargetMode="External"/><Relationship Id="rId9" Type="http://schemas.openxmlformats.org/officeDocument/2006/relationships/hyperlink" Target="http://beeline.kz" TargetMode="External"/><Relationship Id="rId48" Type="http://schemas.openxmlformats.org/officeDocument/2006/relationships/hyperlink" Target="http://tot.co.th/" TargetMode="External"/><Relationship Id="rId47" Type="http://schemas.openxmlformats.org/officeDocument/2006/relationships/hyperlink" Target="http://molisa.gov.vn/" TargetMode="External"/><Relationship Id="rId49" Type="http://schemas.openxmlformats.org/officeDocument/2006/relationships/hyperlink" Target="http://www.bsasamaya.com/" TargetMode="External"/><Relationship Id="rId5" Type="http://schemas.openxmlformats.org/officeDocument/2006/relationships/hyperlink" Target="http://mfa.gov.mn/" TargetMode="External"/><Relationship Id="rId6" Type="http://schemas.openxmlformats.org/officeDocument/2006/relationships/hyperlink" Target="http://ntuh.gov.tw/" TargetMode="External"/><Relationship Id="rId7" Type="http://schemas.openxmlformats.org/officeDocument/2006/relationships/hyperlink" Target="http://tubitak.gov.tr/" TargetMode="External"/><Relationship Id="rId8" Type="http://schemas.openxmlformats.org/officeDocument/2006/relationships/hyperlink" Target="http://apollohospitals.com/" TargetMode="External"/><Relationship Id="rId31" Type="http://schemas.openxmlformats.org/officeDocument/2006/relationships/hyperlink" Target="http://dit.go.th" TargetMode="External"/><Relationship Id="rId30" Type="http://schemas.openxmlformats.org/officeDocument/2006/relationships/hyperlink" Target="http://senate.go.th" TargetMode="External"/><Relationship Id="rId33" Type="http://schemas.openxmlformats.org/officeDocument/2006/relationships/hyperlink" Target="http://moi.go.th" TargetMode="External"/><Relationship Id="rId32" Type="http://schemas.openxmlformats.org/officeDocument/2006/relationships/hyperlink" Target="http://mail.krisdika.go.th" TargetMode="External"/><Relationship Id="rId35" Type="http://schemas.openxmlformats.org/officeDocument/2006/relationships/hyperlink" Target="http://twc.edu.hk" TargetMode="External"/><Relationship Id="rId34" Type="http://schemas.openxmlformats.org/officeDocument/2006/relationships/hyperlink" Target="http://moc.go.th" TargetMode="External"/><Relationship Id="rId37" Type="http://schemas.openxmlformats.org/officeDocument/2006/relationships/hyperlink" Target="http://ust.hk" TargetMode="External"/><Relationship Id="rId36" Type="http://schemas.openxmlformats.org/officeDocument/2006/relationships/hyperlink" Target="http://eduhk.hk" TargetMode="External"/><Relationship Id="rId39" Type="http://schemas.openxmlformats.org/officeDocument/2006/relationships/hyperlink" Target="http://cuhk.edu.hk/" TargetMode="External"/><Relationship Id="rId38" Type="http://schemas.openxmlformats.org/officeDocument/2006/relationships/hyperlink" Target="http://hksyu.edu" TargetMode="External"/><Relationship Id="rId20" Type="http://schemas.openxmlformats.org/officeDocument/2006/relationships/hyperlink" Target="http://moh.gov.rw" TargetMode="External"/><Relationship Id="rId22" Type="http://schemas.openxmlformats.org/officeDocument/2006/relationships/hyperlink" Target="http://skytel.mn" TargetMode="External"/><Relationship Id="rId21" Type="http://schemas.openxmlformats.org/officeDocument/2006/relationships/hyperlink" Target="http://mindef.my" TargetMode="External"/><Relationship Id="rId24" Type="http://schemas.openxmlformats.org/officeDocument/2006/relationships/hyperlink" Target="http://police.gov.mn" TargetMode="External"/><Relationship Id="rId23" Type="http://schemas.openxmlformats.org/officeDocument/2006/relationships/hyperlink" Target="http://mtcone.mm" TargetMode="External"/><Relationship Id="rId26" Type="http://schemas.openxmlformats.org/officeDocument/2006/relationships/hyperlink" Target="http://gov.ng" TargetMode="External"/><Relationship Id="rId25" Type="http://schemas.openxmlformats.org/officeDocument/2006/relationships/hyperlink" Target="http://ntc.net.np" TargetMode="External"/><Relationship Id="rId28" Type="http://schemas.openxmlformats.org/officeDocument/2006/relationships/hyperlink" Target="http://tku.edu.tw" TargetMode="External"/><Relationship Id="rId27" Type="http://schemas.openxmlformats.org/officeDocument/2006/relationships/hyperlink" Target="http://mail.iam.ntu.edu.tw" TargetMode="External"/><Relationship Id="rId29" Type="http://schemas.openxmlformats.org/officeDocument/2006/relationships/hyperlink" Target="http://mof.go.th" TargetMode="External"/><Relationship Id="rId50" Type="http://schemas.openxmlformats.org/officeDocument/2006/relationships/drawing" Target="../drawings/drawing2.xml"/><Relationship Id="rId11" Type="http://schemas.openxmlformats.org/officeDocument/2006/relationships/hyperlink" Target="http://telecom.kz" TargetMode="External"/><Relationship Id="rId10" Type="http://schemas.openxmlformats.org/officeDocument/2006/relationships/hyperlink" Target="http://tele2.kz" TargetMode="External"/><Relationship Id="rId13" Type="http://schemas.openxmlformats.org/officeDocument/2006/relationships/hyperlink" Target="http://www.ais.co.th" TargetMode="External"/><Relationship Id="rId12" Type="http://schemas.openxmlformats.org/officeDocument/2006/relationships/hyperlink" Target="http://enpf.kz" TargetMode="External"/><Relationship Id="rId15" Type="http://schemas.openxmlformats.org/officeDocument/2006/relationships/hyperlink" Target="http://nia.go.th" TargetMode="External"/><Relationship Id="rId14" Type="http://schemas.openxmlformats.org/officeDocument/2006/relationships/hyperlink" Target="http://mfa.go.th" TargetMode="External"/><Relationship Id="rId17" Type="http://schemas.openxmlformats.org/officeDocument/2006/relationships/hyperlink" Target="http://sciencespo.fr" TargetMode="External"/><Relationship Id="rId16" Type="http://schemas.openxmlformats.org/officeDocument/2006/relationships/hyperlink" Target="http://gov.eg" TargetMode="External"/><Relationship Id="rId19" Type="http://schemas.openxmlformats.org/officeDocument/2006/relationships/hyperlink" Target="http://rib.rw" TargetMode="External"/><Relationship Id="rId18" Type="http://schemas.openxmlformats.org/officeDocument/2006/relationships/hyperlink" Target="http://fmis.mef.gov.kh"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e-mofa.gov.mn/" TargetMode="External"/><Relationship Id="rId2" Type="http://schemas.openxmlformats.org/officeDocument/2006/relationships/hyperlink" Target="http://adplctc.org/" TargetMode="External"/><Relationship Id="rId3" Type="http://schemas.openxmlformats.org/officeDocument/2006/relationships/hyperlink" Target="http://molisa.gov.vn/" TargetMode="External"/><Relationship Id="rId4" Type="http://schemas.openxmlformats.org/officeDocument/2006/relationships/hyperlink" Target="http://tot.co.th/" TargetMode="External"/><Relationship Id="rId5" Type="http://schemas.openxmlformats.org/officeDocument/2006/relationships/hyperlink" Target="http://www.bsasamaya.com/" TargetMode="External"/><Relationship Id="rId6"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7" max="7" width="29.75"/>
    <col customWidth="1" min="14" max="14" width="166.13"/>
    <col customWidth="1" min="16" max="16" width="137.75"/>
  </cols>
  <sheetData>
    <row r="1">
      <c r="A1" s="1" t="s">
        <v>0</v>
      </c>
      <c r="B1" s="1" t="s">
        <v>1</v>
      </c>
      <c r="C1" s="2" t="str">
        <f>IFERROR(__xludf.DUMMYFUNCTION("GOOGLETRANSLATE(B1,""zh"",""en"")"),"National area")</f>
        <v>National area</v>
      </c>
      <c r="D1" s="1" t="s">
        <v>2</v>
      </c>
      <c r="E1" s="2" t="str">
        <f>IFERROR(__xludf.DUMMYFUNCTION("GOOGLETRANSLATE(D1,""zh"",""en"")"),"Target type")</f>
        <v>Target type</v>
      </c>
      <c r="F1" s="1" t="s">
        <v>3</v>
      </c>
      <c r="G1" s="2" t="str">
        <f>IFERROR(__xludf.DUMMYFUNCTION("GOOGLETRANSLATE(F1,""zh"",""en"")"),"Target name")</f>
        <v>Target name</v>
      </c>
      <c r="H1" s="1" t="s">
        <v>4</v>
      </c>
      <c r="I1" s="2" t="s">
        <v>5</v>
      </c>
      <c r="J1" s="1" t="s">
        <v>6</v>
      </c>
      <c r="K1" s="2" t="str">
        <f>IFERROR(__xludf.DUMMYFUNCTION("GOOGLETRANSLATE(J1,""zh"",""en"")"),"type of data")</f>
        <v>type of data</v>
      </c>
      <c r="L1" s="2" t="s">
        <v>7</v>
      </c>
      <c r="M1" s="1" t="s">
        <v>8</v>
      </c>
      <c r="N1" s="2" t="str">
        <f>IFERROR(__xludf.DUMMYFUNCTION("GOOGLETRANSLATE(M1,""zh"",""en"")"),"Permissions")</f>
        <v>Permissions</v>
      </c>
      <c r="O1" s="1" t="s">
        <v>9</v>
      </c>
      <c r="P1" s="1" t="s">
        <v>10</v>
      </c>
      <c r="Q1" s="1" t="s">
        <v>11</v>
      </c>
    </row>
    <row r="2">
      <c r="A2" s="3" t="s">
        <v>12</v>
      </c>
      <c r="B2" s="3" t="s">
        <v>13</v>
      </c>
      <c r="C2" s="4" t="str">
        <f>IFERROR(__xludf.DUMMYFUNCTION("GOOGLETRANSLATE(B2,""zh"",""en"")"),"Pakistan")</f>
        <v>Pakistan</v>
      </c>
      <c r="D2" s="3" t="s">
        <v>14</v>
      </c>
      <c r="E2" s="4" t="str">
        <f>IFERROR(__xludf.DUMMYFUNCTION("GOOGLETRANSLATE(D2,""zh"",""en"")"),"Operator")</f>
        <v>Operator</v>
      </c>
      <c r="F2" s="3" t="s">
        <v>15</v>
      </c>
      <c r="G2" s="4" t="str">
        <f>IFERROR(__xludf.DUMMYFUNCTION("GOOGLETRANSLATE(F2,""zh"",""en"")"),"Zong")</f>
        <v>Zong</v>
      </c>
      <c r="H2" s="3" t="s">
        <v>16</v>
      </c>
      <c r="I2" s="3" t="s">
        <v>16</v>
      </c>
      <c r="J2" s="3" t="s">
        <v>16</v>
      </c>
      <c r="K2" s="3" t="s">
        <v>16</v>
      </c>
      <c r="L2" s="3" t="s">
        <v>16</v>
      </c>
      <c r="M2" s="3" t="s">
        <v>17</v>
      </c>
      <c r="N2" s="4" t="str">
        <f>IFERROR(__xludf.DUMMYFUNCTION("GOOGLETRANSLATE(M2,""zh"",""en"")"),"Authority")</f>
        <v>Authority</v>
      </c>
      <c r="O2" s="3" t="s">
        <v>16</v>
      </c>
      <c r="P2" s="4" t="str">
        <f>IFERROR(__xludf.DUMMYFUNCTION("GOOGLETRANSLATE(O2,""zh"",""en"")"),"N/a")</f>
        <v>N/a</v>
      </c>
    </row>
    <row r="3">
      <c r="A3" s="3" t="s">
        <v>12</v>
      </c>
      <c r="B3" s="3" t="s">
        <v>18</v>
      </c>
      <c r="C3" s="4" t="str">
        <f>IFERROR(__xludf.DUMMYFUNCTION("GOOGLETRANSLATE(B3,""zh"",""en"")"),"Kazakhstan")</f>
        <v>Kazakhstan</v>
      </c>
      <c r="D3" s="3" t="s">
        <v>14</v>
      </c>
      <c r="E3" s="4" t="str">
        <f>IFERROR(__xludf.DUMMYFUNCTION("GOOGLETRANSLATE(D3,""zh"",""en"")"),"Operator")</f>
        <v>Operator</v>
      </c>
      <c r="F3" s="3" t="s">
        <v>19</v>
      </c>
      <c r="G3" s="4" t="str">
        <f>IFERROR(__xludf.DUMMYFUNCTION("GOOGLETRANSLATE(F3,""zh"",""en"")"),"Kcell Communication Company")</f>
        <v>Kcell Communication Company</v>
      </c>
      <c r="H3" s="5" t="s">
        <v>20</v>
      </c>
      <c r="I3" s="3" t="s">
        <v>21</v>
      </c>
      <c r="J3" s="3" t="s">
        <v>22</v>
      </c>
      <c r="K3" s="4" t="str">
        <f>IFERROR(__xludf.DUMMYFUNCTION("GOOGLETRANSLATE(J3,""zh"",""en"")"),"Words, user table")</f>
        <v>Words, user table</v>
      </c>
      <c r="L3" s="3" t="s">
        <v>23</v>
      </c>
      <c r="M3" s="3" t="s">
        <v>24</v>
      </c>
      <c r="N3" s="4" t="str">
        <f>IFERROR(__xludf.DUMMYFUNCTION("GOOGLETRANSLATE(M3,""zh"",""en"")"),"Internal network full control, file server, anti -virus server, etc.")</f>
        <v>Internal network full control, file server, anti -virus server, etc.</v>
      </c>
      <c r="O3" s="3" t="s">
        <v>16</v>
      </c>
      <c r="P3" s="4" t="str">
        <f>IFERROR(__xludf.DUMMYFUNCTION("GOOGLETRANSLATE(O3,""zh"",""en"")"),"N/a")</f>
        <v>N/a</v>
      </c>
    </row>
    <row r="4">
      <c r="A4" s="3" t="s">
        <v>12</v>
      </c>
      <c r="B4" s="3" t="s">
        <v>25</v>
      </c>
      <c r="C4" s="4" t="str">
        <f>IFERROR(__xludf.DUMMYFUNCTION("GOOGLETRANSLATE(B4,""zh"",""en"")"),"Kyrgyzstan")</f>
        <v>Kyrgyzstan</v>
      </c>
      <c r="D4" s="3" t="s">
        <v>14</v>
      </c>
      <c r="E4" s="4" t="str">
        <f>IFERROR(__xludf.DUMMYFUNCTION("GOOGLETRANSLATE(D4,""zh"",""en"")"),"Operator")</f>
        <v>Operator</v>
      </c>
      <c r="F4" s="3" t="s">
        <v>26</v>
      </c>
      <c r="G4" s="4" t="str">
        <f>IFERROR(__xludf.DUMMYFUNCTION("GOOGLETRANSLATE(F4,""zh"",""en"")"),"megacom")</f>
        <v>megacom</v>
      </c>
      <c r="H4" s="3" t="s">
        <v>16</v>
      </c>
      <c r="I4" s="3" t="s">
        <v>16</v>
      </c>
      <c r="J4" s="3" t="s">
        <v>16</v>
      </c>
      <c r="K4" s="3" t="s">
        <v>16</v>
      </c>
      <c r="L4" s="3" t="s">
        <v>16</v>
      </c>
      <c r="M4" s="3" t="s">
        <v>27</v>
      </c>
      <c r="N4" s="4" t="str">
        <f>IFERROR(__xludf.DUMMYFUNCTION("GOOGLETRANSLATE(M4,""zh"",""en"")"),"doing")</f>
        <v>doing</v>
      </c>
      <c r="O4" s="3" t="s">
        <v>16</v>
      </c>
      <c r="P4" s="4" t="str">
        <f>IFERROR(__xludf.DUMMYFUNCTION("GOOGLETRANSLATE(O4,""zh"",""en"")"),"N/a")</f>
        <v>N/a</v>
      </c>
    </row>
    <row r="5">
      <c r="A5" s="3" t="s">
        <v>12</v>
      </c>
      <c r="B5" s="3" t="s">
        <v>28</v>
      </c>
      <c r="C5" s="4" t="str">
        <f>IFERROR(__xludf.DUMMYFUNCTION("GOOGLETRANSLATE(B5,""zh"",""en"")"),"Malaysia")</f>
        <v>Malaysia</v>
      </c>
      <c r="D5" s="3" t="s">
        <v>29</v>
      </c>
      <c r="E5" s="4" t="str">
        <f>IFERROR(__xludf.DUMMYFUNCTION("GOOGLETRANSLATE(D5,""zh"",""en"")"),"government")</f>
        <v>government</v>
      </c>
      <c r="F5" s="3" t="s">
        <v>30</v>
      </c>
      <c r="G5" s="4" t="str">
        <f>IFERROR(__xludf.DUMMYFUNCTION("GOOGLETRANSLATE(F5,""zh"",""en"")"),"Engineering department")</f>
        <v>Engineering department</v>
      </c>
      <c r="H5" s="5" t="s">
        <v>31</v>
      </c>
      <c r="I5" s="3" t="s">
        <v>32</v>
      </c>
      <c r="J5" s="3" t="s">
        <v>33</v>
      </c>
      <c r="K5" s="4" t="str">
        <f>IFERROR(__xludf.DUMMYFUNCTION("GOOGLETRANSLATE(J5,""zh"",""en"")"),"mail")</f>
        <v>mail</v>
      </c>
      <c r="L5" s="3" t="s">
        <v>34</v>
      </c>
      <c r="M5" s="3" t="s">
        <v>35</v>
      </c>
      <c r="N5" s="4" t="str">
        <f>IFERROR(__xludf.DUMMYFUNCTION("GOOGLETRANSLATE(M5,""zh"",""en"")"),"Permissions are unknown")</f>
        <v>Permissions are unknown</v>
      </c>
      <c r="O5" s="3" t="s">
        <v>36</v>
      </c>
      <c r="P5" s="4" t="str">
        <f>IFERROR(__xludf.DUMMYFUNCTION("GOOGLETRANSLATE(O5,""zh"",""en"")"),"marian@kkr.gov.my")</f>
        <v>marian@kkr.gov.my</v>
      </c>
    </row>
    <row r="6">
      <c r="A6" s="3" t="s">
        <v>12</v>
      </c>
      <c r="B6" s="3" t="s">
        <v>28</v>
      </c>
      <c r="C6" s="4" t="str">
        <f>IFERROR(__xludf.DUMMYFUNCTION("GOOGLETRANSLATE(B6,""zh"",""en"")"),"Malaysia")</f>
        <v>Malaysia</v>
      </c>
      <c r="D6" s="3" t="s">
        <v>29</v>
      </c>
      <c r="E6" s="4" t="str">
        <f>IFERROR(__xludf.DUMMYFUNCTION("GOOGLETRANSLATE(D6,""zh"",""en"")"),"government")</f>
        <v>government</v>
      </c>
      <c r="F6" s="3" t="s">
        <v>37</v>
      </c>
      <c r="G6" s="4" t="str">
        <f>IFERROR(__xludf.DUMMYFUNCTION("GOOGLETRANSLATE(F6,""zh"",""en"")"),"Ministry of the Interior")</f>
        <v>Ministry of the Interior</v>
      </c>
      <c r="H6" s="5" t="s">
        <v>38</v>
      </c>
      <c r="I6" s="3" t="s">
        <v>39</v>
      </c>
      <c r="J6" s="3" t="s">
        <v>33</v>
      </c>
      <c r="K6" s="4" t="str">
        <f>IFERROR(__xludf.DUMMYFUNCTION("GOOGLETRANSLATE(J6,""zh"",""en"")"),"mail")</f>
        <v>mail</v>
      </c>
      <c r="L6" s="3" t="s">
        <v>40</v>
      </c>
      <c r="M6" s="3" t="s">
        <v>41</v>
      </c>
      <c r="N6" s="4" t="str">
        <f>IFERROR(__xludf.DUMMYFUNCTION("GOOGLETRANSLATE(M6,""zh"",""en"")"),"Postal authority")</f>
        <v>Postal authority</v>
      </c>
      <c r="O6" s="3" t="s">
        <v>42</v>
      </c>
      <c r="P6" s="4" t="str">
        <f>IFERROR(__xludf.DUMMYFUNCTION("GOOGLETRANSLATE(O6,""zh"",""en"")"),"There are file samples with this goal permissions, and some targets")</f>
        <v>There are file samples with this goal permissions, and some targets</v>
      </c>
    </row>
    <row r="7">
      <c r="A7" s="3" t="s">
        <v>12</v>
      </c>
      <c r="B7" s="3" t="s">
        <v>28</v>
      </c>
      <c r="C7" s="4" t="str">
        <f>IFERROR(__xludf.DUMMYFUNCTION("GOOGLETRANSLATE(B7,""zh"",""en"")"),"Malaysia")</f>
        <v>Malaysia</v>
      </c>
      <c r="D7" s="3" t="s">
        <v>29</v>
      </c>
      <c r="E7" s="4" t="str">
        <f>IFERROR(__xludf.DUMMYFUNCTION("GOOGLETRANSLATE(D7,""zh"",""en"")"),"government")</f>
        <v>government</v>
      </c>
      <c r="F7" s="3" t="s">
        <v>43</v>
      </c>
      <c r="G7" s="4" t="str">
        <f>IFERROR(__xludf.DUMMYFUNCTION("GOOGLETRANSLATE(F7,""zh"",""en"")"),"Ministry of Foreign Affairs")</f>
        <v>Ministry of Foreign Affairs</v>
      </c>
      <c r="H7" s="5" t="s">
        <v>44</v>
      </c>
      <c r="I7" s="3" t="s">
        <v>45</v>
      </c>
      <c r="J7" s="3" t="s">
        <v>46</v>
      </c>
      <c r="K7" s="4" t="str">
        <f>IFERROR(__xludf.DUMMYFUNCTION("GOOGLETRANSLATE(J7,""zh"",""en"")"),"PC file, email")</f>
        <v>PC file, email</v>
      </c>
      <c r="L7" s="3" t="s">
        <v>47</v>
      </c>
      <c r="M7" s="3" t="s">
        <v>48</v>
      </c>
      <c r="N7" s="4" t="str">
        <f>IFERROR(__xludf.DUMMYFUNCTION("GOOGLETRANSLATE(M7,""zh"",""en"")"),"Mail permissions, internal network permissions")</f>
        <v>Mail permissions, internal network permissions</v>
      </c>
      <c r="O7" s="3" t="s">
        <v>42</v>
      </c>
      <c r="P7" s="4" t="str">
        <f>IFERROR(__xludf.DUMMYFUNCTION("GOOGLETRANSLATE(O7,""zh"",""en"")"),"There are file samples with this goal permissions, and some targets")</f>
        <v>There are file samples with this goal permissions, and some targets</v>
      </c>
    </row>
    <row r="8">
      <c r="A8" s="3" t="s">
        <v>12</v>
      </c>
      <c r="B8" s="3" t="s">
        <v>49</v>
      </c>
      <c r="C8" s="4" t="str">
        <f>IFERROR(__xludf.DUMMYFUNCTION("GOOGLETRANSLATE(B8,""zh"",""en"")"),"Mongolia")</f>
        <v>Mongolia</v>
      </c>
      <c r="D8" s="3" t="s">
        <v>29</v>
      </c>
      <c r="E8" s="4" t="str">
        <f>IFERROR(__xludf.DUMMYFUNCTION("GOOGLETRANSLATE(D8,""zh"",""en"")"),"government")</f>
        <v>government</v>
      </c>
      <c r="F8" s="3" t="s">
        <v>50</v>
      </c>
      <c r="G8" s="4" t="str">
        <f>IFERROR(__xludf.DUMMYFUNCTION("GOOGLETRANSLATE(F8,""zh"",""en"")"),"Police station")</f>
        <v>Police station</v>
      </c>
      <c r="H8" s="3" t="s">
        <v>16</v>
      </c>
      <c r="I8" s="3" t="s">
        <v>51</v>
      </c>
      <c r="J8" s="6" t="s">
        <v>52</v>
      </c>
      <c r="K8" s="4" t="str">
        <f>IFERROR(__xludf.DUMMYFUNCTION("GOOGLETRANSLATE(J8,""zh"",""en"")"),"PC file")</f>
        <v>PC file</v>
      </c>
      <c r="L8" s="3">
        <v>2021.04</v>
      </c>
      <c r="M8" s="3" t="s">
        <v>48</v>
      </c>
      <c r="N8" s="4" t="str">
        <f>IFERROR(__xludf.DUMMYFUNCTION("GOOGLETRANSLATE(M8,""zh"",""en"")"),"Mail permissions, internal network permissions")</f>
        <v>Mail permissions, internal network permissions</v>
      </c>
      <c r="O8" s="3" t="s">
        <v>16</v>
      </c>
      <c r="P8" s="4" t="str">
        <f>IFERROR(__xludf.DUMMYFUNCTION("GOOGLETRANSLATE(O8,""zh"",""en"")"),"N/a")</f>
        <v>N/a</v>
      </c>
    </row>
    <row r="9">
      <c r="A9" s="3" t="s">
        <v>12</v>
      </c>
      <c r="B9" s="3" t="s">
        <v>49</v>
      </c>
      <c r="C9" s="4" t="str">
        <f>IFERROR(__xludf.DUMMYFUNCTION("GOOGLETRANSLATE(B9,""zh"",""en"")"),"Mongolia")</f>
        <v>Mongolia</v>
      </c>
      <c r="D9" s="3" t="s">
        <v>29</v>
      </c>
      <c r="E9" s="4" t="str">
        <f>IFERROR(__xludf.DUMMYFUNCTION("GOOGLETRANSLATE(D9,""zh"",""en"")"),"government")</f>
        <v>government</v>
      </c>
      <c r="F9" s="3" t="s">
        <v>43</v>
      </c>
      <c r="G9" s="4" t="str">
        <f>IFERROR(__xludf.DUMMYFUNCTION("GOOGLETRANSLATE(F9,""zh"",""en"")"),"Ministry of Foreign Affairs")</f>
        <v>Ministry of Foreign Affairs</v>
      </c>
      <c r="H9" s="5" t="s">
        <v>53</v>
      </c>
      <c r="I9" s="3" t="s">
        <v>54</v>
      </c>
      <c r="J9" s="3" t="s">
        <v>33</v>
      </c>
      <c r="K9" s="4" t="str">
        <f>IFERROR(__xludf.DUMMYFUNCTION("GOOGLETRANSLATE(J9,""zh"",""en"")"),"mail")</f>
        <v>mail</v>
      </c>
      <c r="L9" s="3">
        <v>2021.12</v>
      </c>
      <c r="M9" s="3" t="s">
        <v>48</v>
      </c>
      <c r="N9" s="4" t="str">
        <f>IFERROR(__xludf.DUMMYFUNCTION("GOOGLETRANSLATE(M9,""zh"",""en"")"),"Mail permissions, internal network permissions")</f>
        <v>Mail permissions, internal network permissions</v>
      </c>
      <c r="O9" s="3" t="s">
        <v>16</v>
      </c>
      <c r="P9" s="4" t="str">
        <f>IFERROR(__xludf.DUMMYFUNCTION("GOOGLETRANSLATE(O9,""zh"",""en"")"),"N/a")</f>
        <v>N/a</v>
      </c>
    </row>
    <row r="10">
      <c r="A10" s="3" t="s">
        <v>12</v>
      </c>
      <c r="B10" s="3" t="s">
        <v>55</v>
      </c>
      <c r="C10" s="4" t="str">
        <f>IFERROR(__xludf.DUMMYFUNCTION("GOOGLETRANSLATE(B10,""zh"",""en"")"),"Nepal")</f>
        <v>Nepal</v>
      </c>
      <c r="D10" s="3" t="s">
        <v>29</v>
      </c>
      <c r="E10" s="4" t="str">
        <f>IFERROR(__xludf.DUMMYFUNCTION("GOOGLETRANSLATE(D10,""zh"",""en"")"),"government")</f>
        <v>government</v>
      </c>
      <c r="F10" s="3" t="s">
        <v>16</v>
      </c>
      <c r="G10" s="3" t="s">
        <v>16</v>
      </c>
      <c r="H10" s="3" t="s">
        <v>16</v>
      </c>
      <c r="I10" s="3" t="s">
        <v>16</v>
      </c>
      <c r="J10" s="3" t="s">
        <v>16</v>
      </c>
      <c r="K10" s="3" t="s">
        <v>16</v>
      </c>
      <c r="L10" s="3" t="s">
        <v>16</v>
      </c>
      <c r="M10" s="3" t="s">
        <v>27</v>
      </c>
      <c r="N10" s="4" t="str">
        <f>IFERROR(__xludf.DUMMYFUNCTION("GOOGLETRANSLATE(M10,""zh"",""en"")"),"doing")</f>
        <v>doing</v>
      </c>
      <c r="O10" s="3" t="s">
        <v>16</v>
      </c>
      <c r="P10" s="4" t="str">
        <f>IFERROR(__xludf.DUMMYFUNCTION("GOOGLETRANSLATE(O10,""zh"",""en"")"),"N/a")</f>
        <v>N/a</v>
      </c>
    </row>
    <row r="11">
      <c r="A11" s="3" t="s">
        <v>12</v>
      </c>
      <c r="B11" s="3" t="s">
        <v>56</v>
      </c>
      <c r="C11" s="4" t="str">
        <f>IFERROR(__xludf.DUMMYFUNCTION("GOOGLETRANSLATE(B11,""zh"",""en"")"),"Taiwan")</f>
        <v>Taiwan</v>
      </c>
      <c r="D11" s="3" t="s">
        <v>57</v>
      </c>
      <c r="E11" s="4" t="str">
        <f>IFERROR(__xludf.DUMMYFUNCTION("GOOGLETRANSLATE(D11,""zh"",""en"")"),"Medical care")</f>
        <v>Medical care</v>
      </c>
      <c r="F11" s="3" t="s">
        <v>58</v>
      </c>
      <c r="G11" s="4" t="str">
        <f>IFERROR(__xludf.DUMMYFUNCTION("GOOGLETRANSLATE(F11,""zh"",""en"")"),"National Taiwan University Hospital")</f>
        <v>National Taiwan University Hospital</v>
      </c>
      <c r="H11" s="5" t="s">
        <v>59</v>
      </c>
      <c r="I11" s="3" t="s">
        <v>16</v>
      </c>
      <c r="J11" s="3" t="s">
        <v>16</v>
      </c>
      <c r="K11" s="3" t="s">
        <v>16</v>
      </c>
      <c r="L11" s="3" t="s">
        <v>16</v>
      </c>
      <c r="M11" s="3" t="s">
        <v>60</v>
      </c>
      <c r="N11" s="4" t="str">
        <f>IFERROR(__xludf.DUMMYFUNCTION("GOOGLETRANSLATE(M11,""zh"",""en"")"),"Patient ratio data")</f>
        <v>Patient ratio data</v>
      </c>
      <c r="O11" s="3" t="s">
        <v>16</v>
      </c>
      <c r="P11" s="4" t="str">
        <f>IFERROR(__xludf.DUMMYFUNCTION("GOOGLETRANSLATE(O11,""zh"",""en"")"),"N/a")</f>
        <v>N/a</v>
      </c>
    </row>
    <row r="12">
      <c r="A12" s="3" t="s">
        <v>12</v>
      </c>
      <c r="B12" s="3" t="s">
        <v>61</v>
      </c>
      <c r="C12" s="4" t="str">
        <f>IFERROR(__xludf.DUMMYFUNCTION("GOOGLETRANSLATE(B12,""zh"",""en"")"),"Thailand")</f>
        <v>Thailand</v>
      </c>
      <c r="D12" s="3" t="s">
        <v>14</v>
      </c>
      <c r="E12" s="4" t="str">
        <f>IFERROR(__xludf.DUMMYFUNCTION("GOOGLETRANSLATE(D12,""zh"",""en"")"),"Operator")</f>
        <v>Operator</v>
      </c>
      <c r="F12" s="3" t="s">
        <v>62</v>
      </c>
      <c r="G12" s="4" t="str">
        <f>IFERROR(__xludf.DUMMYFUNCTION("GOOGLETRANSLATE(F12,""zh"",""en"")"),"Cat")</f>
        <v>Cat</v>
      </c>
      <c r="H12" s="3" t="s">
        <v>16</v>
      </c>
      <c r="I12" s="3" t="s">
        <v>16</v>
      </c>
      <c r="J12" s="3" t="s">
        <v>16</v>
      </c>
      <c r="K12" s="3" t="s">
        <v>16</v>
      </c>
      <c r="L12" s="3" t="s">
        <v>16</v>
      </c>
      <c r="M12" s="3" t="s">
        <v>17</v>
      </c>
      <c r="N12" s="4" t="str">
        <f>IFERROR(__xludf.DUMMYFUNCTION("GOOGLETRANSLATE(M12,""zh"",""en"")"),"Authority")</f>
        <v>Authority</v>
      </c>
      <c r="O12" s="3" t="s">
        <v>16</v>
      </c>
      <c r="P12" s="4" t="str">
        <f>IFERROR(__xludf.DUMMYFUNCTION("GOOGLETRANSLATE(O12,""zh"",""en"")"),"N/a")</f>
        <v>N/a</v>
      </c>
    </row>
    <row r="13">
      <c r="A13" s="3" t="s">
        <v>12</v>
      </c>
      <c r="B13" s="3" t="s">
        <v>63</v>
      </c>
      <c r="C13" s="4" t="str">
        <f>IFERROR(__xludf.DUMMYFUNCTION("GOOGLETRANSLATE(B13,""zh"",""en"")"),"Türkiye")</f>
        <v>Türkiye</v>
      </c>
      <c r="D13" s="3" t="s">
        <v>64</v>
      </c>
      <c r="E13" s="4" t="str">
        <f>IFERROR(__xludf.DUMMYFUNCTION("GOOGLETRANSLATE(D13,""zh"",""en"")"),"science and technology")</f>
        <v>science and technology</v>
      </c>
      <c r="F13" s="3" t="s">
        <v>65</v>
      </c>
      <c r="G13" s="4" t="str">
        <f>IFERROR(__xludf.DUMMYFUNCTION("GOOGLETRANSLATE(F13,""zh"",""en"")"),"Council of Science and Technology Research")</f>
        <v>Council of Science and Technology Research</v>
      </c>
      <c r="H13" s="5" t="s">
        <v>66</v>
      </c>
      <c r="I13" s="3" t="s">
        <v>67</v>
      </c>
      <c r="J13" s="3" t="s">
        <v>68</v>
      </c>
      <c r="K13" s="4" t="str">
        <f>IFERROR(__xludf.DUMMYFUNCTION("GOOGLETRANSLATE(J13,""zh"",""en"")"),"data sheet")</f>
        <v>data sheet</v>
      </c>
      <c r="L13" s="3">
        <v>2020.0</v>
      </c>
      <c r="M13" s="3" t="s">
        <v>17</v>
      </c>
      <c r="N13" s="4" t="str">
        <f>IFERROR(__xludf.DUMMYFUNCTION("GOOGLETRANSLATE(M13,""zh"",""en"")"),"Authority")</f>
        <v>Authority</v>
      </c>
      <c r="O13" s="3" t="s">
        <v>16</v>
      </c>
      <c r="P13" s="4" t="str">
        <f>IFERROR(__xludf.DUMMYFUNCTION("GOOGLETRANSLATE(O13,""zh"",""en"")"),"N/a")</f>
        <v>N/a</v>
      </c>
    </row>
    <row r="14">
      <c r="A14" s="3" t="s">
        <v>12</v>
      </c>
      <c r="B14" s="3" t="s">
        <v>69</v>
      </c>
      <c r="C14" s="4" t="str">
        <f>IFERROR(__xludf.DUMMYFUNCTION("GOOGLETRANSLATE(B14,""zh"",""en"")"),"India")</f>
        <v>India</v>
      </c>
      <c r="D14" s="3" t="s">
        <v>57</v>
      </c>
      <c r="E14" s="4" t="str">
        <f>IFERROR(__xludf.DUMMYFUNCTION("GOOGLETRANSLATE(D14,""zh"",""en"")"),"Medical care")</f>
        <v>Medical care</v>
      </c>
      <c r="F14" s="3" t="s">
        <v>70</v>
      </c>
      <c r="G14" s="4" t="str">
        <f>IFERROR(__xludf.DUMMYFUNCTION("GOOGLETRANSLATE(F14,""zh"",""en"")"),"Apollo Hospital")</f>
        <v>Apollo Hospital</v>
      </c>
      <c r="H14" s="5" t="s">
        <v>71</v>
      </c>
      <c r="I14" s="3" t="s">
        <v>16</v>
      </c>
      <c r="J14" s="3" t="s">
        <v>16</v>
      </c>
      <c r="K14" s="7" t="s">
        <v>16</v>
      </c>
      <c r="L14" s="3" t="s">
        <v>16</v>
      </c>
      <c r="M14" s="3" t="s">
        <v>27</v>
      </c>
      <c r="N14" s="4" t="str">
        <f>IFERROR(__xludf.DUMMYFUNCTION("GOOGLETRANSLATE(M14,""zh"",""en"")"),"doing")</f>
        <v>doing</v>
      </c>
      <c r="O14" s="3" t="s">
        <v>16</v>
      </c>
      <c r="P14" s="4" t="str">
        <f>IFERROR(__xludf.DUMMYFUNCTION("GOOGLETRANSLATE(O14,""zh"",""en"")"),"N/a")</f>
        <v>N/a</v>
      </c>
    </row>
    <row r="15">
      <c r="A15" s="3" t="s">
        <v>12</v>
      </c>
      <c r="B15" s="3" t="s">
        <v>69</v>
      </c>
      <c r="C15" s="4" t="str">
        <f>IFERROR(__xludf.DUMMYFUNCTION("GOOGLETRANSLATE(B15,""zh"",""en"")"),"India")</f>
        <v>India</v>
      </c>
      <c r="D15" s="3" t="s">
        <v>29</v>
      </c>
      <c r="E15" s="4" t="str">
        <f>IFERROR(__xludf.DUMMYFUNCTION("GOOGLETRANSLATE(D15,""zh"",""en"")"),"government")</f>
        <v>government</v>
      </c>
      <c r="F15" s="3" t="s">
        <v>72</v>
      </c>
      <c r="G15" s="4" t="str">
        <f>IFERROR(__xludf.DUMMYFUNCTION("GOOGLETRANSLATE(F15,""zh"",""en"")"),"Indian immigration")</f>
        <v>Indian immigration</v>
      </c>
      <c r="H15" s="3" t="s">
        <v>73</v>
      </c>
      <c r="I15" s="3" t="s">
        <v>74</v>
      </c>
      <c r="J15" s="3" t="s">
        <v>68</v>
      </c>
      <c r="K15" s="4" t="str">
        <f>IFERROR(__xludf.DUMMYFUNCTION("GOOGLETRANSLATE(J15,""zh"",""en"")"),"data sheet")</f>
        <v>data sheet</v>
      </c>
      <c r="L15" s="3">
        <v>2020.0</v>
      </c>
      <c r="M15" s="3" t="s">
        <v>75</v>
      </c>
      <c r="N15" s="4" t="str">
        <f>IFERROR(__xludf.DUMMYFUNCTION("GOOGLETRANSLATE(M15,""zh"",""en"")"),"Check India's entry and exit information")</f>
        <v>Check India's entry and exit information</v>
      </c>
      <c r="O15" s="3" t="s">
        <v>76</v>
      </c>
      <c r="P15" s="4" t="str">
        <f>IFERROR(__xludf.DUMMYFUNCTION("GOOGLETRANSLATE(O15,""zh"",""en"")"),"The sample is the in -depth information of non -Indian and Indian nationals. The main fields: name, flight number, VISA number, entry and exit time, etc.")</f>
        <v>The sample is the in -depth information of non -Indian and Indian nationals. The main fields: name, flight number, VISA number, entry and exit time, etc.</v>
      </c>
    </row>
    <row r="16">
      <c r="A16" s="3" t="s">
        <v>77</v>
      </c>
      <c r="B16" s="3" t="s">
        <v>13</v>
      </c>
      <c r="C16" s="4" t="str">
        <f>IFERROR(__xludf.DUMMYFUNCTION("GOOGLETRANSLATE(B16,""zh"",""en"")"),"Pakistan")</f>
        <v>Pakistan</v>
      </c>
      <c r="D16" s="3" t="s">
        <v>29</v>
      </c>
      <c r="E16" s="4" t="str">
        <f>IFERROR(__xludf.DUMMYFUNCTION("GOOGLETRANSLATE(D16,""zh"",""en"")"),"government")</f>
        <v>government</v>
      </c>
      <c r="F16" s="3" t="s">
        <v>78</v>
      </c>
      <c r="G16" s="4" t="str">
        <f>IFERROR(__xludf.DUMMYFUNCTION("GOOGLETRANSLATE(F16,""zh"",""en"")"),"Punjab provincial counter -terrorism center post data")</f>
        <v>Punjab provincial counter -terrorism center post data</v>
      </c>
      <c r="H16" s="3" t="s">
        <v>16</v>
      </c>
      <c r="I16" s="3" t="s">
        <v>79</v>
      </c>
      <c r="J16" s="3" t="s">
        <v>33</v>
      </c>
      <c r="K16" s="4" t="str">
        <f>IFERROR(__xludf.DUMMYFUNCTION("GOOGLETRANSLATE(J16,""zh"",""en"")"),"mail")</f>
        <v>mail</v>
      </c>
      <c r="L16" s="3" t="s">
        <v>80</v>
      </c>
      <c r="M16" s="3" t="s">
        <v>41</v>
      </c>
      <c r="N16" s="4" t="str">
        <f>IFERROR(__xludf.DUMMYFUNCTION("GOOGLETRANSLATE(M16,""zh"",""en"")"),"Postal authority")</f>
        <v>Postal authority</v>
      </c>
      <c r="O16" s="3" t="s">
        <v>16</v>
      </c>
      <c r="P16" s="4" t="str">
        <f>IFERROR(__xludf.DUMMYFUNCTION("GOOGLETRANSLATE(O16,""zh"",""en"")"),"N/a")</f>
        <v>N/a</v>
      </c>
    </row>
    <row r="17">
      <c r="A17" s="3" t="s">
        <v>77</v>
      </c>
      <c r="B17" s="3" t="s">
        <v>18</v>
      </c>
      <c r="C17" s="4" t="str">
        <f>IFERROR(__xludf.DUMMYFUNCTION("GOOGLETRANSLATE(B17,""zh"",""en"")"),"Kazakhstan")</f>
        <v>Kazakhstan</v>
      </c>
      <c r="D17" s="3" t="s">
        <v>14</v>
      </c>
      <c r="E17" s="4" t="str">
        <f>IFERROR(__xludf.DUMMYFUNCTION("GOOGLETRANSLATE(D17,""zh"",""en"")"),"Operator")</f>
        <v>Operator</v>
      </c>
      <c r="F17" s="3" t="s">
        <v>81</v>
      </c>
      <c r="G17" s="4" t="str">
        <f>IFERROR(__xludf.DUMMYFUNCTION("GOOGLETRANSLATE(F17,""zh"",""en"")"),"Beeline Communication Company")</f>
        <v>Beeline Communication Company</v>
      </c>
      <c r="H17" s="8" t="s">
        <v>82</v>
      </c>
      <c r="I17" s="3" t="s">
        <v>83</v>
      </c>
      <c r="J17" s="3" t="s">
        <v>22</v>
      </c>
      <c r="K17" s="4" t="str">
        <f>IFERROR(__xludf.DUMMYFUNCTION("GOOGLETRANSLATE(J17,""zh"",""en"")"),"Words, user table")</f>
        <v>Words, user table</v>
      </c>
      <c r="L17" s="3" t="s">
        <v>84</v>
      </c>
      <c r="M17" s="3" t="s">
        <v>85</v>
      </c>
      <c r="N17" s="4" t="str">
        <f>IFERROR(__xludf.DUMMYFUNCTION("GOOGLETRANSLATE(M17,""zh"",""en"")"),"The network is controlled, and the single data can be checked. Because there are too many internal network monitoring equipment, the data should not be checked in large quantities, and the positioning data is still searching.")</f>
        <v>The network is controlled, and the single data can be checked. Because there are too many internal network monitoring equipment, the data should not be checked in large quantities, and the positioning data is still searching.</v>
      </c>
      <c r="O17" s="3" t="s">
        <v>16</v>
      </c>
      <c r="P17" s="4" t="str">
        <f>IFERROR(__xludf.DUMMYFUNCTION("GOOGLETRANSLATE(O17,""zh"",""en"")"),"N/a")</f>
        <v>N/a</v>
      </c>
    </row>
    <row r="18">
      <c r="A18" s="3" t="s">
        <v>77</v>
      </c>
      <c r="B18" s="3" t="s">
        <v>18</v>
      </c>
      <c r="C18" s="4" t="str">
        <f>IFERROR(__xludf.DUMMYFUNCTION("GOOGLETRANSLATE(B18,""zh"",""en"")"),"Kazakhstan")</f>
        <v>Kazakhstan</v>
      </c>
      <c r="D18" s="3" t="s">
        <v>14</v>
      </c>
      <c r="E18" s="4" t="str">
        <f>IFERROR(__xludf.DUMMYFUNCTION("GOOGLETRANSLATE(D18,""zh"",""en"")"),"Operator")</f>
        <v>Operator</v>
      </c>
      <c r="F18" s="3" t="s">
        <v>86</v>
      </c>
      <c r="G18" s="4" t="str">
        <f>IFERROR(__xludf.DUMMYFUNCTION("GOOGLETRANSLATE(F18,""zh"",""en"")"),"Tele2 Communication Company")</f>
        <v>Tele2 Communication Company</v>
      </c>
      <c r="H18" s="8" t="s">
        <v>87</v>
      </c>
      <c r="I18" s="3" t="s">
        <v>88</v>
      </c>
      <c r="J18" s="3" t="s">
        <v>22</v>
      </c>
      <c r="K18" s="4" t="str">
        <f>IFERROR(__xludf.DUMMYFUNCTION("GOOGLETRANSLATE(J18,""zh"",""en"")"),"Words, user table")</f>
        <v>Words, user table</v>
      </c>
      <c r="L18" s="3" t="s">
        <v>84</v>
      </c>
      <c r="M18" s="3" t="s">
        <v>89</v>
      </c>
      <c r="N18" s="4" t="str">
        <f>IFERROR(__xludf.DUMMYFUNCTION("GOOGLETRANSLATE(M18,""zh"",""en"")"),"Full control, file server, anti -virus server, etc., provide real -time query, positioning, user information query.")</f>
        <v>Full control, file server, anti -virus server, etc., provide real -time query, positioning, user information query.</v>
      </c>
      <c r="O18" s="3" t="s">
        <v>16</v>
      </c>
      <c r="P18" s="4" t="str">
        <f>IFERROR(__xludf.DUMMYFUNCTION("GOOGLETRANSLATE(O18,""zh"",""en"")"),"N/a")</f>
        <v>N/a</v>
      </c>
    </row>
    <row r="19">
      <c r="A19" s="3" t="s">
        <v>77</v>
      </c>
      <c r="B19" s="3" t="s">
        <v>18</v>
      </c>
      <c r="C19" s="4" t="str">
        <f>IFERROR(__xludf.DUMMYFUNCTION("GOOGLETRANSLATE(B19,""zh"",""en"")"),"Kazakhstan")</f>
        <v>Kazakhstan</v>
      </c>
      <c r="D19" s="3" t="s">
        <v>14</v>
      </c>
      <c r="E19" s="4" t="str">
        <f>IFERROR(__xludf.DUMMYFUNCTION("GOOGLETRANSLATE(D19,""zh"",""en"")"),"Operator")</f>
        <v>Operator</v>
      </c>
      <c r="F19" s="3" t="s">
        <v>90</v>
      </c>
      <c r="G19" s="4" t="str">
        <f>IFERROR(__xludf.DUMMYFUNCTION("GOOGLETRANSLATE(F19,""zh"",""en"")"),"Telecom fixed -line operator,")</f>
        <v>Telecom fixed -line operator,</v>
      </c>
      <c r="H19" s="8" t="s">
        <v>91</v>
      </c>
      <c r="I19" s="3" t="s">
        <v>92</v>
      </c>
      <c r="J19" s="3" t="s">
        <v>22</v>
      </c>
      <c r="K19" s="4" t="str">
        <f>IFERROR(__xludf.DUMMYFUNCTION("GOOGLETRANSLATE(J19,""zh"",""en"")"),"Words, user table")</f>
        <v>Words, user table</v>
      </c>
      <c r="L19" s="3">
        <v>2021.05</v>
      </c>
      <c r="M19" s="3" t="s">
        <v>93</v>
      </c>
      <c r="N19" s="4" t="str">
        <f>IFERROR(__xludf.DUMMYFUNCTION("GOOGLETRANSLATE(M19,""zh"",""en"")"),"Internal network full control. This operator is a fixed -line operator, and also provides services such as virtual hosting, video surveillance.")</f>
        <v>Internal network full control. This operator is a fixed -line operator, and also provides services such as virtual hosting, video surveillance.</v>
      </c>
      <c r="O19" s="3" t="s">
        <v>94</v>
      </c>
      <c r="P19" s="4" t="str">
        <f>IFERROR(__xludf.DUMMYFUNCTION("GOOGLETRANSLATE(O19,""zh"",""en"")"),"Main fields of samples: name, mailbox, address, mobile phone number, login information, etc.")</f>
        <v>Main fields of samples: name, mailbox, address, mobile phone number, login information, etc.</v>
      </c>
    </row>
    <row r="20">
      <c r="A20" s="3" t="s">
        <v>77</v>
      </c>
      <c r="B20" s="3" t="s">
        <v>18</v>
      </c>
      <c r="C20" s="4" t="str">
        <f>IFERROR(__xludf.DUMMYFUNCTION("GOOGLETRANSLATE(B20,""zh"",""en"")"),"Kazakhstan")</f>
        <v>Kazakhstan</v>
      </c>
      <c r="D20" s="3" t="s">
        <v>29</v>
      </c>
      <c r="E20" s="4" t="str">
        <f>IFERROR(__xludf.DUMMYFUNCTION("GOOGLETRANSLATE(D20,""zh"",""en"")"),"government")</f>
        <v>government</v>
      </c>
      <c r="F20" s="3" t="s">
        <v>95</v>
      </c>
      <c r="G20" s="4" t="str">
        <f>IFERROR(__xludf.DUMMYFUNCTION("GOOGLETRANSLATE(F20,""zh"",""en"")"),"pension")</f>
        <v>pension</v>
      </c>
      <c r="H20" s="8" t="s">
        <v>96</v>
      </c>
      <c r="I20" s="3" t="s">
        <v>97</v>
      </c>
      <c r="J20" s="9" t="s">
        <v>98</v>
      </c>
      <c r="K20" s="4" t="str">
        <f>IFERROR(__xludf.DUMMYFUNCTION("GOOGLETRANSLATE(J20,""zh"",""en"")"),"user table")</f>
        <v>user table</v>
      </c>
      <c r="L20" s="3">
        <v>2019.12</v>
      </c>
      <c r="M20" s="3" t="s">
        <v>99</v>
      </c>
      <c r="N20" s="4" t="str">
        <f>IFERROR(__xludf.DUMMYFUNCTION("GOOGLETRANSLATE(M20,""zh"",""en"")"),"Full control of the internal network, user data can check the name · document, address, phone number.")</f>
        <v>Full control of the internal network, user data can check the name · document, address, phone number.</v>
      </c>
      <c r="O20" s="3" t="s">
        <v>100</v>
      </c>
      <c r="P20" s="4" t="str">
        <f>IFERROR(__xludf.DUMMYFUNCTION("GOOGLETRANSLATE(O20,""zh"",""en"")"),"Main fields of samples: name, telephone, address, etc.")</f>
        <v>Main fields of samples: name, telephone, address, etc.</v>
      </c>
    </row>
    <row r="21">
      <c r="A21" s="3" t="s">
        <v>77</v>
      </c>
      <c r="B21" s="3" t="s">
        <v>28</v>
      </c>
      <c r="C21" s="4" t="str">
        <f>IFERROR(__xludf.DUMMYFUNCTION("GOOGLETRANSLATE(B21,""zh"",""en"")"),"Malaysia")</f>
        <v>Malaysia</v>
      </c>
      <c r="D21" s="3" t="s">
        <v>14</v>
      </c>
      <c r="E21" s="4" t="str">
        <f>IFERROR(__xludf.DUMMYFUNCTION("GOOGLETRANSLATE(D21,""zh"",""en"")"),"Operator")</f>
        <v>Operator</v>
      </c>
      <c r="F21" s="3" t="s">
        <v>101</v>
      </c>
      <c r="G21" s="4" t="str">
        <f>IFERROR(__xludf.DUMMYFUNCTION("GOOGLETRANSLATE(F21,""zh"",""en"")"),"DIGI Communication Company")</f>
        <v>DIGI Communication Company</v>
      </c>
      <c r="H21" s="3" t="s">
        <v>16</v>
      </c>
      <c r="I21" s="3" t="s">
        <v>102</v>
      </c>
      <c r="J21" s="3" t="s">
        <v>103</v>
      </c>
      <c r="K21" s="4" t="str">
        <f>IFERROR(__xludf.DUMMYFUNCTION("GOOGLETRANSLATE(J21,""zh"",""en"")"),"Talk, base station table")</f>
        <v>Talk, base station table</v>
      </c>
      <c r="L21" s="3">
        <v>2021.05</v>
      </c>
      <c r="M21" s="3" t="s">
        <v>104</v>
      </c>
      <c r="N21" s="4" t="str">
        <f>IFERROR(__xludf.DUMMYFUNCTION("GOOGLETRANSLATE(M21,""zh"",""en"")"),"Intranet full control")</f>
        <v>Intranet full control</v>
      </c>
      <c r="O21" s="3" t="s">
        <v>105</v>
      </c>
      <c r="P21" s="4" t="str">
        <f>IFERROR(__xludf.DUMMYFUNCTION("GOOGLETRANSLATE(O21,""zh"",""en"")"),"Main field: call ID, latitude and longitude, etc.")</f>
        <v>Main field: call ID, latitude and longitude, etc.</v>
      </c>
    </row>
    <row r="22">
      <c r="A22" s="3" t="s">
        <v>77</v>
      </c>
      <c r="B22" s="3" t="s">
        <v>56</v>
      </c>
      <c r="C22" s="4" t="str">
        <f>IFERROR(__xludf.DUMMYFUNCTION("GOOGLETRANSLATE(B22,""zh"",""en"")"),"Taiwan")</f>
        <v>Taiwan</v>
      </c>
      <c r="D22" s="3" t="s">
        <v>106</v>
      </c>
      <c r="E22" s="4" t="str">
        <f>IFERROR(__xludf.DUMMYFUNCTION("GOOGLETRANSLATE(D22,""zh"",""en"")"),"educate")</f>
        <v>educate</v>
      </c>
      <c r="F22" s="3" t="s">
        <v>107</v>
      </c>
      <c r="G22" s="4" t="str">
        <f>IFERROR(__xludf.DUMMYFUNCTION("GOOGLETRANSLATE(F22,""zh"",""en"")"),"Round Table Education Fund")</f>
        <v>Round Table Education Fund</v>
      </c>
      <c r="H22" s="3" t="s">
        <v>16</v>
      </c>
      <c r="I22" s="3" t="s">
        <v>108</v>
      </c>
      <c r="J22" s="6" t="s">
        <v>98</v>
      </c>
      <c r="K22" s="4" t="str">
        <f>IFERROR(__xludf.DUMMYFUNCTION("GOOGLETRANSLATE(J22,""zh"",""en"")"),"user table")</f>
        <v>user table</v>
      </c>
      <c r="L22" s="3">
        <v>2020.06</v>
      </c>
      <c r="M22" s="3" t="s">
        <v>104</v>
      </c>
      <c r="N22" s="4" t="str">
        <f>IFERROR(__xludf.DUMMYFUNCTION("GOOGLETRANSLATE(M22,""zh"",""en"")"),"Intranet full control")</f>
        <v>Intranet full control</v>
      </c>
      <c r="O22" s="3" t="s">
        <v>16</v>
      </c>
      <c r="P22" s="4" t="str">
        <f>IFERROR(__xludf.DUMMYFUNCTION("GOOGLETRANSLATE(O22,""zh"",""en"")"),"N/a")</f>
        <v>N/a</v>
      </c>
    </row>
    <row r="23">
      <c r="A23" s="3" t="s">
        <v>77</v>
      </c>
      <c r="B23" s="3" t="s">
        <v>61</v>
      </c>
      <c r="C23" s="4" t="str">
        <f>IFERROR(__xludf.DUMMYFUNCTION("GOOGLETRANSLATE(B23,""zh"",""en"")"),"Thailand")</f>
        <v>Thailand</v>
      </c>
      <c r="D23" s="3" t="s">
        <v>14</v>
      </c>
      <c r="E23" s="4" t="str">
        <f>IFERROR(__xludf.DUMMYFUNCTION("GOOGLETRANSLATE(D23,""zh"",""en"")"),"Operator")</f>
        <v>Operator</v>
      </c>
      <c r="F23" s="3" t="s">
        <v>109</v>
      </c>
      <c r="G23" s="4" t="str">
        <f>IFERROR(__xludf.DUMMYFUNCTION("GOOGLETRANSLATE(F23,""zh"",""en"")"),"AIS Communication Company")</f>
        <v>AIS Communication Company</v>
      </c>
      <c r="H23" s="8" t="s">
        <v>110</v>
      </c>
      <c r="I23" s="3" t="s">
        <v>111</v>
      </c>
      <c r="J23" s="3" t="s">
        <v>68</v>
      </c>
      <c r="K23" s="4" t="str">
        <f>IFERROR(__xludf.DUMMYFUNCTION("GOOGLETRANSLATE(J23,""zh"",""en"")"),"data sheet")</f>
        <v>data sheet</v>
      </c>
      <c r="L23" s="3">
        <v>2020.06</v>
      </c>
      <c r="M23" s="3" t="s">
        <v>112</v>
      </c>
      <c r="N23" s="4" t="str">
        <f>IFERROR(__xludf.DUMMYFUNCTION("GOOGLETRANSLATE(M23,""zh"",""en"")"),"Internal network is basically fully controlled")</f>
        <v>Internal network is basically fully controlled</v>
      </c>
      <c r="O23" s="3" t="s">
        <v>113</v>
      </c>
      <c r="P23" s="4" t="str">
        <f>IFERROR(__xludf.DUMMYFUNCTION("GOOGLETRANSLATE(O23,""zh"",""en"")"),"Main fields of samples: flight information, aviation routes, etc.")</f>
        <v>Main fields of samples: flight information, aviation routes, etc.</v>
      </c>
    </row>
    <row r="24">
      <c r="A24" s="3" t="s">
        <v>77</v>
      </c>
      <c r="B24" s="3" t="s">
        <v>61</v>
      </c>
      <c r="C24" s="4" t="str">
        <f>IFERROR(__xludf.DUMMYFUNCTION("GOOGLETRANSLATE(B24,""zh"",""en"")"),"Thailand")</f>
        <v>Thailand</v>
      </c>
      <c r="D24" s="3" t="s">
        <v>29</v>
      </c>
      <c r="E24" s="4" t="str">
        <f>IFERROR(__xludf.DUMMYFUNCTION("GOOGLETRANSLATE(D24,""zh"",""en"")"),"government")</f>
        <v>government</v>
      </c>
      <c r="F24" s="3" t="s">
        <v>43</v>
      </c>
      <c r="G24" s="4" t="str">
        <f>IFERROR(__xludf.DUMMYFUNCTION("GOOGLETRANSLATE(F24,""zh"",""en"")"),"Ministry of Foreign Affairs")</f>
        <v>Ministry of Foreign Affairs</v>
      </c>
      <c r="H24" s="8" t="s">
        <v>114</v>
      </c>
      <c r="I24" s="3" t="s">
        <v>115</v>
      </c>
      <c r="J24" s="3" t="s">
        <v>33</v>
      </c>
      <c r="K24" s="4" t="str">
        <f>IFERROR(__xludf.DUMMYFUNCTION("GOOGLETRANSLATE(J24,""zh"",""en"")"),"mail")</f>
        <v>mail</v>
      </c>
      <c r="L24" s="3" t="s">
        <v>116</v>
      </c>
      <c r="M24" s="3" t="s">
        <v>41</v>
      </c>
      <c r="N24" s="4" t="str">
        <f>IFERROR(__xludf.DUMMYFUNCTION("GOOGLETRANSLATE(M24,""zh"",""en"")"),"Postal authority")</f>
        <v>Postal authority</v>
      </c>
      <c r="O24" s="3" t="s">
        <v>16</v>
      </c>
      <c r="P24" s="4" t="str">
        <f>IFERROR(__xludf.DUMMYFUNCTION("GOOGLETRANSLATE(O24,""zh"",""en"")"),"N/a")</f>
        <v>N/a</v>
      </c>
    </row>
    <row r="25">
      <c r="A25" s="3" t="s">
        <v>77</v>
      </c>
      <c r="B25" s="3" t="s">
        <v>61</v>
      </c>
      <c r="C25" s="4" t="str">
        <f>IFERROR(__xludf.DUMMYFUNCTION("GOOGLETRANSLATE(B25,""zh"",""en"")"),"Thailand")</f>
        <v>Thailand</v>
      </c>
      <c r="D25" s="3" t="s">
        <v>29</v>
      </c>
      <c r="E25" s="4" t="str">
        <f>IFERROR(__xludf.DUMMYFUNCTION("GOOGLETRANSLATE(D25,""zh"",""en"")"),"government")</f>
        <v>government</v>
      </c>
      <c r="F25" s="3" t="s">
        <v>117</v>
      </c>
      <c r="G25" s="4" t="str">
        <f>IFERROR(__xludf.DUMMYFUNCTION("GOOGLETRANSLATE(F25,""zh"",""en"")"),"National Intelligence Agency")</f>
        <v>National Intelligence Agency</v>
      </c>
      <c r="H25" s="8" t="s">
        <v>118</v>
      </c>
      <c r="I25" s="3" t="s">
        <v>119</v>
      </c>
      <c r="J25" s="3" t="s">
        <v>33</v>
      </c>
      <c r="K25" s="4" t="str">
        <f>IFERROR(__xludf.DUMMYFUNCTION("GOOGLETRANSLATE(J25,""zh"",""en"")"),"mail")</f>
        <v>mail</v>
      </c>
      <c r="L25" s="3">
        <v>2022.01</v>
      </c>
      <c r="M25" s="3" t="s">
        <v>120</v>
      </c>
      <c r="N25" s="4" t="str">
        <f>IFERROR(__xludf.DUMMYFUNCTION("GOOGLETRANSLATE(M25,""zh"",""en"")"),"Postal authority, the specific situation is unknown")</f>
        <v>Postal authority, the specific situation is unknown</v>
      </c>
      <c r="O25" s="3" t="s">
        <v>16</v>
      </c>
      <c r="P25" s="4" t="str">
        <f>IFERROR(__xludf.DUMMYFUNCTION("GOOGLETRANSLATE(O25,""zh"",""en"")"),"N/a")</f>
        <v>N/a</v>
      </c>
    </row>
    <row r="26">
      <c r="A26" s="3" t="s">
        <v>121</v>
      </c>
      <c r="B26" s="3" t="s">
        <v>122</v>
      </c>
      <c r="C26" s="4" t="str">
        <f>IFERROR(__xludf.DUMMYFUNCTION("GOOGLETRANSLATE(B26,""zh"",""en"")"),"Egypt")</f>
        <v>Egypt</v>
      </c>
      <c r="D26" s="3" t="s">
        <v>29</v>
      </c>
      <c r="E26" s="4" t="str">
        <f>IFERROR(__xludf.DUMMYFUNCTION("GOOGLETRANSLATE(D26,""zh"",""en"")"),"government")</f>
        <v>government</v>
      </c>
      <c r="F26" s="3" t="s">
        <v>123</v>
      </c>
      <c r="G26" s="4" t="str">
        <f>IFERROR(__xludf.DUMMYFUNCTION("GOOGLETRANSLATE(F26,""zh"",""en"")"),"Government network")</f>
        <v>Government network</v>
      </c>
      <c r="H26" s="8" t="s">
        <v>124</v>
      </c>
      <c r="I26" s="3" t="s">
        <v>125</v>
      </c>
      <c r="J26" s="3" t="s">
        <v>126</v>
      </c>
      <c r="K26" s="4" t="str">
        <f>IFERROR(__xludf.DUMMYFUNCTION("GOOGLETRANSLATE(J26,""zh"",""en"")"),"File, email")</f>
        <v>File, email</v>
      </c>
      <c r="L26" s="3">
        <v>2021.04</v>
      </c>
      <c r="M26" s="3" t="s">
        <v>127</v>
      </c>
      <c r="N26" s="4" t="str">
        <f>IFERROR(__xludf.DUMMYFUNCTION("GOOGLETRANSLATE(M26,""zh"",""en"")"),"Postal and websites of some government departments")</f>
        <v>Postal and websites of some government departments</v>
      </c>
      <c r="O26" s="3" t="s">
        <v>128</v>
      </c>
      <c r="P26" s="4" t="str">
        <f>IFERROR(__xludf.DUMMYFUNCTION("GOOGLETRANSLATE(O26,""zh"",""en"")"),"Data samples include some target emails and PC files of the Egyptian National Academy of Administration")</f>
        <v>Data samples include some target emails and PC files of the Egyptian National Academy of Administration</v>
      </c>
    </row>
    <row r="27">
      <c r="A27" s="3" t="s">
        <v>121</v>
      </c>
      <c r="B27" s="3" t="s">
        <v>129</v>
      </c>
      <c r="C27" s="4" t="str">
        <f>IFERROR(__xludf.DUMMYFUNCTION("GOOGLETRANSLATE(B27,""zh"",""en"")"),"France")</f>
        <v>France</v>
      </c>
      <c r="D27" s="3" t="s">
        <v>106</v>
      </c>
      <c r="E27" s="4" t="str">
        <f>IFERROR(__xludf.DUMMYFUNCTION("GOOGLETRANSLATE(D27,""zh"",""en"")"),"educate")</f>
        <v>educate</v>
      </c>
      <c r="F27" s="3" t="s">
        <v>130</v>
      </c>
      <c r="G27" s="4" t="str">
        <f>IFERROR(__xludf.DUMMYFUNCTION("GOOGLETRANSLATE(F27,""zh"",""en"")"),"Paris Institute")</f>
        <v>Paris Institute</v>
      </c>
      <c r="H27" s="8" t="s">
        <v>131</v>
      </c>
      <c r="I27" s="3" t="s">
        <v>132</v>
      </c>
      <c r="J27" s="3" t="s">
        <v>133</v>
      </c>
      <c r="K27" s="4" t="str">
        <f>IFERROR(__xludf.DUMMYFUNCTION("GOOGLETRANSLATE(J27,""zh"",""en"")"),"File, mailbox")</f>
        <v>File, mailbox</v>
      </c>
      <c r="L27" s="3" t="s">
        <v>134</v>
      </c>
      <c r="M27" s="3" t="s">
        <v>135</v>
      </c>
      <c r="N27" s="4" t="str">
        <f>IFERROR(__xludf.DUMMYFUNCTION("GOOGLETRANSLATE(M27,""zh"",""en"")"),"The specific authority is not clear for the time being, you need to ask")</f>
        <v>The specific authority is not clear for the time being, you need to ask</v>
      </c>
      <c r="O27" s="3" t="s">
        <v>136</v>
      </c>
      <c r="P27" s="4" t="str">
        <f>IFERROR(__xludf.DUMMYFUNCTION("GOOGLETRANSLATE(O27,""zh"",""en"")"),"jeanlouis.rocca, vincent.fertey mailbox data")</f>
        <v>jeanlouis.rocca, vincent.fertey mailbox data</v>
      </c>
      <c r="Q27" s="3" t="s">
        <v>137</v>
      </c>
    </row>
    <row r="28">
      <c r="A28" s="3" t="s">
        <v>121</v>
      </c>
      <c r="B28" s="3" t="s">
        <v>138</v>
      </c>
      <c r="C28" s="4" t="str">
        <f>IFERROR(__xludf.DUMMYFUNCTION("GOOGLETRANSLATE(B28,""zh"",""en"")"),"Cambodia")</f>
        <v>Cambodia</v>
      </c>
      <c r="D28" s="3" t="s">
        <v>29</v>
      </c>
      <c r="E28" s="4" t="str">
        <f>IFERROR(__xludf.DUMMYFUNCTION("GOOGLETRANSLATE(D28,""zh"",""en"")"),"government")</f>
        <v>government</v>
      </c>
      <c r="F28" s="3" t="s">
        <v>139</v>
      </c>
      <c r="G28" s="4" t="str">
        <f>IFERROR(__xludf.DUMMYFUNCTION("GOOGLETRANSLATE(F28,""zh"",""en"")"),"Ministry of Economic Affairs")</f>
        <v>Ministry of Economic Affairs</v>
      </c>
      <c r="H28" s="8" t="s">
        <v>140</v>
      </c>
      <c r="I28" s="3" t="s">
        <v>16</v>
      </c>
      <c r="J28" s="3" t="s">
        <v>16</v>
      </c>
      <c r="K28" s="4" t="str">
        <f>IFERROR(__xludf.DUMMYFUNCTION("GOOGLETRANSLATE(J28,""zh"",""en"")"),"N/a")</f>
        <v>N/a</v>
      </c>
      <c r="L28" s="3" t="s">
        <v>16</v>
      </c>
      <c r="M28" s="3" t="s">
        <v>141</v>
      </c>
      <c r="N28" s="4" t="str">
        <f>IFERROR(__xludf.DUMMYFUNCTION("GOOGLETRANSLATE(M28,""zh"",""en"")"),"Hundreds of machines in the domain, office network")</f>
        <v>Hundreds of machines in the domain, office network</v>
      </c>
      <c r="O28" s="3" t="s">
        <v>16</v>
      </c>
      <c r="P28" s="4" t="str">
        <f>IFERROR(__xludf.DUMMYFUNCTION("GOOGLETRANSLATE(O28,""zh"",""en"")"),"N/a")</f>
        <v>N/a</v>
      </c>
    </row>
    <row r="29">
      <c r="A29" s="3" t="s">
        <v>121</v>
      </c>
      <c r="B29" s="3" t="s">
        <v>142</v>
      </c>
      <c r="C29" s="4" t="str">
        <f>IFERROR(__xludf.DUMMYFUNCTION("GOOGLETRANSLATE(B29,""zh"",""en"")"),"Rwanda")</f>
        <v>Rwanda</v>
      </c>
      <c r="D29" s="3" t="s">
        <v>29</v>
      </c>
      <c r="E29" s="4" t="str">
        <f>IFERROR(__xludf.DUMMYFUNCTION("GOOGLETRANSLATE(D29,""zh"",""en"")"),"government")</f>
        <v>government</v>
      </c>
      <c r="F29" s="3" t="s">
        <v>143</v>
      </c>
      <c r="G29" s="4" t="str">
        <f>IFERROR(__xludf.DUMMYFUNCTION("GOOGLETRANSLATE(F29,""zh"",""en"")"),"Survey bureau")</f>
        <v>Survey bureau</v>
      </c>
      <c r="H29" s="8" t="s">
        <v>144</v>
      </c>
      <c r="I29" s="3" t="s">
        <v>16</v>
      </c>
      <c r="J29" s="3" t="s">
        <v>16</v>
      </c>
      <c r="K29" s="4" t="str">
        <f>IFERROR(__xludf.DUMMYFUNCTION("GOOGLETRANSLATE(J29,""zh"",""en"")"),"N/a")</f>
        <v>N/a</v>
      </c>
      <c r="L29" s="3" t="s">
        <v>16</v>
      </c>
      <c r="M29" s="3" t="s">
        <v>145</v>
      </c>
      <c r="N29" s="4" t="str">
        <f>IFERROR(__xludf.DUMMYFUNCTION("GOOGLETRANSLATE(M29,""zh"",""en"")"),"There are three strokes in the domain, hundreds of machines in the domain")</f>
        <v>There are three strokes in the domain, hundreds of machines in the domain</v>
      </c>
      <c r="O29" s="3" t="s">
        <v>16</v>
      </c>
      <c r="P29" s="4" t="str">
        <f>IFERROR(__xludf.DUMMYFUNCTION("GOOGLETRANSLATE(O29,""zh"",""en"")"),"N/a")</f>
        <v>N/a</v>
      </c>
    </row>
    <row r="30">
      <c r="A30" s="3" t="s">
        <v>121</v>
      </c>
      <c r="B30" s="3" t="s">
        <v>142</v>
      </c>
      <c r="C30" s="4" t="str">
        <f>IFERROR(__xludf.DUMMYFUNCTION("GOOGLETRANSLATE(B30,""zh"",""en"")"),"Rwanda")</f>
        <v>Rwanda</v>
      </c>
      <c r="D30" s="3" t="s">
        <v>29</v>
      </c>
      <c r="E30" s="4" t="str">
        <f>IFERROR(__xludf.DUMMYFUNCTION("GOOGLETRANSLATE(D30,""zh"",""en"")"),"government")</f>
        <v>government</v>
      </c>
      <c r="F30" s="3" t="s">
        <v>146</v>
      </c>
      <c r="G30" s="4" t="str">
        <f>IFERROR(__xludf.DUMMYFUNCTION("GOOGLETRANSLATE(F30,""zh"",""en"")"),"Department of Health")</f>
        <v>Department of Health</v>
      </c>
      <c r="H30" s="8" t="s">
        <v>147</v>
      </c>
      <c r="I30" s="3" t="s">
        <v>16</v>
      </c>
      <c r="J30" s="3" t="s">
        <v>16</v>
      </c>
      <c r="K30" s="4" t="str">
        <f>IFERROR(__xludf.DUMMYFUNCTION("GOOGLETRANSLATE(J30,""zh"",""en"")"),"N/a")</f>
        <v>N/a</v>
      </c>
      <c r="L30" s="3" t="s">
        <v>16</v>
      </c>
      <c r="M30" s="3" t="s">
        <v>148</v>
      </c>
      <c r="N30" s="4" t="str">
        <f>IFERROR(__xludf.DUMMYFUNCTION("GOOGLETRANSLATE(M30,""zh"",""en"")"),"The inner network controls three and hundreds of machines and office networks in the domain")</f>
        <v>The inner network controls three and hundreds of machines and office networks in the domain</v>
      </c>
      <c r="O30" s="3" t="s">
        <v>16</v>
      </c>
      <c r="P30" s="4" t="str">
        <f>IFERROR(__xludf.DUMMYFUNCTION("GOOGLETRANSLATE(O30,""zh"",""en"")"),"N/a")</f>
        <v>N/a</v>
      </c>
    </row>
    <row r="31">
      <c r="A31" s="3" t="s">
        <v>121</v>
      </c>
      <c r="B31" s="3" t="s">
        <v>28</v>
      </c>
      <c r="C31" s="4" t="str">
        <f>IFERROR(__xludf.DUMMYFUNCTION("GOOGLETRANSLATE(B31,""zh"",""en"")"),"Malaysia")</f>
        <v>Malaysia</v>
      </c>
      <c r="D31" s="3" t="s">
        <v>29</v>
      </c>
      <c r="E31" s="4" t="str">
        <f>IFERROR(__xludf.DUMMYFUNCTION("GOOGLETRANSLATE(D31,""zh"",""en"")"),"government")</f>
        <v>government</v>
      </c>
      <c r="F31" s="3" t="s">
        <v>149</v>
      </c>
      <c r="G31" s="4" t="str">
        <f>IFERROR(__xludf.DUMMYFUNCTION("GOOGLETRANSLATE(F31,""zh"",""en"")"),"Military network")</f>
        <v>Military network</v>
      </c>
      <c r="H31" s="8" t="s">
        <v>150</v>
      </c>
      <c r="I31" s="3" t="s">
        <v>16</v>
      </c>
      <c r="J31" s="3" t="s">
        <v>16</v>
      </c>
      <c r="K31" s="4" t="str">
        <f>IFERROR(__xludf.DUMMYFUNCTION("GOOGLETRANSLATE(J31,""zh"",""en"")"),"N/a")</f>
        <v>N/a</v>
      </c>
      <c r="L31" s="3" t="s">
        <v>16</v>
      </c>
      <c r="M31" s="3" t="s">
        <v>41</v>
      </c>
      <c r="N31" s="4" t="str">
        <f>IFERROR(__xludf.DUMMYFUNCTION("GOOGLETRANSLATE(M31,""zh"",""en"")"),"Postal authority")</f>
        <v>Postal authority</v>
      </c>
      <c r="O31" s="3" t="s">
        <v>151</v>
      </c>
      <c r="P31" s="4" t="str">
        <f>IFERROR(__xludf.DUMMYFUNCTION("GOOGLETRANSLATE(O31,""zh"",""en"")"),"Malay Ministry of Defense, Army, Navy")</f>
        <v>Malay Ministry of Defense, Army, Navy</v>
      </c>
    </row>
    <row r="32">
      <c r="A32" s="3" t="s">
        <v>121</v>
      </c>
      <c r="B32" s="3" t="s">
        <v>49</v>
      </c>
      <c r="C32" s="4" t="str">
        <f>IFERROR(__xludf.DUMMYFUNCTION("GOOGLETRANSLATE(B32,""zh"",""en"")"),"Mongolia")</f>
        <v>Mongolia</v>
      </c>
      <c r="D32" s="3" t="s">
        <v>14</v>
      </c>
      <c r="E32" s="4" t="str">
        <f>IFERROR(__xludf.DUMMYFUNCTION("GOOGLETRANSLATE(D32,""zh"",""en"")"),"Operator")</f>
        <v>Operator</v>
      </c>
      <c r="F32" s="3" t="s">
        <v>152</v>
      </c>
      <c r="G32" s="4" t="str">
        <f>IFERROR(__xludf.DUMMYFUNCTION("GOOGLETRANSLATE(F32,""zh"",""en"")"),"Skytel Sky Communication")</f>
        <v>Skytel Sky Communication</v>
      </c>
      <c r="H32" s="8" t="s">
        <v>153</v>
      </c>
      <c r="I32" s="3" t="s">
        <v>16</v>
      </c>
      <c r="J32" s="3" t="s">
        <v>16</v>
      </c>
      <c r="K32" s="4" t="str">
        <f>IFERROR(__xludf.DUMMYFUNCTION("GOOGLETRANSLATE(J32,""zh"",""en"")"),"N/a")</f>
        <v>N/a</v>
      </c>
      <c r="L32" s="3" t="s">
        <v>16</v>
      </c>
      <c r="M32" s="3" t="s">
        <v>154</v>
      </c>
      <c r="N32" s="4" t="str">
        <f>IFERROR(__xludf.DUMMYFUNCTION("GOOGLETRANSLATE(M32,""zh"",""en"")"),"Office network authority")</f>
        <v>Office network authority</v>
      </c>
      <c r="O32" s="3" t="s">
        <v>155</v>
      </c>
      <c r="P32" s="4" t="str">
        <f>IFERROR(__xludf.DUMMYFUNCTION("GOOGLETRANSLATE(O32,""zh"",""en"")"),"Mongolian second largest operator")</f>
        <v>Mongolian second largest operator</v>
      </c>
    </row>
    <row r="33">
      <c r="A33" s="3" t="s">
        <v>121</v>
      </c>
      <c r="B33" s="3" t="s">
        <v>49</v>
      </c>
      <c r="C33" s="4" t="str">
        <f>IFERROR(__xludf.DUMMYFUNCTION("GOOGLETRANSLATE(B33,""zh"",""en"")"),"Mongolia")</f>
        <v>Mongolia</v>
      </c>
      <c r="D33" s="3" t="s">
        <v>14</v>
      </c>
      <c r="E33" s="4" t="str">
        <f>IFERROR(__xludf.DUMMYFUNCTION("GOOGLETRANSLATE(D33,""zh"",""en"")"),"Operator")</f>
        <v>Operator</v>
      </c>
      <c r="F33" s="3" t="s">
        <v>156</v>
      </c>
      <c r="G33" s="4" t="str">
        <f>IFERROR(__xludf.DUMMYFUNCTION("GOOGLETRANSLATE(F33,""zh"",""en"")"),"Mongolia Telecom")</f>
        <v>Mongolia Telecom</v>
      </c>
      <c r="H33" s="8" t="s">
        <v>157</v>
      </c>
      <c r="I33" s="3" t="s">
        <v>16</v>
      </c>
      <c r="J33" s="3" t="s">
        <v>16</v>
      </c>
      <c r="K33" s="4" t="str">
        <f>IFERROR(__xludf.DUMMYFUNCTION("GOOGLETRANSLATE(J33,""zh"",""en"")"),"N/a")</f>
        <v>N/a</v>
      </c>
      <c r="L33" s="3" t="s">
        <v>16</v>
      </c>
      <c r="M33" s="3" t="s">
        <v>154</v>
      </c>
      <c r="N33" s="4" t="str">
        <f>IFERROR(__xludf.DUMMYFUNCTION("GOOGLETRANSLATE(M33,""zh"",""en"")"),"Office network authority")</f>
        <v>Office network authority</v>
      </c>
      <c r="O33" s="3" t="s">
        <v>158</v>
      </c>
      <c r="P33" s="4" t="str">
        <f>IFERROR(__xludf.DUMMYFUNCTION("GOOGLETRANSLATE(O33,""zh"",""en"")"),"Mongolian state -owned operator")</f>
        <v>Mongolian state -owned operator</v>
      </c>
    </row>
    <row r="34">
      <c r="A34" s="3" t="s">
        <v>121</v>
      </c>
      <c r="B34" s="3" t="s">
        <v>49</v>
      </c>
      <c r="C34" s="4" t="str">
        <f>IFERROR(__xludf.DUMMYFUNCTION("GOOGLETRANSLATE(B34,""zh"",""en"")"),"Mongolia")</f>
        <v>Mongolia</v>
      </c>
      <c r="D34" s="3" t="s">
        <v>29</v>
      </c>
      <c r="E34" s="4" t="str">
        <f>IFERROR(__xludf.DUMMYFUNCTION("GOOGLETRANSLATE(D34,""zh"",""en"")"),"government")</f>
        <v>government</v>
      </c>
      <c r="F34" s="3" t="s">
        <v>159</v>
      </c>
      <c r="G34" s="4" t="str">
        <f>IFERROR(__xludf.DUMMYFUNCTION("GOOGLETRANSLATE(F34,""zh"",""en"")"),"Ministry of Public Security")</f>
        <v>Ministry of Public Security</v>
      </c>
      <c r="H34" s="8" t="s">
        <v>160</v>
      </c>
      <c r="I34" s="3" t="s">
        <v>16</v>
      </c>
      <c r="J34" s="3" t="s">
        <v>16</v>
      </c>
      <c r="K34" s="4" t="str">
        <f>IFERROR(__xludf.DUMMYFUNCTION("GOOGLETRANSLATE(J34,""zh"",""en"")"),"N/a")</f>
        <v>N/a</v>
      </c>
      <c r="L34" s="3" t="s">
        <v>16</v>
      </c>
      <c r="M34" s="3" t="s">
        <v>154</v>
      </c>
      <c r="N34" s="4" t="str">
        <f>IFERROR(__xludf.DUMMYFUNCTION("GOOGLETRANSLATE(M34,""zh"",""en"")"),"Office network authority")</f>
        <v>Office network authority</v>
      </c>
      <c r="O34" s="3" t="s">
        <v>16</v>
      </c>
      <c r="P34" s="4" t="str">
        <f>IFERROR(__xludf.DUMMYFUNCTION("GOOGLETRANSLATE(O34,""zh"",""en"")"),"N/a")</f>
        <v>N/a</v>
      </c>
    </row>
    <row r="35">
      <c r="A35" s="3" t="s">
        <v>121</v>
      </c>
      <c r="B35" s="3" t="s">
        <v>55</v>
      </c>
      <c r="C35" s="4" t="str">
        <f>IFERROR(__xludf.DUMMYFUNCTION("GOOGLETRANSLATE(B35,""zh"",""en"")"),"Nepal")</f>
        <v>Nepal</v>
      </c>
      <c r="D35" s="3" t="s">
        <v>14</v>
      </c>
      <c r="E35" s="4" t="str">
        <f>IFERROR(__xludf.DUMMYFUNCTION("GOOGLETRANSLATE(D35,""zh"",""en"")"),"Operator")</f>
        <v>Operator</v>
      </c>
      <c r="F35" s="3" t="s">
        <v>161</v>
      </c>
      <c r="G35" s="4" t="str">
        <f>IFERROR(__xludf.DUMMYFUNCTION("GOOGLETRANSLATE(F35,""zh"",""en"")"),"Nepal Telecom")</f>
        <v>Nepal Telecom</v>
      </c>
      <c r="H35" s="8" t="s">
        <v>162</v>
      </c>
      <c r="I35" s="3" t="s">
        <v>163</v>
      </c>
      <c r="J35" s="3" t="s">
        <v>68</v>
      </c>
      <c r="K35" s="4" t="str">
        <f>IFERROR(__xludf.DUMMYFUNCTION("GOOGLETRANSLATE(J35,""zh"",""en"")"),"data sheet")</f>
        <v>data sheet</v>
      </c>
      <c r="L35" s="3">
        <v>2021.05</v>
      </c>
      <c r="M35" s="3" t="s">
        <v>164</v>
      </c>
      <c r="N35" s="4" t="str">
        <f>IFERROR(__xludf.DUMMYFUNCTION("GOOGLETRANSLATE(M35,""zh"",""en"")"),"Office network authority, core network authority")</f>
        <v>Office network authority, core network authority</v>
      </c>
      <c r="O35" s="3" t="s">
        <v>165</v>
      </c>
      <c r="P35" s="4" t="str">
        <f>IFERROR(__xludf.DUMMYFUNCTION("GOOGLETRANSLATE(O35,""zh"",""en"")"),"Nepal's largest operator")</f>
        <v>Nepal's largest operator</v>
      </c>
    </row>
    <row r="36">
      <c r="A36" s="3" t="s">
        <v>121</v>
      </c>
      <c r="B36" s="3" t="s">
        <v>166</v>
      </c>
      <c r="C36" s="4" t="str">
        <f>IFERROR(__xludf.DUMMYFUNCTION("GOOGLETRANSLATE(B36,""zh"",""en"")"),"Nigeria")</f>
        <v>Nigeria</v>
      </c>
      <c r="D36" s="3" t="s">
        <v>29</v>
      </c>
      <c r="E36" s="4" t="str">
        <f>IFERROR(__xludf.DUMMYFUNCTION("GOOGLETRANSLATE(D36,""zh"",""en"")"),"government")</f>
        <v>government</v>
      </c>
      <c r="F36" s="3" t="s">
        <v>123</v>
      </c>
      <c r="G36" s="4" t="str">
        <f>IFERROR(__xludf.DUMMYFUNCTION("GOOGLETRANSLATE(F36,""zh"",""en"")"),"Government network")</f>
        <v>Government network</v>
      </c>
      <c r="H36" s="8" t="s">
        <v>167</v>
      </c>
      <c r="I36" s="3" t="s">
        <v>168</v>
      </c>
      <c r="J36" s="3" t="s">
        <v>33</v>
      </c>
      <c r="K36" s="4" t="str">
        <f>IFERROR(__xludf.DUMMYFUNCTION("GOOGLETRANSLATE(J36,""zh"",""en"")"),"mail")</f>
        <v>mail</v>
      </c>
      <c r="L36" s="3">
        <v>2021.05</v>
      </c>
      <c r="M36" s="3" t="s">
        <v>169</v>
      </c>
      <c r="N36" s="4" t="str">
        <f>IFERROR(__xludf.DUMMYFUNCTION("GOOGLETRANSLATE(M36,""zh"",""en"")"),"Postal and websites of national government departments")</f>
        <v>Postal and websites of national government departments</v>
      </c>
      <c r="O36" s="3" t="s">
        <v>16</v>
      </c>
      <c r="P36" s="4" t="str">
        <f>IFERROR(__xludf.DUMMYFUNCTION("GOOGLETRANSLATE(O36,""zh"",""en"")"),"N/a")</f>
        <v>N/a</v>
      </c>
    </row>
    <row r="37">
      <c r="A37" s="3" t="s">
        <v>121</v>
      </c>
      <c r="B37" s="3" t="s">
        <v>56</v>
      </c>
      <c r="C37" s="4" t="str">
        <f>IFERROR(__xludf.DUMMYFUNCTION("GOOGLETRANSLATE(B37,""zh"",""en"")"),"Taiwan")</f>
        <v>Taiwan</v>
      </c>
      <c r="D37" s="3" t="s">
        <v>106</v>
      </c>
      <c r="E37" s="4" t="str">
        <f>IFERROR(__xludf.DUMMYFUNCTION("GOOGLETRANSLATE(D37,""zh"",""en"")"),"educate")</f>
        <v>educate</v>
      </c>
      <c r="F37" s="3" t="s">
        <v>170</v>
      </c>
      <c r="G37" s="4" t="str">
        <f>IFERROR(__xludf.DUMMYFUNCTION("GOOGLETRANSLATE(F37,""zh"",""en"")"),"Taiwan University Institute of Applied Mechanics")</f>
        <v>Taiwan University Institute of Applied Mechanics</v>
      </c>
      <c r="H37" s="8" t="s">
        <v>171</v>
      </c>
      <c r="I37" s="3" t="s">
        <v>16</v>
      </c>
      <c r="J37" s="3" t="s">
        <v>16</v>
      </c>
      <c r="K37" s="4" t="str">
        <f>IFERROR(__xludf.DUMMYFUNCTION("GOOGLETRANSLATE(J37,""zh"",""en"")"),"N/a")</f>
        <v>N/a</v>
      </c>
      <c r="L37" s="3" t="s">
        <v>16</v>
      </c>
      <c r="M37" s="3" t="s">
        <v>172</v>
      </c>
      <c r="N37" s="4" t="str">
        <f>IFERROR(__xludf.DUMMYFUNCTION("GOOGLETRANSLATE(M37,""zh"",""en"")"),"The intranet authority has been dropped, with HASH passwords and webshell")</f>
        <v>The intranet authority has been dropped, with HASH passwords and webshell</v>
      </c>
      <c r="O37" s="3" t="s">
        <v>16</v>
      </c>
      <c r="P37" s="4" t="str">
        <f>IFERROR(__xludf.DUMMYFUNCTION("GOOGLETRANSLATE(O37,""zh"",""en"")"),"N/a")</f>
        <v>N/a</v>
      </c>
    </row>
    <row r="38">
      <c r="A38" s="3" t="s">
        <v>121</v>
      </c>
      <c r="B38" s="3" t="s">
        <v>56</v>
      </c>
      <c r="C38" s="4" t="str">
        <f>IFERROR(__xludf.DUMMYFUNCTION("GOOGLETRANSLATE(B38,""zh"",""en"")"),"Taiwan")</f>
        <v>Taiwan</v>
      </c>
      <c r="D38" s="3" t="s">
        <v>106</v>
      </c>
      <c r="E38" s="4" t="str">
        <f>IFERROR(__xludf.DUMMYFUNCTION("GOOGLETRANSLATE(D38,""zh"",""en"")"),"educate")</f>
        <v>educate</v>
      </c>
      <c r="F38" s="3" t="s">
        <v>173</v>
      </c>
      <c r="G38" s="4" t="str">
        <f>IFERROR(__xludf.DUMMYFUNCTION("GOOGLETRANSLATE(F38,""zh"",""en"")"),"Tamkang University")</f>
        <v>Tamkang University</v>
      </c>
      <c r="H38" s="8" t="s">
        <v>174</v>
      </c>
      <c r="I38" s="3" t="s">
        <v>175</v>
      </c>
      <c r="J38" s="3" t="s">
        <v>33</v>
      </c>
      <c r="K38" s="4" t="str">
        <f>IFERROR(__xludf.DUMMYFUNCTION("GOOGLETRANSLATE(J38,""zh"",""en"")"),"mail")</f>
        <v>mail</v>
      </c>
      <c r="L38" s="3">
        <v>2022.01</v>
      </c>
      <c r="M38" s="3" t="s">
        <v>41</v>
      </c>
      <c r="N38" s="4" t="str">
        <f>IFERROR(__xludf.DUMMYFUNCTION("GOOGLETRANSLATE(M38,""zh"",""en"")"),"Postal authority")</f>
        <v>Postal authority</v>
      </c>
      <c r="O38" s="3" t="s">
        <v>16</v>
      </c>
      <c r="P38" s="4" t="str">
        <f>IFERROR(__xludf.DUMMYFUNCTION("GOOGLETRANSLATE(O38,""zh"",""en"")"),"N/a")</f>
        <v>N/a</v>
      </c>
    </row>
    <row r="39">
      <c r="A39" s="3" t="s">
        <v>121</v>
      </c>
      <c r="B39" s="3" t="s">
        <v>61</v>
      </c>
      <c r="C39" s="4" t="str">
        <f>IFERROR(__xludf.DUMMYFUNCTION("GOOGLETRANSLATE(B39,""zh"",""en"")"),"Thailand")</f>
        <v>Thailand</v>
      </c>
      <c r="D39" s="3" t="s">
        <v>29</v>
      </c>
      <c r="E39" s="4" t="str">
        <f>IFERROR(__xludf.DUMMYFUNCTION("GOOGLETRANSLATE(D39,""zh"",""en"")"),"government")</f>
        <v>government</v>
      </c>
      <c r="F39" s="3" t="s">
        <v>176</v>
      </c>
      <c r="G39" s="4" t="str">
        <f>IFERROR(__xludf.DUMMYFUNCTION("GOOGLETRANSLATE(F39,""zh"",""en"")"),"Ministry of Finance")</f>
        <v>Ministry of Finance</v>
      </c>
      <c r="H39" s="8" t="s">
        <v>177</v>
      </c>
      <c r="I39" s="3" t="s">
        <v>16</v>
      </c>
      <c r="J39" s="3" t="s">
        <v>16</v>
      </c>
      <c r="K39" s="4" t="str">
        <f>IFERROR(__xludf.DUMMYFUNCTION("GOOGLETRANSLATE(J39,""zh"",""en"")"),"N/a")</f>
        <v>N/a</v>
      </c>
      <c r="L39" s="3" t="s">
        <v>16</v>
      </c>
      <c r="M39" s="3" t="s">
        <v>154</v>
      </c>
      <c r="N39" s="4" t="str">
        <f>IFERROR(__xludf.DUMMYFUNCTION("GOOGLETRANSLATE(M39,""zh"",""en"")"),"Office network authority")</f>
        <v>Office network authority</v>
      </c>
      <c r="O39" s="3" t="s">
        <v>16</v>
      </c>
      <c r="P39" s="4" t="str">
        <f>IFERROR(__xludf.DUMMYFUNCTION("GOOGLETRANSLATE(O39,""zh"",""en"")"),"N/a")</f>
        <v>N/a</v>
      </c>
    </row>
    <row r="40">
      <c r="A40" s="3" t="s">
        <v>121</v>
      </c>
      <c r="B40" s="3" t="s">
        <v>61</v>
      </c>
      <c r="C40" s="4" t="str">
        <f>IFERROR(__xludf.DUMMYFUNCTION("GOOGLETRANSLATE(B40,""zh"",""en"")"),"Thailand")</f>
        <v>Thailand</v>
      </c>
      <c r="D40" s="3" t="s">
        <v>29</v>
      </c>
      <c r="E40" s="4" t="str">
        <f>IFERROR(__xludf.DUMMYFUNCTION("GOOGLETRANSLATE(D40,""zh"",""en"")"),"government")</f>
        <v>government</v>
      </c>
      <c r="F40" s="3" t="s">
        <v>178</v>
      </c>
      <c r="G40" s="4" t="str">
        <f>IFERROR(__xludf.DUMMYFUNCTION("GOOGLETRANSLATE(F40,""zh"",""en"")"),"Senate")</f>
        <v>Senate</v>
      </c>
      <c r="H40" s="8" t="s">
        <v>179</v>
      </c>
      <c r="I40" s="3" t="s">
        <v>180</v>
      </c>
      <c r="J40" s="3" t="s">
        <v>33</v>
      </c>
      <c r="K40" s="4" t="str">
        <f>IFERROR(__xludf.DUMMYFUNCTION("GOOGLETRANSLATE(J40,""zh"",""en"")"),"mail")</f>
        <v>mail</v>
      </c>
      <c r="L40" s="3" t="s">
        <v>181</v>
      </c>
      <c r="M40" s="3" t="s">
        <v>41</v>
      </c>
      <c r="N40" s="4" t="str">
        <f>IFERROR(__xludf.DUMMYFUNCTION("GOOGLETRANSLATE(M40,""zh"",""en"")"),"Postal authority")</f>
        <v>Postal authority</v>
      </c>
      <c r="O40" s="3" t="s">
        <v>16</v>
      </c>
      <c r="P40" s="4" t="str">
        <f>IFERROR(__xludf.DUMMYFUNCTION("GOOGLETRANSLATE(O40,""zh"",""en"")"),"N/a")</f>
        <v>N/a</v>
      </c>
    </row>
    <row r="41">
      <c r="A41" s="3" t="s">
        <v>121</v>
      </c>
      <c r="B41" s="3" t="s">
        <v>61</v>
      </c>
      <c r="C41" s="4" t="str">
        <f>IFERROR(__xludf.DUMMYFUNCTION("GOOGLETRANSLATE(B41,""zh"",""en"")"),"Thailand")</f>
        <v>Thailand</v>
      </c>
      <c r="D41" s="3" t="s">
        <v>29</v>
      </c>
      <c r="E41" s="4" t="str">
        <f>IFERROR(__xludf.DUMMYFUNCTION("GOOGLETRANSLATE(D41,""zh"",""en"")"),"government")</f>
        <v>government</v>
      </c>
      <c r="F41" s="3" t="s">
        <v>182</v>
      </c>
      <c r="G41" s="4" t="str">
        <f>IFERROR(__xludf.DUMMYFUNCTION("GOOGLETRANSLATE(F41,""zh"",""en"")"),"Ministry of Trade")</f>
        <v>Ministry of Trade</v>
      </c>
      <c r="H41" s="8" t="s">
        <v>183</v>
      </c>
      <c r="I41" s="3" t="s">
        <v>16</v>
      </c>
      <c r="J41" s="3" t="s">
        <v>16</v>
      </c>
      <c r="K41" s="4" t="str">
        <f>IFERROR(__xludf.DUMMYFUNCTION("GOOGLETRANSLATE(J41,""zh"",""en"")"),"N/a")</f>
        <v>N/a</v>
      </c>
      <c r="L41" s="3" t="s">
        <v>16</v>
      </c>
      <c r="M41" s="3" t="s">
        <v>184</v>
      </c>
      <c r="N41" s="4" t="str">
        <f>IFERROR(__xludf.DUMMYFUNCTION("GOOGLETRANSLATE(M41,""zh"",""en"")"),"Main station permissions, office network authority, mailing authority")</f>
        <v>Main station permissions, office network authority, mailing authority</v>
      </c>
      <c r="O41" s="3" t="s">
        <v>16</v>
      </c>
      <c r="P41" s="4" t="str">
        <f>IFERROR(__xludf.DUMMYFUNCTION("GOOGLETRANSLATE(O41,""zh"",""en"")"),"N/a")</f>
        <v>N/a</v>
      </c>
    </row>
    <row r="42">
      <c r="A42" s="3" t="s">
        <v>121</v>
      </c>
      <c r="B42" s="3" t="s">
        <v>61</v>
      </c>
      <c r="C42" s="4" t="str">
        <f>IFERROR(__xludf.DUMMYFUNCTION("GOOGLETRANSLATE(B42,""zh"",""en"")"),"Thailand")</f>
        <v>Thailand</v>
      </c>
      <c r="D42" s="3" t="s">
        <v>29</v>
      </c>
      <c r="E42" s="4" t="str">
        <f>IFERROR(__xludf.DUMMYFUNCTION("GOOGLETRANSLATE(D42,""zh"",""en"")"),"government")</f>
        <v>government</v>
      </c>
      <c r="F42" s="3" t="s">
        <v>185</v>
      </c>
      <c r="G42" s="4" t="str">
        <f>IFERROR(__xludf.DUMMYFUNCTION("GOOGLETRANSLATE(F42,""zh"",""en"")"),"Office of the State Committee")</f>
        <v>Office of the State Committee</v>
      </c>
      <c r="H42" s="8" t="s">
        <v>186</v>
      </c>
      <c r="I42" s="3" t="s">
        <v>16</v>
      </c>
      <c r="J42" s="3" t="s">
        <v>16</v>
      </c>
      <c r="K42" s="4" t="str">
        <f>IFERROR(__xludf.DUMMYFUNCTION("GOOGLETRANSLATE(J42,""zh"",""en"")"),"N/a")</f>
        <v>N/a</v>
      </c>
      <c r="L42" s="3" t="s">
        <v>16</v>
      </c>
      <c r="M42" s="3" t="s">
        <v>187</v>
      </c>
      <c r="N42" s="4" t="str">
        <f>IFERROR(__xludf.DUMMYFUNCTION("GOOGLETRANSLATE(M42,""zh"",""en"")"),"Two machine permissions in the domain")</f>
        <v>Two machine permissions in the domain</v>
      </c>
      <c r="O42" s="3" t="s">
        <v>16</v>
      </c>
      <c r="P42" s="4" t="str">
        <f>IFERROR(__xludf.DUMMYFUNCTION("GOOGLETRANSLATE(O42,""zh"",""en"")"),"N/a")</f>
        <v>N/a</v>
      </c>
    </row>
    <row r="43">
      <c r="A43" s="3" t="s">
        <v>121</v>
      </c>
      <c r="B43" s="3" t="s">
        <v>61</v>
      </c>
      <c r="C43" s="4" t="str">
        <f>IFERROR(__xludf.DUMMYFUNCTION("GOOGLETRANSLATE(B43,""zh"",""en"")"),"Thailand")</f>
        <v>Thailand</v>
      </c>
      <c r="D43" s="3" t="s">
        <v>29</v>
      </c>
      <c r="E43" s="4" t="str">
        <f>IFERROR(__xludf.DUMMYFUNCTION("GOOGLETRANSLATE(D43,""zh"",""en"")"),"government")</f>
        <v>government</v>
      </c>
      <c r="F43" s="3" t="s">
        <v>37</v>
      </c>
      <c r="G43" s="4" t="str">
        <f>IFERROR(__xludf.DUMMYFUNCTION("GOOGLETRANSLATE(F43,""zh"",""en"")"),"Ministry of the Interior")</f>
        <v>Ministry of the Interior</v>
      </c>
      <c r="H43" s="8" t="s">
        <v>188</v>
      </c>
      <c r="I43" s="3" t="s">
        <v>16</v>
      </c>
      <c r="J43" s="3" t="s">
        <v>16</v>
      </c>
      <c r="K43" s="4" t="str">
        <f>IFERROR(__xludf.DUMMYFUNCTION("GOOGLETRANSLATE(J43,""zh"",""en"")"),"N/a")</f>
        <v>N/a</v>
      </c>
      <c r="L43" s="3" t="s">
        <v>16</v>
      </c>
      <c r="M43" s="3" t="s">
        <v>189</v>
      </c>
      <c r="N43" s="4" t="str">
        <f>IFERROR(__xludf.DUMMYFUNCTION("GOOGLETRANSLATE(M43,""zh"",""en"")"),"Part of the server permissions, mailing authority")</f>
        <v>Part of the server permissions, mailing authority</v>
      </c>
      <c r="O43" s="3" t="s">
        <v>16</v>
      </c>
      <c r="P43" s="4" t="str">
        <f>IFERROR(__xludf.DUMMYFUNCTION("GOOGLETRANSLATE(O43,""zh"",""en"")"),"N/a")</f>
        <v>N/a</v>
      </c>
    </row>
    <row r="44">
      <c r="A44" s="3" t="s">
        <v>121</v>
      </c>
      <c r="B44" s="3" t="s">
        <v>61</v>
      </c>
      <c r="C44" s="4" t="str">
        <f>IFERROR(__xludf.DUMMYFUNCTION("GOOGLETRANSLATE(B44,""zh"",""en"")"),"Thailand")</f>
        <v>Thailand</v>
      </c>
      <c r="D44" s="3" t="s">
        <v>29</v>
      </c>
      <c r="E44" s="4" t="str">
        <f>IFERROR(__xludf.DUMMYFUNCTION("GOOGLETRANSLATE(D44,""zh"",""en"")"),"government")</f>
        <v>government</v>
      </c>
      <c r="F44" s="3" t="s">
        <v>190</v>
      </c>
      <c r="G44" s="4" t="str">
        <f>IFERROR(__xludf.DUMMYFUNCTION("GOOGLETRANSLATE(F44,""zh"",""en"")"),"Ministry of Commerce")</f>
        <v>Ministry of Commerce</v>
      </c>
      <c r="H44" s="8" t="s">
        <v>191</v>
      </c>
      <c r="I44" s="3" t="s">
        <v>16</v>
      </c>
      <c r="J44" s="3" t="s">
        <v>16</v>
      </c>
      <c r="K44" s="4" t="str">
        <f>IFERROR(__xludf.DUMMYFUNCTION("GOOGLETRANSLATE(J44,""zh"",""en"")"),"N/a")</f>
        <v>N/a</v>
      </c>
      <c r="L44" s="3" t="s">
        <v>16</v>
      </c>
      <c r="M44" s="3" t="s">
        <v>184</v>
      </c>
      <c r="N44" s="4" t="str">
        <f>IFERROR(__xludf.DUMMYFUNCTION("GOOGLETRANSLATE(M44,""zh"",""en"")"),"Main station permissions, office network authority, mailing authority")</f>
        <v>Main station permissions, office network authority, mailing authority</v>
      </c>
      <c r="O44" s="3" t="s">
        <v>16</v>
      </c>
      <c r="P44" s="4" t="str">
        <f>IFERROR(__xludf.DUMMYFUNCTION("GOOGLETRANSLATE(O44,""zh"",""en"")"),"N/a")</f>
        <v>N/a</v>
      </c>
    </row>
    <row r="45">
      <c r="A45" s="3" t="s">
        <v>121</v>
      </c>
      <c r="B45" s="3" t="s">
        <v>192</v>
      </c>
      <c r="C45" s="4" t="str">
        <f>IFERROR(__xludf.DUMMYFUNCTION("GOOGLETRANSLATE(B45,""zh"",""en"")"),"Hongkong")</f>
        <v>Hongkong</v>
      </c>
      <c r="D45" s="3" t="s">
        <v>106</v>
      </c>
      <c r="E45" s="4" t="str">
        <f>IFERROR(__xludf.DUMMYFUNCTION("GOOGLETRANSLATE(D45,""zh"",""en"")"),"educate")</f>
        <v>educate</v>
      </c>
      <c r="F45" s="3" t="s">
        <v>193</v>
      </c>
      <c r="G45" s="4" t="str">
        <f>IFERROR(__xludf.DUMMYFUNCTION("GOOGLETRANSLATE(F45,""zh"",""en"")"),"Hong Kong Donghua College")</f>
        <v>Hong Kong Donghua College</v>
      </c>
      <c r="H45" s="8" t="s">
        <v>194</v>
      </c>
      <c r="I45" s="3" t="s">
        <v>16</v>
      </c>
      <c r="J45" s="3" t="s">
        <v>16</v>
      </c>
      <c r="K45" s="4" t="str">
        <f>IFERROR(__xludf.DUMMYFUNCTION("GOOGLETRANSLATE(J45,""zh"",""en"")"),"N/a")</f>
        <v>N/a</v>
      </c>
      <c r="L45" s="3" t="s">
        <v>16</v>
      </c>
      <c r="M45" s="3" t="s">
        <v>184</v>
      </c>
      <c r="N45" s="4" t="str">
        <f>IFERROR(__xludf.DUMMYFUNCTION("GOOGLETRANSLATE(M45,""zh"",""en"")"),"Main station permissions, office network authority, mailing authority")</f>
        <v>Main station permissions, office network authority, mailing authority</v>
      </c>
      <c r="O45" s="3" t="s">
        <v>16</v>
      </c>
      <c r="P45" s="4" t="str">
        <f>IFERROR(__xludf.DUMMYFUNCTION("GOOGLETRANSLATE(O45,""zh"",""en"")"),"N/a")</f>
        <v>N/a</v>
      </c>
    </row>
    <row r="46">
      <c r="A46" s="3" t="s">
        <v>121</v>
      </c>
      <c r="B46" s="3" t="s">
        <v>192</v>
      </c>
      <c r="C46" s="4" t="str">
        <f>IFERROR(__xludf.DUMMYFUNCTION("GOOGLETRANSLATE(B46,""zh"",""en"")"),"Hongkong")</f>
        <v>Hongkong</v>
      </c>
      <c r="D46" s="3" t="s">
        <v>106</v>
      </c>
      <c r="E46" s="4" t="str">
        <f>IFERROR(__xludf.DUMMYFUNCTION("GOOGLETRANSLATE(D46,""zh"",""en"")"),"educate")</f>
        <v>educate</v>
      </c>
      <c r="F46" s="3" t="s">
        <v>195</v>
      </c>
      <c r="G46" s="4" t="str">
        <f>IFERROR(__xludf.DUMMYFUNCTION("GOOGLETRANSLATE(F46,""zh"",""en"")"),"Hong Kong University of Education")</f>
        <v>Hong Kong University of Education</v>
      </c>
      <c r="H46" s="8" t="s">
        <v>196</v>
      </c>
      <c r="I46" s="3" t="s">
        <v>197</v>
      </c>
      <c r="J46" s="3" t="s">
        <v>68</v>
      </c>
      <c r="K46" s="4" t="str">
        <f>IFERROR(__xludf.DUMMYFUNCTION("GOOGLETRANSLATE(J46,""zh"",""en"")"),"data sheet")</f>
        <v>data sheet</v>
      </c>
      <c r="L46" s="3" t="s">
        <v>16</v>
      </c>
      <c r="M46" s="3" t="s">
        <v>184</v>
      </c>
      <c r="N46" s="4" t="str">
        <f>IFERROR(__xludf.DUMMYFUNCTION("GOOGLETRANSLATE(M46,""zh"",""en"")"),"Main station permissions, office network authority, mailing authority")</f>
        <v>Main station permissions, office network authority, mailing authority</v>
      </c>
      <c r="O46" s="3" t="s">
        <v>198</v>
      </c>
      <c r="P46" s="4" t="str">
        <f>IFERROR(__xludf.DUMMYFUNCTION("GOOGLETRANSLATE(O46,""zh"",""en"")"),"The sample is a multi -target mailbox data, and the files are all outlook data files")</f>
        <v>The sample is a multi -target mailbox data, and the files are all outlook data files</v>
      </c>
    </row>
    <row r="47">
      <c r="A47" s="3" t="s">
        <v>121</v>
      </c>
      <c r="B47" s="3" t="s">
        <v>192</v>
      </c>
      <c r="C47" s="4" t="str">
        <f>IFERROR(__xludf.DUMMYFUNCTION("GOOGLETRANSLATE(B47,""zh"",""en"")"),"Hongkong")</f>
        <v>Hongkong</v>
      </c>
      <c r="D47" s="3" t="s">
        <v>106</v>
      </c>
      <c r="E47" s="4" t="str">
        <f>IFERROR(__xludf.DUMMYFUNCTION("GOOGLETRANSLATE(D47,""zh"",""en"")"),"educate")</f>
        <v>educate</v>
      </c>
      <c r="F47" s="3" t="s">
        <v>199</v>
      </c>
      <c r="G47" s="4" t="str">
        <f>IFERROR(__xludf.DUMMYFUNCTION("GOOGLETRANSLATE(F47,""zh"",""en"")"),"Hong Kong University of Science and Technology")</f>
        <v>Hong Kong University of Science and Technology</v>
      </c>
      <c r="H47" s="8" t="s">
        <v>200</v>
      </c>
      <c r="I47" s="3" t="s">
        <v>201</v>
      </c>
      <c r="J47" s="3" t="s">
        <v>126</v>
      </c>
      <c r="K47" s="4" t="str">
        <f>IFERROR(__xludf.DUMMYFUNCTION("GOOGLETRANSLATE(J47,""zh"",""en"")"),"File, email")</f>
        <v>File, email</v>
      </c>
      <c r="L47" s="3">
        <v>2021.0</v>
      </c>
      <c r="M47" s="3" t="s">
        <v>202</v>
      </c>
      <c r="N47" s="4" t="str">
        <f>IFERROR(__xludf.DUMMYFUNCTION("GOOGLETRANSLATE(M47,""zh"",""en"")"),"PC permissions in some hospitals")</f>
        <v>PC permissions in some hospitals</v>
      </c>
      <c r="O47" s="3" t="s">
        <v>16</v>
      </c>
      <c r="P47" s="4" t="str">
        <f>IFERROR(__xludf.DUMMYFUNCTION("GOOGLETRANSLATE(O47,""zh"",""en"")"),"N/a")</f>
        <v>N/a</v>
      </c>
    </row>
    <row r="48">
      <c r="A48" s="3" t="s">
        <v>121</v>
      </c>
      <c r="B48" s="3" t="s">
        <v>192</v>
      </c>
      <c r="C48" s="4" t="str">
        <f>IFERROR(__xludf.DUMMYFUNCTION("GOOGLETRANSLATE(B48,""zh"",""en"")"),"Hongkong")</f>
        <v>Hongkong</v>
      </c>
      <c r="D48" s="3" t="s">
        <v>106</v>
      </c>
      <c r="E48" s="4" t="str">
        <f>IFERROR(__xludf.DUMMYFUNCTION("GOOGLETRANSLATE(D48,""zh"",""en"")"),"educate")</f>
        <v>educate</v>
      </c>
      <c r="F48" s="3" t="s">
        <v>203</v>
      </c>
      <c r="G48" s="4" t="str">
        <f>IFERROR(__xludf.DUMMYFUNCTION("GOOGLETRANSLATE(F48,""zh"",""en"")"),"Hong Kong Shuren University")</f>
        <v>Hong Kong Shuren University</v>
      </c>
      <c r="H48" s="8" t="s">
        <v>204</v>
      </c>
      <c r="I48" s="3" t="s">
        <v>205</v>
      </c>
      <c r="J48" s="3" t="s">
        <v>206</v>
      </c>
      <c r="K48" s="4" t="str">
        <f>IFERROR(__xludf.DUMMYFUNCTION("GOOGLETRANSLATE(J48,""zh"",""en"")"),"Data table, email")</f>
        <v>Data table, email</v>
      </c>
      <c r="L48" s="3" t="s">
        <v>207</v>
      </c>
      <c r="M48" s="3" t="s">
        <v>184</v>
      </c>
      <c r="N48" s="4" t="str">
        <f>IFERROR(__xludf.DUMMYFUNCTION("GOOGLETRANSLATE(M48,""zh"",""en"")"),"Main station permissions, office network authority, mailing authority")</f>
        <v>Main station permissions, office network authority, mailing authority</v>
      </c>
      <c r="O48" s="3" t="s">
        <v>208</v>
      </c>
      <c r="P48" s="4" t="str">
        <f>IFERROR(__xludf.DUMMYFUNCTION("GOOGLETRANSLATE(O48,""zh"",""en"")"),"The sample is a multi -target mailbox data. The targets are: senior administrative assistant Li Jiaming, principal Hu Huaizhong, and the director of the China Liaison Office Ou Rongguang")</f>
        <v>The sample is a multi -target mailbox data. The targets are: senior administrative assistant Li Jiaming, principal Hu Huaizhong, and the director of the China Liaison Office Ou Rongguang</v>
      </c>
    </row>
    <row r="49">
      <c r="A49" s="3" t="s">
        <v>121</v>
      </c>
      <c r="B49" s="3" t="s">
        <v>192</v>
      </c>
      <c r="C49" s="4" t="str">
        <f>IFERROR(__xludf.DUMMYFUNCTION("GOOGLETRANSLATE(B49,""zh"",""en"")"),"Hongkong")</f>
        <v>Hongkong</v>
      </c>
      <c r="D49" s="3" t="s">
        <v>106</v>
      </c>
      <c r="E49" s="4" t="str">
        <f>IFERROR(__xludf.DUMMYFUNCTION("GOOGLETRANSLATE(D49,""zh"",""en"")"),"educate")</f>
        <v>educate</v>
      </c>
      <c r="F49" s="3" t="s">
        <v>209</v>
      </c>
      <c r="G49" s="4" t="str">
        <f>IFERROR(__xludf.DUMMYFUNCTION("GOOGLETRANSLATE(F49,""zh"",""en"")"),"Chinese University of Hong Kong")</f>
        <v>Chinese University of Hong Kong</v>
      </c>
      <c r="H49" s="5" t="s">
        <v>210</v>
      </c>
      <c r="I49" s="3" t="s">
        <v>211</v>
      </c>
      <c r="J49" s="3" t="s">
        <v>68</v>
      </c>
      <c r="K49" s="4" t="str">
        <f>IFERROR(__xludf.DUMMYFUNCTION("GOOGLETRANSLATE(J49,""zh"",""en"")"),"data sheet")</f>
        <v>data sheet</v>
      </c>
      <c r="L49" s="3">
        <v>2019.12</v>
      </c>
      <c r="M49" s="3" t="s">
        <v>202</v>
      </c>
      <c r="N49" s="4" t="str">
        <f>IFERROR(__xludf.DUMMYFUNCTION("GOOGLETRANSLATE(M49,""zh"",""en"")"),"PC permissions in some hospitals")</f>
        <v>PC permissions in some hospitals</v>
      </c>
      <c r="O49" s="3" t="s">
        <v>212</v>
      </c>
      <c r="P49" s="4" t="str">
        <f>IFERROR(__xludf.DUMMYFUNCTION("GOOGLETRANSLATE(O49,""zh"",""en"")"),"Main fields of samples: names, hospitals and other information")</f>
        <v>Main fields of samples: names, hospitals and other information</v>
      </c>
    </row>
    <row r="50">
      <c r="A50" s="3" t="s">
        <v>121</v>
      </c>
      <c r="B50" s="3" t="s">
        <v>192</v>
      </c>
      <c r="C50" s="4" t="str">
        <f>IFERROR(__xludf.DUMMYFUNCTION("GOOGLETRANSLATE(B50,""zh"",""en"")"),"Hongkong")</f>
        <v>Hongkong</v>
      </c>
      <c r="D50" s="3" t="s">
        <v>29</v>
      </c>
      <c r="E50" s="4" t="str">
        <f>IFERROR(__xludf.DUMMYFUNCTION("GOOGLETRANSLATE(D50,""zh"",""en"")"),"government")</f>
        <v>government</v>
      </c>
      <c r="F50" s="3" t="s">
        <v>213</v>
      </c>
      <c r="G50" s="4" t="str">
        <f>IFERROR(__xludf.DUMMYFUNCTION("GOOGLETRANSLATE(F50,""zh"",""en"")"),"Employee alliance")</f>
        <v>Employee alliance</v>
      </c>
      <c r="H50" s="5" t="s">
        <v>214</v>
      </c>
      <c r="I50" s="3" t="s">
        <v>215</v>
      </c>
      <c r="J50" s="3" t="s">
        <v>216</v>
      </c>
      <c r="K50" s="4" t="str">
        <f>IFERROR(__xludf.DUMMYFUNCTION("GOOGLETRANSLATE(J50,""zh"",""en"")"),"Data table, file")</f>
        <v>Data table, file</v>
      </c>
      <c r="L50" s="3" t="s">
        <v>217</v>
      </c>
      <c r="M50" s="3" t="s">
        <v>218</v>
      </c>
      <c r="N50" s="4" t="str">
        <f>IFERROR(__xludf.DUMMYFUNCTION("GOOGLETRANSLATE(M50,""zh"",""en"")"),"The personal information of all members of the organization is about 800, some office network authority, cultural service permissions")</f>
        <v>The personal information of all members of the organization is about 800, some office network authority, cultural service permissions</v>
      </c>
      <c r="O50" s="3" t="s">
        <v>219</v>
      </c>
      <c r="P50" s="4" t="str">
        <f>IFERROR(__xludf.DUMMYFUNCTION("GOOGLETRANSLATE(O50,""zh"",""en"")"),"The sample is mainly the basic information table of employees. The main fields: employee telephone, mailbox, passport number, address, etc.")</f>
        <v>The sample is mainly the basic information table of employees. The main fields: employee telephone, mailbox, passport number, address, etc.</v>
      </c>
    </row>
    <row r="51">
      <c r="A51" s="3" t="s">
        <v>121</v>
      </c>
      <c r="B51" s="3" t="s">
        <v>192</v>
      </c>
      <c r="C51" s="4" t="str">
        <f>IFERROR(__xludf.DUMMYFUNCTION("GOOGLETRANSLATE(B51,""zh"",""en"")"),"Hongkong")</f>
        <v>Hongkong</v>
      </c>
      <c r="D51" s="3" t="s">
        <v>29</v>
      </c>
      <c r="E51" s="4" t="str">
        <f>IFERROR(__xludf.DUMMYFUNCTION("GOOGLETRANSLATE(D51,""zh"",""en"")"),"government")</f>
        <v>government</v>
      </c>
      <c r="F51" s="3" t="s">
        <v>220</v>
      </c>
      <c r="G51" s="4" t="str">
        <f>IFERROR(__xludf.DUMMYFUNCTION("GOOGLETRANSLATE(F51,""zh"",""en"")"),"Evaluation bureau")</f>
        <v>Evaluation bureau</v>
      </c>
      <c r="H51" s="5" t="s">
        <v>221</v>
      </c>
      <c r="I51" s="3" t="s">
        <v>222</v>
      </c>
      <c r="J51" s="3" t="s">
        <v>98</v>
      </c>
      <c r="K51" s="4" t="str">
        <f>IFERROR(__xludf.DUMMYFUNCTION("GOOGLETRANSLATE(J51,""zh"",""en"")"),"user table")</f>
        <v>user table</v>
      </c>
      <c r="L51" s="3">
        <v>2021.04</v>
      </c>
      <c r="M51" s="3" t="s">
        <v>223</v>
      </c>
      <c r="N51" s="4" t="str">
        <f>IFERROR(__xludf.DUMMYFUNCTION("GOOGLETRANSLATE(M51,""zh"",""en"")"),"Main station permissions, office network authority, PC in the office network is about 900+, personnel 1000+, personal information of all candidates, and internal postal, literary service, etc.")</f>
        <v>Main station permissions, office network authority, PC in the office network is about 900+, personnel 1000+, personal information of all candidates, and internal postal, literary service, etc.</v>
      </c>
      <c r="O51" s="3" t="s">
        <v>224</v>
      </c>
      <c r="P51" s="4" t="str">
        <f>IFERROR(__xludf.DUMMYFUNCTION("GOOGLETRANSLATE(O51,""zh"",""en"")"),"Hong Kong is responsible for institutions in the middle and college entrance examinations and other levels. The main fields of the samples: name, mailbox, address, etc.")</f>
        <v>Hong Kong is responsible for institutions in the middle and college entrance examinations and other levels. The main fields of the samples: name, mailbox, address, etc.</v>
      </c>
    </row>
    <row r="52">
      <c r="A52" s="3" t="s">
        <v>121</v>
      </c>
      <c r="B52" s="3" t="s">
        <v>192</v>
      </c>
      <c r="C52" s="4" t="str">
        <f>IFERROR(__xludf.DUMMYFUNCTION("GOOGLETRANSLATE(B52,""zh"",""en"")"),"Hongkong")</f>
        <v>Hongkong</v>
      </c>
      <c r="D52" s="3" t="s">
        <v>29</v>
      </c>
      <c r="E52" s="4" t="str">
        <f>IFERROR(__xludf.DUMMYFUNCTION("GOOGLETRANSLATE(D52,""zh"",""en"")"),"government")</f>
        <v>government</v>
      </c>
      <c r="F52" s="3" t="s">
        <v>225</v>
      </c>
      <c r="G52" s="4" t="str">
        <f>IFERROR(__xludf.DUMMYFUNCTION("GOOGLETRANSLATE(F52,""zh"",""en"")"),"Hong Kong Foods Agency")</f>
        <v>Hong Kong Foods Agency</v>
      </c>
      <c r="H52" s="5" t="s">
        <v>226</v>
      </c>
      <c r="I52" s="3" t="s">
        <v>16</v>
      </c>
      <c r="J52" s="3" t="s">
        <v>16</v>
      </c>
      <c r="K52" s="4" t="str">
        <f>IFERROR(__xludf.DUMMYFUNCTION("GOOGLETRANSLATE(J52,""zh"",""en"")"),"N/a")</f>
        <v>N/a</v>
      </c>
      <c r="L52" s="3" t="s">
        <v>16</v>
      </c>
      <c r="M52" s="3" t="s">
        <v>154</v>
      </c>
      <c r="N52" s="4" t="str">
        <f>IFERROR(__xludf.DUMMYFUNCTION("GOOGLETRANSLATE(M52,""zh"",""en"")"),"Office network authority")</f>
        <v>Office network authority</v>
      </c>
      <c r="O52" s="3" t="s">
        <v>16</v>
      </c>
      <c r="P52" s="4" t="str">
        <f>IFERROR(__xludf.DUMMYFUNCTION("GOOGLETRANSLATE(O52,""zh"",""en"")"),"N/a")</f>
        <v>N/a</v>
      </c>
    </row>
    <row r="53">
      <c r="A53" s="3" t="s">
        <v>121</v>
      </c>
      <c r="B53" s="3" t="s">
        <v>227</v>
      </c>
      <c r="C53" s="4" t="str">
        <f>IFERROR(__xludf.DUMMYFUNCTION("GOOGLETRANSLATE(B53,""zh"",""en"")"),"Indonesia")</f>
        <v>Indonesia</v>
      </c>
      <c r="D53" s="3" t="s">
        <v>29</v>
      </c>
      <c r="E53" s="4" t="str">
        <f>IFERROR(__xludf.DUMMYFUNCTION("GOOGLETRANSLATE(D53,""zh"",""en"")"),"government")</f>
        <v>government</v>
      </c>
      <c r="F53" s="3" t="s">
        <v>43</v>
      </c>
      <c r="G53" s="4" t="str">
        <f>IFERROR(__xludf.DUMMYFUNCTION("GOOGLETRANSLATE(F53,""zh"",""en"")"),"Ministry of Foreign Affairs")</f>
        <v>Ministry of Foreign Affairs</v>
      </c>
      <c r="H53" s="5" t="s">
        <v>228</v>
      </c>
      <c r="I53" s="3" t="s">
        <v>229</v>
      </c>
      <c r="J53" s="3" t="s">
        <v>33</v>
      </c>
      <c r="K53" s="4" t="str">
        <f>IFERROR(__xludf.DUMMYFUNCTION("GOOGLETRANSLATE(J53,""zh"",""en"")"),"mail")</f>
        <v>mail</v>
      </c>
      <c r="L53" s="3">
        <v>2021.11</v>
      </c>
      <c r="M53" s="3" t="s">
        <v>230</v>
      </c>
      <c r="N53" s="4" t="str">
        <f>IFERROR(__xludf.DUMMYFUNCTION("GOOGLETRANSLATE(M53,""zh"",""en"")"),"Office network authority, postal service permissions")</f>
        <v>Office network authority, postal service permissions</v>
      </c>
      <c r="O53" s="3" t="s">
        <v>16</v>
      </c>
      <c r="P53" s="4" t="str">
        <f>IFERROR(__xludf.DUMMYFUNCTION("GOOGLETRANSLATE(O53,""zh"",""en"")"),"N/a")</f>
        <v>N/a</v>
      </c>
    </row>
    <row r="54">
      <c r="A54" s="3" t="s">
        <v>121</v>
      </c>
      <c r="B54" s="3" t="s">
        <v>231</v>
      </c>
      <c r="C54" s="4" t="str">
        <f>IFERROR(__xludf.DUMMYFUNCTION("GOOGLETRANSLATE(B54,""zh"",""en"")"),"Vietnam")</f>
        <v>Vietnam</v>
      </c>
      <c r="D54" s="3" t="s">
        <v>29</v>
      </c>
      <c r="E54" s="4" t="str">
        <f>IFERROR(__xludf.DUMMYFUNCTION("GOOGLETRANSLATE(D54,""zh"",""en"")"),"government")</f>
        <v>government</v>
      </c>
      <c r="F54" s="3" t="s">
        <v>232</v>
      </c>
      <c r="G54" s="4" t="str">
        <f>IFERROR(__xludf.DUMMYFUNCTION("GOOGLETRANSLATE(F54,""zh"",""en"")"),"Supreme People's Court")</f>
        <v>Supreme People's Court</v>
      </c>
      <c r="H54" s="5" t="s">
        <v>233</v>
      </c>
      <c r="I54" s="3" t="s">
        <v>16</v>
      </c>
      <c r="J54" s="3" t="s">
        <v>16</v>
      </c>
      <c r="K54" s="4" t="str">
        <f>IFERROR(__xludf.DUMMYFUNCTION("GOOGLETRANSLATE(J54,""zh"",""en"")"),"N/a")</f>
        <v>N/a</v>
      </c>
      <c r="L54" s="3" t="s">
        <v>16</v>
      </c>
      <c r="M54" s="3" t="s">
        <v>234</v>
      </c>
      <c r="N54" s="4" t="str">
        <f>IFERROR(__xludf.DUMMYFUNCTION("GOOGLETRANSLATE(M54,""zh"",""en"")"),"Office network authority, thousands of machines in the domain")</f>
        <v>Office network authority, thousands of machines in the domain</v>
      </c>
      <c r="O54" s="3" t="s">
        <v>16</v>
      </c>
      <c r="P54" s="4" t="str">
        <f>IFERROR(__xludf.DUMMYFUNCTION("GOOGLETRANSLATE(O54,""zh"",""en"")"),"N/a")</f>
        <v>N/a</v>
      </c>
    </row>
  </sheetData>
  <autoFilter ref="$A$1:$P$54"/>
  <hyperlinks>
    <hyperlink r:id="rId1" ref="H3"/>
    <hyperlink r:id="rId2" ref="H5"/>
    <hyperlink r:id="rId3" ref="H6"/>
    <hyperlink r:id="rId4" ref="H7"/>
    <hyperlink r:id="rId5" ref="H9"/>
    <hyperlink r:id="rId6" ref="H11"/>
    <hyperlink r:id="rId7" ref="H13"/>
    <hyperlink r:id="rId8" ref="H14"/>
    <hyperlink r:id="rId9" ref="H17"/>
    <hyperlink r:id="rId10" ref="H18"/>
    <hyperlink r:id="rId11" ref="H19"/>
    <hyperlink r:id="rId12" ref="H20"/>
    <hyperlink r:id="rId13" ref="H23"/>
    <hyperlink r:id="rId14" ref="H24"/>
    <hyperlink r:id="rId15" ref="H25"/>
    <hyperlink r:id="rId16" ref="H26"/>
    <hyperlink r:id="rId17" ref="H27"/>
    <hyperlink r:id="rId18" ref="H28"/>
    <hyperlink r:id="rId19" ref="H29"/>
    <hyperlink r:id="rId20" ref="H30"/>
    <hyperlink r:id="rId21" ref="H31"/>
    <hyperlink r:id="rId22" ref="H32"/>
    <hyperlink r:id="rId23" ref="H33"/>
    <hyperlink r:id="rId24" ref="H34"/>
    <hyperlink r:id="rId25" ref="H35"/>
    <hyperlink r:id="rId26" ref="H36"/>
    <hyperlink r:id="rId27" ref="H37"/>
    <hyperlink r:id="rId28" ref="H38"/>
    <hyperlink r:id="rId29" ref="H39"/>
    <hyperlink r:id="rId30" ref="H40"/>
    <hyperlink r:id="rId31" ref="H41"/>
    <hyperlink r:id="rId32" ref="H42"/>
    <hyperlink r:id="rId33" ref="H43"/>
    <hyperlink r:id="rId34" ref="H44"/>
    <hyperlink r:id="rId35" ref="H45"/>
    <hyperlink r:id="rId36" ref="H46"/>
    <hyperlink r:id="rId37" ref="H47"/>
    <hyperlink r:id="rId38" ref="H48"/>
    <hyperlink r:id="rId39" ref="H49"/>
    <hyperlink r:id="rId40" ref="H50"/>
    <hyperlink r:id="rId41" ref="H51"/>
    <hyperlink r:id="rId42" ref="H52"/>
    <hyperlink r:id="rId43" ref="H53"/>
    <hyperlink r:id="rId44" ref="H54"/>
  </hyperlinks>
  <drawing r:id="rId4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8" max="8" width="26.0"/>
    <col customWidth="1" min="15" max="15" width="61.63"/>
    <col customWidth="1" min="17" max="17" width="26.13"/>
  </cols>
  <sheetData>
    <row r="1">
      <c r="A1" s="1" t="s">
        <v>235</v>
      </c>
      <c r="B1" s="1" t="s">
        <v>0</v>
      </c>
      <c r="C1" s="1" t="s">
        <v>1</v>
      </c>
      <c r="D1" s="2" t="str">
        <f>IFERROR(__xludf.DUMMYFUNCTION("GOOGLETRANSLATE(C1,""zh"",""en"")"),"National area")</f>
        <v>National area</v>
      </c>
      <c r="E1" s="1" t="s">
        <v>2</v>
      </c>
      <c r="F1" s="2" t="str">
        <f>IFERROR(__xludf.DUMMYFUNCTION("GOOGLETRANSLATE(E1,""zh"",""en"")"),"Target type")</f>
        <v>Target type</v>
      </c>
      <c r="G1" s="1" t="s">
        <v>3</v>
      </c>
      <c r="H1" s="2" t="str">
        <f>IFERROR(__xludf.DUMMYFUNCTION("GOOGLETRANSLATE(G1,""zh"",""en"")"),"Target name")</f>
        <v>Target name</v>
      </c>
      <c r="I1" s="1" t="s">
        <v>4</v>
      </c>
      <c r="J1" s="2" t="s">
        <v>5</v>
      </c>
      <c r="K1" s="1" t="s">
        <v>6</v>
      </c>
      <c r="L1" s="2" t="str">
        <f>IFERROR(__xludf.DUMMYFUNCTION("GOOGLETRANSLATE(K1,""zh"",""en"")"),"type of data")</f>
        <v>type of data</v>
      </c>
      <c r="M1" s="2" t="s">
        <v>7</v>
      </c>
      <c r="N1" s="1" t="s">
        <v>8</v>
      </c>
      <c r="O1" s="10" t="str">
        <f>IFERROR(__xludf.DUMMYFUNCTION("GOOGLETRANSLATE(N1,""zh"",""en"")"),"Permissions")</f>
        <v>Permissions</v>
      </c>
      <c r="P1" s="1" t="s">
        <v>9</v>
      </c>
      <c r="Q1" s="11" t="s">
        <v>10</v>
      </c>
      <c r="R1" s="1" t="s">
        <v>11</v>
      </c>
    </row>
    <row r="2">
      <c r="A2" s="3">
        <v>1.0</v>
      </c>
      <c r="B2" s="3" t="s">
        <v>12</v>
      </c>
      <c r="C2" s="3" t="s">
        <v>13</v>
      </c>
      <c r="D2" s="4" t="str">
        <f>IFERROR(__xludf.DUMMYFUNCTION("GOOGLETRANSLATE(C2,""zh"",""en"")"),"Pakistan")</f>
        <v>Pakistan</v>
      </c>
      <c r="E2" s="3" t="s">
        <v>14</v>
      </c>
      <c r="F2" s="4" t="str">
        <f>IFERROR(__xludf.DUMMYFUNCTION("GOOGLETRANSLATE(E2,""zh"",""en"")"),"Operator")</f>
        <v>Operator</v>
      </c>
      <c r="G2" s="3" t="s">
        <v>15</v>
      </c>
      <c r="H2" s="4" t="str">
        <f>IFERROR(__xludf.DUMMYFUNCTION("GOOGLETRANSLATE(G2,""zh"",""en"")"),"Zong")</f>
        <v>Zong</v>
      </c>
      <c r="I2" s="3" t="s">
        <v>16</v>
      </c>
      <c r="J2" s="3" t="s">
        <v>16</v>
      </c>
      <c r="K2" s="3" t="s">
        <v>16</v>
      </c>
      <c r="L2" s="3" t="s">
        <v>16</v>
      </c>
      <c r="M2" s="3" t="s">
        <v>16</v>
      </c>
      <c r="N2" s="3" t="s">
        <v>17</v>
      </c>
      <c r="O2" s="12" t="str">
        <f>IFERROR(__xludf.DUMMYFUNCTION("GOOGLETRANSLATE(N2,""zh"",""en"")"),"Authority")</f>
        <v>Authority</v>
      </c>
      <c r="P2" s="3" t="s">
        <v>16</v>
      </c>
      <c r="Q2" s="12" t="str">
        <f>IFERROR(__xludf.DUMMYFUNCTION("GOOGLETRANSLATE(P2,""zh"",""en"")"),"N/a")</f>
        <v>N/a</v>
      </c>
    </row>
    <row r="3">
      <c r="A3" s="3">
        <v>1.0</v>
      </c>
      <c r="B3" s="3" t="s">
        <v>12</v>
      </c>
      <c r="C3" s="3" t="s">
        <v>18</v>
      </c>
      <c r="D3" s="4" t="str">
        <f>IFERROR(__xludf.DUMMYFUNCTION("GOOGLETRANSLATE(C3,""zh"",""en"")"),"Kazakhstan")</f>
        <v>Kazakhstan</v>
      </c>
      <c r="E3" s="3" t="s">
        <v>14</v>
      </c>
      <c r="F3" s="4" t="str">
        <f>IFERROR(__xludf.DUMMYFUNCTION("GOOGLETRANSLATE(E3,""zh"",""en"")"),"Operator")</f>
        <v>Operator</v>
      </c>
      <c r="G3" s="3" t="s">
        <v>19</v>
      </c>
      <c r="H3" s="4" t="str">
        <f>IFERROR(__xludf.DUMMYFUNCTION("GOOGLETRANSLATE(G3,""zh"",""en"")"),"Kcell Communication Company")</f>
        <v>Kcell Communication Company</v>
      </c>
      <c r="I3" s="5" t="s">
        <v>20</v>
      </c>
      <c r="J3" s="3" t="s">
        <v>21</v>
      </c>
      <c r="K3" s="3" t="s">
        <v>22</v>
      </c>
      <c r="L3" s="4" t="str">
        <f>IFERROR(__xludf.DUMMYFUNCTION("GOOGLETRANSLATE(K3,""zh"",""en"")"),"Words, user table")</f>
        <v>Words, user table</v>
      </c>
      <c r="M3" s="3" t="s">
        <v>23</v>
      </c>
      <c r="N3" s="3" t="s">
        <v>24</v>
      </c>
      <c r="O3" s="12" t="str">
        <f>IFERROR(__xludf.DUMMYFUNCTION("GOOGLETRANSLATE(N3,""zh"",""en"")"),"Internal network full control, file server, anti -virus server, etc.")</f>
        <v>Internal network full control, file server, anti -virus server, etc.</v>
      </c>
      <c r="P3" s="3" t="s">
        <v>16</v>
      </c>
      <c r="Q3" s="12" t="str">
        <f>IFERROR(__xludf.DUMMYFUNCTION("GOOGLETRANSLATE(P3,""zh"",""en"")"),"N/a")</f>
        <v>N/a</v>
      </c>
    </row>
    <row r="4">
      <c r="A4" s="3">
        <v>1.0</v>
      </c>
      <c r="B4" s="3" t="s">
        <v>12</v>
      </c>
      <c r="C4" s="3" t="s">
        <v>25</v>
      </c>
      <c r="D4" s="4" t="str">
        <f>IFERROR(__xludf.DUMMYFUNCTION("GOOGLETRANSLATE(C4,""zh"",""en"")"),"Kyrgyzstan")</f>
        <v>Kyrgyzstan</v>
      </c>
      <c r="E4" s="3" t="s">
        <v>14</v>
      </c>
      <c r="F4" s="4" t="str">
        <f>IFERROR(__xludf.DUMMYFUNCTION("GOOGLETRANSLATE(E4,""zh"",""en"")"),"Operator")</f>
        <v>Operator</v>
      </c>
      <c r="G4" s="3" t="s">
        <v>26</v>
      </c>
      <c r="H4" s="4" t="str">
        <f>IFERROR(__xludf.DUMMYFUNCTION("GOOGLETRANSLATE(G4,""zh"",""en"")"),"megacom")</f>
        <v>megacom</v>
      </c>
      <c r="I4" s="3" t="s">
        <v>16</v>
      </c>
      <c r="J4" s="3" t="s">
        <v>16</v>
      </c>
      <c r="K4" s="3" t="s">
        <v>16</v>
      </c>
      <c r="L4" s="3" t="s">
        <v>16</v>
      </c>
      <c r="M4" s="3" t="s">
        <v>16</v>
      </c>
      <c r="N4" s="3" t="s">
        <v>27</v>
      </c>
      <c r="O4" s="12" t="str">
        <f>IFERROR(__xludf.DUMMYFUNCTION("GOOGLETRANSLATE(N4,""zh"",""en"")"),"doing")</f>
        <v>doing</v>
      </c>
      <c r="P4" s="3" t="s">
        <v>16</v>
      </c>
      <c r="Q4" s="12" t="str">
        <f>IFERROR(__xludf.DUMMYFUNCTION("GOOGLETRANSLATE(P4,""zh"",""en"")"),"N/a")</f>
        <v>N/a</v>
      </c>
    </row>
    <row r="5">
      <c r="A5" s="3">
        <v>1.0</v>
      </c>
      <c r="B5" s="3" t="s">
        <v>12</v>
      </c>
      <c r="C5" s="3" t="s">
        <v>28</v>
      </c>
      <c r="D5" s="4" t="str">
        <f>IFERROR(__xludf.DUMMYFUNCTION("GOOGLETRANSLATE(C5,""zh"",""en"")"),"Malaysia")</f>
        <v>Malaysia</v>
      </c>
      <c r="E5" s="3" t="s">
        <v>29</v>
      </c>
      <c r="F5" s="4" t="str">
        <f>IFERROR(__xludf.DUMMYFUNCTION("GOOGLETRANSLATE(E5,""zh"",""en"")"),"government")</f>
        <v>government</v>
      </c>
      <c r="G5" s="3" t="s">
        <v>30</v>
      </c>
      <c r="H5" s="4" t="str">
        <f>IFERROR(__xludf.DUMMYFUNCTION("GOOGLETRANSLATE(G5,""zh"",""en"")"),"Engineering department")</f>
        <v>Engineering department</v>
      </c>
      <c r="I5" s="5" t="s">
        <v>31</v>
      </c>
      <c r="J5" s="3" t="s">
        <v>32</v>
      </c>
      <c r="K5" s="3" t="s">
        <v>33</v>
      </c>
      <c r="L5" s="4" t="str">
        <f>IFERROR(__xludf.DUMMYFUNCTION("GOOGLETRANSLATE(K5,""zh"",""en"")"),"mail")</f>
        <v>mail</v>
      </c>
      <c r="M5" s="3" t="s">
        <v>34</v>
      </c>
      <c r="N5" s="3" t="s">
        <v>35</v>
      </c>
      <c r="O5" s="12" t="str">
        <f>IFERROR(__xludf.DUMMYFUNCTION("GOOGLETRANSLATE(N5,""zh"",""en"")"),"Permissions are unknown")</f>
        <v>Permissions are unknown</v>
      </c>
      <c r="P5" s="3" t="s">
        <v>36</v>
      </c>
      <c r="Q5" s="12" t="str">
        <f>IFERROR(__xludf.DUMMYFUNCTION("GOOGLETRANSLATE(P5,""zh"",""en"")"),"marian@kkr.gov.my")</f>
        <v>marian@kkr.gov.my</v>
      </c>
    </row>
    <row r="6">
      <c r="A6" s="3">
        <v>1.0</v>
      </c>
      <c r="B6" s="3" t="s">
        <v>12</v>
      </c>
      <c r="C6" s="3" t="s">
        <v>28</v>
      </c>
      <c r="D6" s="4" t="str">
        <f>IFERROR(__xludf.DUMMYFUNCTION("GOOGLETRANSLATE(C6,""zh"",""en"")"),"Malaysia")</f>
        <v>Malaysia</v>
      </c>
      <c r="E6" s="3" t="s">
        <v>29</v>
      </c>
      <c r="F6" s="4" t="str">
        <f>IFERROR(__xludf.DUMMYFUNCTION("GOOGLETRANSLATE(E6,""zh"",""en"")"),"government")</f>
        <v>government</v>
      </c>
      <c r="G6" s="3" t="s">
        <v>37</v>
      </c>
      <c r="H6" s="4" t="str">
        <f>IFERROR(__xludf.DUMMYFUNCTION("GOOGLETRANSLATE(G6,""zh"",""en"")"),"Ministry of the Interior")</f>
        <v>Ministry of the Interior</v>
      </c>
      <c r="I6" s="5" t="s">
        <v>38</v>
      </c>
      <c r="J6" s="3" t="s">
        <v>39</v>
      </c>
      <c r="K6" s="3" t="s">
        <v>33</v>
      </c>
      <c r="L6" s="4" t="str">
        <f>IFERROR(__xludf.DUMMYFUNCTION("GOOGLETRANSLATE(K6,""zh"",""en"")"),"mail")</f>
        <v>mail</v>
      </c>
      <c r="M6" s="3" t="s">
        <v>40</v>
      </c>
      <c r="N6" s="3" t="s">
        <v>41</v>
      </c>
      <c r="O6" s="12" t="str">
        <f>IFERROR(__xludf.DUMMYFUNCTION("GOOGLETRANSLATE(N6,""zh"",""en"")"),"Postal authority")</f>
        <v>Postal authority</v>
      </c>
      <c r="P6" s="3" t="s">
        <v>42</v>
      </c>
      <c r="Q6" s="12" t="str">
        <f>IFERROR(__xludf.DUMMYFUNCTION("GOOGLETRANSLATE(P6,""zh"",""en"")"),"There are file samples with this goal permissions, and some targets")</f>
        <v>There are file samples with this goal permissions, and some targets</v>
      </c>
    </row>
    <row r="7">
      <c r="A7" s="3">
        <v>1.0</v>
      </c>
      <c r="B7" s="3" t="s">
        <v>12</v>
      </c>
      <c r="C7" s="3" t="s">
        <v>28</v>
      </c>
      <c r="D7" s="4" t="str">
        <f>IFERROR(__xludf.DUMMYFUNCTION("GOOGLETRANSLATE(C7,""zh"",""en"")"),"Malaysia")</f>
        <v>Malaysia</v>
      </c>
      <c r="E7" s="3" t="s">
        <v>29</v>
      </c>
      <c r="F7" s="4" t="str">
        <f>IFERROR(__xludf.DUMMYFUNCTION("GOOGLETRANSLATE(E7,""zh"",""en"")"),"government")</f>
        <v>government</v>
      </c>
      <c r="G7" s="3" t="s">
        <v>43</v>
      </c>
      <c r="H7" s="4" t="str">
        <f>IFERROR(__xludf.DUMMYFUNCTION("GOOGLETRANSLATE(G7,""zh"",""en"")"),"Ministry of Foreign Affairs")</f>
        <v>Ministry of Foreign Affairs</v>
      </c>
      <c r="I7" s="5" t="s">
        <v>44</v>
      </c>
      <c r="J7" s="3" t="s">
        <v>45</v>
      </c>
      <c r="K7" s="3" t="s">
        <v>46</v>
      </c>
      <c r="L7" s="4" t="str">
        <f>IFERROR(__xludf.DUMMYFUNCTION("GOOGLETRANSLATE(K7,""zh"",""en"")"),"PC file, email")</f>
        <v>PC file, email</v>
      </c>
      <c r="M7" s="3" t="s">
        <v>47</v>
      </c>
      <c r="N7" s="3" t="s">
        <v>48</v>
      </c>
      <c r="O7" s="12" t="str">
        <f>IFERROR(__xludf.DUMMYFUNCTION("GOOGLETRANSLATE(N7,""zh"",""en"")"),"Mail permissions, internal network permissions")</f>
        <v>Mail permissions, internal network permissions</v>
      </c>
      <c r="P7" s="3" t="s">
        <v>42</v>
      </c>
      <c r="Q7" s="12" t="str">
        <f>IFERROR(__xludf.DUMMYFUNCTION("GOOGLETRANSLATE(P7,""zh"",""en"")"),"There are file samples with this goal permissions, and some targets")</f>
        <v>There are file samples with this goal permissions, and some targets</v>
      </c>
    </row>
    <row r="8">
      <c r="A8" s="3">
        <v>1.0</v>
      </c>
      <c r="B8" s="3" t="s">
        <v>12</v>
      </c>
      <c r="C8" s="3" t="s">
        <v>49</v>
      </c>
      <c r="D8" s="4" t="str">
        <f>IFERROR(__xludf.DUMMYFUNCTION("GOOGLETRANSLATE(C8,""zh"",""en"")"),"Mongolia")</f>
        <v>Mongolia</v>
      </c>
      <c r="E8" s="3" t="s">
        <v>29</v>
      </c>
      <c r="F8" s="4" t="str">
        <f>IFERROR(__xludf.DUMMYFUNCTION("GOOGLETRANSLATE(E8,""zh"",""en"")"),"government")</f>
        <v>government</v>
      </c>
      <c r="G8" s="3" t="s">
        <v>50</v>
      </c>
      <c r="H8" s="4" t="str">
        <f>IFERROR(__xludf.DUMMYFUNCTION("GOOGLETRANSLATE(G8,""zh"",""en"")"),"Police station")</f>
        <v>Police station</v>
      </c>
      <c r="I8" s="3" t="s">
        <v>16</v>
      </c>
      <c r="J8" s="3" t="s">
        <v>51</v>
      </c>
      <c r="K8" s="6" t="s">
        <v>52</v>
      </c>
      <c r="L8" s="4" t="str">
        <f>IFERROR(__xludf.DUMMYFUNCTION("GOOGLETRANSLATE(K8,""zh"",""en"")"),"PC file")</f>
        <v>PC file</v>
      </c>
      <c r="M8" s="3">
        <v>2021.04</v>
      </c>
      <c r="N8" s="3" t="s">
        <v>48</v>
      </c>
      <c r="O8" s="12" t="str">
        <f>IFERROR(__xludf.DUMMYFUNCTION("GOOGLETRANSLATE(N8,""zh"",""en"")"),"Mail permissions, internal network permissions")</f>
        <v>Mail permissions, internal network permissions</v>
      </c>
      <c r="P8" s="3" t="s">
        <v>16</v>
      </c>
      <c r="Q8" s="12" t="str">
        <f>IFERROR(__xludf.DUMMYFUNCTION("GOOGLETRANSLATE(P8,""zh"",""en"")"),"N/a")</f>
        <v>N/a</v>
      </c>
    </row>
    <row r="9">
      <c r="A9" s="3">
        <v>1.0</v>
      </c>
      <c r="B9" s="3" t="s">
        <v>12</v>
      </c>
      <c r="C9" s="3" t="s">
        <v>49</v>
      </c>
      <c r="D9" s="4" t="str">
        <f>IFERROR(__xludf.DUMMYFUNCTION("GOOGLETRANSLATE(C9,""zh"",""en"")"),"Mongolia")</f>
        <v>Mongolia</v>
      </c>
      <c r="E9" s="3" t="s">
        <v>29</v>
      </c>
      <c r="F9" s="4" t="str">
        <f>IFERROR(__xludf.DUMMYFUNCTION("GOOGLETRANSLATE(E9,""zh"",""en"")"),"government")</f>
        <v>government</v>
      </c>
      <c r="G9" s="3" t="s">
        <v>43</v>
      </c>
      <c r="H9" s="4" t="str">
        <f>IFERROR(__xludf.DUMMYFUNCTION("GOOGLETRANSLATE(G9,""zh"",""en"")"),"Ministry of Foreign Affairs")</f>
        <v>Ministry of Foreign Affairs</v>
      </c>
      <c r="I9" s="5" t="s">
        <v>53</v>
      </c>
      <c r="J9" s="3" t="s">
        <v>54</v>
      </c>
      <c r="K9" s="3" t="s">
        <v>33</v>
      </c>
      <c r="L9" s="4" t="str">
        <f>IFERROR(__xludf.DUMMYFUNCTION("GOOGLETRANSLATE(K9,""zh"",""en"")"),"mail")</f>
        <v>mail</v>
      </c>
      <c r="M9" s="3">
        <v>2021.12</v>
      </c>
      <c r="N9" s="3" t="s">
        <v>48</v>
      </c>
      <c r="O9" s="12" t="str">
        <f>IFERROR(__xludf.DUMMYFUNCTION("GOOGLETRANSLATE(N9,""zh"",""en"")"),"Mail permissions, internal network permissions")</f>
        <v>Mail permissions, internal network permissions</v>
      </c>
      <c r="P9" s="3" t="s">
        <v>16</v>
      </c>
      <c r="Q9" s="12" t="str">
        <f>IFERROR(__xludf.DUMMYFUNCTION("GOOGLETRANSLATE(P9,""zh"",""en"")"),"N/a")</f>
        <v>N/a</v>
      </c>
    </row>
    <row r="10">
      <c r="A10" s="3">
        <v>1.0</v>
      </c>
      <c r="B10" s="3" t="s">
        <v>12</v>
      </c>
      <c r="C10" s="3" t="s">
        <v>55</v>
      </c>
      <c r="D10" s="4" t="str">
        <f>IFERROR(__xludf.DUMMYFUNCTION("GOOGLETRANSLATE(C10,""zh"",""en"")"),"Nepal")</f>
        <v>Nepal</v>
      </c>
      <c r="E10" s="3" t="s">
        <v>29</v>
      </c>
      <c r="F10" s="4" t="str">
        <f>IFERROR(__xludf.DUMMYFUNCTION("GOOGLETRANSLATE(E10,""zh"",""en"")"),"government")</f>
        <v>government</v>
      </c>
      <c r="G10" s="3" t="s">
        <v>16</v>
      </c>
      <c r="H10" s="3" t="s">
        <v>16</v>
      </c>
      <c r="I10" s="3" t="s">
        <v>16</v>
      </c>
      <c r="J10" s="3" t="s">
        <v>16</v>
      </c>
      <c r="K10" s="3" t="s">
        <v>16</v>
      </c>
      <c r="L10" s="3" t="s">
        <v>16</v>
      </c>
      <c r="M10" s="3" t="s">
        <v>16</v>
      </c>
      <c r="N10" s="3" t="s">
        <v>27</v>
      </c>
      <c r="O10" s="12" t="str">
        <f>IFERROR(__xludf.DUMMYFUNCTION("GOOGLETRANSLATE(N10,""zh"",""en"")"),"doing")</f>
        <v>doing</v>
      </c>
      <c r="P10" s="3" t="s">
        <v>16</v>
      </c>
      <c r="Q10" s="12" t="str">
        <f>IFERROR(__xludf.DUMMYFUNCTION("GOOGLETRANSLATE(P10,""zh"",""en"")"),"N/a")</f>
        <v>N/a</v>
      </c>
    </row>
    <row r="11">
      <c r="A11" s="3">
        <v>1.0</v>
      </c>
      <c r="B11" s="3" t="s">
        <v>12</v>
      </c>
      <c r="C11" s="3" t="s">
        <v>56</v>
      </c>
      <c r="D11" s="4" t="str">
        <f>IFERROR(__xludf.DUMMYFUNCTION("GOOGLETRANSLATE(C11,""zh"",""en"")"),"Taiwan")</f>
        <v>Taiwan</v>
      </c>
      <c r="E11" s="3" t="s">
        <v>57</v>
      </c>
      <c r="F11" s="4" t="str">
        <f>IFERROR(__xludf.DUMMYFUNCTION("GOOGLETRANSLATE(E11,""zh"",""en"")"),"Medical care")</f>
        <v>Medical care</v>
      </c>
      <c r="G11" s="3" t="s">
        <v>58</v>
      </c>
      <c r="H11" s="4" t="str">
        <f>IFERROR(__xludf.DUMMYFUNCTION("GOOGLETRANSLATE(G11,""zh"",""en"")"),"National Taiwan University Hospital")</f>
        <v>National Taiwan University Hospital</v>
      </c>
      <c r="I11" s="5" t="s">
        <v>59</v>
      </c>
      <c r="J11" s="3" t="s">
        <v>16</v>
      </c>
      <c r="K11" s="3" t="s">
        <v>16</v>
      </c>
      <c r="L11" s="3" t="s">
        <v>16</v>
      </c>
      <c r="M11" s="3" t="s">
        <v>16</v>
      </c>
      <c r="N11" s="3" t="s">
        <v>60</v>
      </c>
      <c r="O11" s="12" t="str">
        <f>IFERROR(__xludf.DUMMYFUNCTION("GOOGLETRANSLATE(N11,""zh"",""en"")"),"Patient ratio data")</f>
        <v>Patient ratio data</v>
      </c>
      <c r="P11" s="3" t="s">
        <v>16</v>
      </c>
      <c r="Q11" s="12" t="str">
        <f>IFERROR(__xludf.DUMMYFUNCTION("GOOGLETRANSLATE(P11,""zh"",""en"")"),"N/a")</f>
        <v>N/a</v>
      </c>
    </row>
    <row r="12">
      <c r="A12" s="3">
        <v>1.0</v>
      </c>
      <c r="B12" s="3" t="s">
        <v>12</v>
      </c>
      <c r="C12" s="3" t="s">
        <v>61</v>
      </c>
      <c r="D12" s="4" t="str">
        <f>IFERROR(__xludf.DUMMYFUNCTION("GOOGLETRANSLATE(C12,""zh"",""en"")"),"Thailand")</f>
        <v>Thailand</v>
      </c>
      <c r="E12" s="3" t="s">
        <v>14</v>
      </c>
      <c r="F12" s="4" t="str">
        <f>IFERROR(__xludf.DUMMYFUNCTION("GOOGLETRANSLATE(E12,""zh"",""en"")"),"Operator")</f>
        <v>Operator</v>
      </c>
      <c r="G12" s="3" t="s">
        <v>62</v>
      </c>
      <c r="H12" s="4" t="str">
        <f>IFERROR(__xludf.DUMMYFUNCTION("GOOGLETRANSLATE(G12,""zh"",""en"")"),"Cat")</f>
        <v>Cat</v>
      </c>
      <c r="I12" s="3" t="s">
        <v>16</v>
      </c>
      <c r="J12" s="3" t="s">
        <v>16</v>
      </c>
      <c r="K12" s="3" t="s">
        <v>16</v>
      </c>
      <c r="L12" s="3" t="s">
        <v>16</v>
      </c>
      <c r="M12" s="3" t="s">
        <v>16</v>
      </c>
      <c r="N12" s="3" t="s">
        <v>17</v>
      </c>
      <c r="O12" s="12" t="str">
        <f>IFERROR(__xludf.DUMMYFUNCTION("GOOGLETRANSLATE(N12,""zh"",""en"")"),"Authority")</f>
        <v>Authority</v>
      </c>
      <c r="P12" s="3" t="s">
        <v>16</v>
      </c>
      <c r="Q12" s="12" t="str">
        <f>IFERROR(__xludf.DUMMYFUNCTION("GOOGLETRANSLATE(P12,""zh"",""en"")"),"N/a")</f>
        <v>N/a</v>
      </c>
    </row>
    <row r="13">
      <c r="A13" s="3">
        <v>1.0</v>
      </c>
      <c r="B13" s="3" t="s">
        <v>12</v>
      </c>
      <c r="C13" s="3" t="s">
        <v>63</v>
      </c>
      <c r="D13" s="4" t="str">
        <f>IFERROR(__xludf.DUMMYFUNCTION("GOOGLETRANSLATE(C13,""zh"",""en"")"),"Türkiye")</f>
        <v>Türkiye</v>
      </c>
      <c r="E13" s="3" t="s">
        <v>64</v>
      </c>
      <c r="F13" s="4" t="str">
        <f>IFERROR(__xludf.DUMMYFUNCTION("GOOGLETRANSLATE(E13,""zh"",""en"")"),"science and technology")</f>
        <v>science and technology</v>
      </c>
      <c r="G13" s="3" t="s">
        <v>65</v>
      </c>
      <c r="H13" s="4" t="str">
        <f>IFERROR(__xludf.DUMMYFUNCTION("GOOGLETRANSLATE(G13,""zh"",""en"")"),"Council of Science and Technology Research")</f>
        <v>Council of Science and Technology Research</v>
      </c>
      <c r="I13" s="5" t="s">
        <v>66</v>
      </c>
      <c r="J13" s="3" t="s">
        <v>67</v>
      </c>
      <c r="K13" s="3" t="s">
        <v>68</v>
      </c>
      <c r="L13" s="4" t="str">
        <f>IFERROR(__xludf.DUMMYFUNCTION("GOOGLETRANSLATE(K13,""zh"",""en"")"),"data sheet")</f>
        <v>data sheet</v>
      </c>
      <c r="M13" s="3">
        <v>2020.0</v>
      </c>
      <c r="N13" s="3" t="s">
        <v>17</v>
      </c>
      <c r="O13" s="12" t="str">
        <f>IFERROR(__xludf.DUMMYFUNCTION("GOOGLETRANSLATE(N13,""zh"",""en"")"),"Authority")</f>
        <v>Authority</v>
      </c>
      <c r="P13" s="3" t="s">
        <v>16</v>
      </c>
      <c r="Q13" s="12" t="str">
        <f>IFERROR(__xludf.DUMMYFUNCTION("GOOGLETRANSLATE(P13,""zh"",""en"")"),"N/a")</f>
        <v>N/a</v>
      </c>
    </row>
    <row r="14">
      <c r="A14" s="3">
        <v>1.0</v>
      </c>
      <c r="B14" s="3" t="s">
        <v>12</v>
      </c>
      <c r="C14" s="3" t="s">
        <v>69</v>
      </c>
      <c r="D14" s="4" t="str">
        <f>IFERROR(__xludf.DUMMYFUNCTION("GOOGLETRANSLATE(C14,""zh"",""en"")"),"India")</f>
        <v>India</v>
      </c>
      <c r="E14" s="3" t="s">
        <v>57</v>
      </c>
      <c r="F14" s="4" t="str">
        <f>IFERROR(__xludf.DUMMYFUNCTION("GOOGLETRANSLATE(E14,""zh"",""en"")"),"Medical care")</f>
        <v>Medical care</v>
      </c>
      <c r="G14" s="3" t="s">
        <v>70</v>
      </c>
      <c r="H14" s="4" t="str">
        <f>IFERROR(__xludf.DUMMYFUNCTION("GOOGLETRANSLATE(G14,""zh"",""en"")"),"Apollo Hospital")</f>
        <v>Apollo Hospital</v>
      </c>
      <c r="I14" s="5" t="s">
        <v>71</v>
      </c>
      <c r="J14" s="3" t="s">
        <v>16</v>
      </c>
      <c r="K14" s="3" t="s">
        <v>16</v>
      </c>
      <c r="L14" s="7" t="s">
        <v>16</v>
      </c>
      <c r="M14" s="3" t="s">
        <v>16</v>
      </c>
      <c r="N14" s="3" t="s">
        <v>27</v>
      </c>
      <c r="O14" s="12" t="str">
        <f>IFERROR(__xludf.DUMMYFUNCTION("GOOGLETRANSLATE(N14,""zh"",""en"")"),"doing")</f>
        <v>doing</v>
      </c>
      <c r="P14" s="3" t="s">
        <v>16</v>
      </c>
      <c r="Q14" s="12" t="str">
        <f>IFERROR(__xludf.DUMMYFUNCTION("GOOGLETRANSLATE(P14,""zh"",""en"")"),"N/a")</f>
        <v>N/a</v>
      </c>
    </row>
    <row r="15">
      <c r="A15" s="3">
        <v>1.0</v>
      </c>
      <c r="B15" s="3" t="s">
        <v>12</v>
      </c>
      <c r="C15" s="3" t="s">
        <v>69</v>
      </c>
      <c r="D15" s="4" t="str">
        <f>IFERROR(__xludf.DUMMYFUNCTION("GOOGLETRANSLATE(C15,""zh"",""en"")"),"India")</f>
        <v>India</v>
      </c>
      <c r="E15" s="3" t="s">
        <v>29</v>
      </c>
      <c r="F15" s="4" t="str">
        <f>IFERROR(__xludf.DUMMYFUNCTION("GOOGLETRANSLATE(E15,""zh"",""en"")"),"government")</f>
        <v>government</v>
      </c>
      <c r="G15" s="3" t="s">
        <v>72</v>
      </c>
      <c r="H15" s="4" t="str">
        <f>IFERROR(__xludf.DUMMYFUNCTION("GOOGLETRANSLATE(G15,""zh"",""en"")"),"Indian immigration")</f>
        <v>Indian immigration</v>
      </c>
      <c r="I15" s="3" t="s">
        <v>73</v>
      </c>
      <c r="J15" s="3" t="s">
        <v>74</v>
      </c>
      <c r="K15" s="3" t="s">
        <v>68</v>
      </c>
      <c r="L15" s="4" t="str">
        <f>IFERROR(__xludf.DUMMYFUNCTION("GOOGLETRANSLATE(K15,""zh"",""en"")"),"data sheet")</f>
        <v>data sheet</v>
      </c>
      <c r="M15" s="3">
        <v>2020.0</v>
      </c>
      <c r="N15" s="3" t="s">
        <v>75</v>
      </c>
      <c r="O15" s="12" t="str">
        <f>IFERROR(__xludf.DUMMYFUNCTION("GOOGLETRANSLATE(N15,""zh"",""en"")"),"Check India's entry and exit information")</f>
        <v>Check India's entry and exit information</v>
      </c>
      <c r="P15" s="3" t="s">
        <v>76</v>
      </c>
      <c r="Q15" s="12" t="str">
        <f>IFERROR(__xludf.DUMMYFUNCTION("GOOGLETRANSLATE(P15,""zh"",""en"")"),"The sample is the in -depth information of non -Indian and Indian nationals. The main fields: name, flight number, VISA number, entry and exit time, etc.")</f>
        <v>The sample is the in -depth information of non -Indian and Indian nationals. The main fields: name, flight number, VISA number, entry and exit time, etc.</v>
      </c>
    </row>
    <row r="16">
      <c r="A16" s="3">
        <v>1.0</v>
      </c>
      <c r="B16" s="3" t="s">
        <v>77</v>
      </c>
      <c r="C16" s="3" t="s">
        <v>13</v>
      </c>
      <c r="D16" s="4" t="str">
        <f>IFERROR(__xludf.DUMMYFUNCTION("GOOGLETRANSLATE(C16,""zh"",""en"")"),"Pakistan")</f>
        <v>Pakistan</v>
      </c>
      <c r="E16" s="3" t="s">
        <v>29</v>
      </c>
      <c r="F16" s="4" t="str">
        <f>IFERROR(__xludf.DUMMYFUNCTION("GOOGLETRANSLATE(E16,""zh"",""en"")"),"government")</f>
        <v>government</v>
      </c>
      <c r="G16" s="3" t="s">
        <v>78</v>
      </c>
      <c r="H16" s="4" t="str">
        <f>IFERROR(__xludf.DUMMYFUNCTION("GOOGLETRANSLATE(G16,""zh"",""en"")"),"Punjab provincial counter -terrorism center post data")</f>
        <v>Punjab provincial counter -terrorism center post data</v>
      </c>
      <c r="I16" s="3" t="s">
        <v>16</v>
      </c>
      <c r="J16" s="3" t="s">
        <v>79</v>
      </c>
      <c r="K16" s="3" t="s">
        <v>33</v>
      </c>
      <c r="L16" s="4" t="str">
        <f>IFERROR(__xludf.DUMMYFUNCTION("GOOGLETRANSLATE(K16,""zh"",""en"")"),"mail")</f>
        <v>mail</v>
      </c>
      <c r="M16" s="3" t="s">
        <v>80</v>
      </c>
      <c r="N16" s="3" t="s">
        <v>41</v>
      </c>
      <c r="O16" s="12" t="str">
        <f>IFERROR(__xludf.DUMMYFUNCTION("GOOGLETRANSLATE(N16,""zh"",""en"")"),"Postal authority")</f>
        <v>Postal authority</v>
      </c>
      <c r="P16" s="3" t="s">
        <v>16</v>
      </c>
      <c r="Q16" s="12" t="str">
        <f>IFERROR(__xludf.DUMMYFUNCTION("GOOGLETRANSLATE(P16,""zh"",""en"")"),"N/a")</f>
        <v>N/a</v>
      </c>
    </row>
    <row r="17">
      <c r="A17" s="3">
        <v>1.0</v>
      </c>
      <c r="B17" s="3" t="s">
        <v>77</v>
      </c>
      <c r="C17" s="3" t="s">
        <v>18</v>
      </c>
      <c r="D17" s="4" t="str">
        <f>IFERROR(__xludf.DUMMYFUNCTION("GOOGLETRANSLATE(C17,""zh"",""en"")"),"Kazakhstan")</f>
        <v>Kazakhstan</v>
      </c>
      <c r="E17" s="3" t="s">
        <v>14</v>
      </c>
      <c r="F17" s="4" t="str">
        <f>IFERROR(__xludf.DUMMYFUNCTION("GOOGLETRANSLATE(E17,""zh"",""en"")"),"Operator")</f>
        <v>Operator</v>
      </c>
      <c r="G17" s="3" t="s">
        <v>81</v>
      </c>
      <c r="H17" s="4" t="str">
        <f>IFERROR(__xludf.DUMMYFUNCTION("GOOGLETRANSLATE(G17,""zh"",""en"")"),"Beeline Communication Company")</f>
        <v>Beeline Communication Company</v>
      </c>
      <c r="I17" s="8" t="s">
        <v>82</v>
      </c>
      <c r="J17" s="3" t="s">
        <v>83</v>
      </c>
      <c r="K17" s="3" t="s">
        <v>22</v>
      </c>
      <c r="L17" s="4" t="str">
        <f>IFERROR(__xludf.DUMMYFUNCTION("GOOGLETRANSLATE(K17,""zh"",""en"")"),"Words, user table")</f>
        <v>Words, user table</v>
      </c>
      <c r="M17" s="3" t="s">
        <v>84</v>
      </c>
      <c r="N17" s="3" t="s">
        <v>85</v>
      </c>
      <c r="O17" s="12" t="str">
        <f>IFERROR(__xludf.DUMMYFUNCTION("GOOGLETRANSLATE(N17,""zh"",""en"")"),"The network is controlled, and the single data can be checked. Because there are too many internal network monitoring equipment, the data should not be checked in large quantities, and the positioning data is still searching.")</f>
        <v>The network is controlled, and the single data can be checked. Because there are too many internal network monitoring equipment, the data should not be checked in large quantities, and the positioning data is still searching.</v>
      </c>
      <c r="P17" s="3" t="s">
        <v>16</v>
      </c>
      <c r="Q17" s="12" t="str">
        <f>IFERROR(__xludf.DUMMYFUNCTION("GOOGLETRANSLATE(P17,""zh"",""en"")"),"N/a")</f>
        <v>N/a</v>
      </c>
    </row>
    <row r="18">
      <c r="A18" s="3">
        <v>1.0</v>
      </c>
      <c r="B18" s="3" t="s">
        <v>77</v>
      </c>
      <c r="C18" s="3" t="s">
        <v>18</v>
      </c>
      <c r="D18" s="4" t="str">
        <f>IFERROR(__xludf.DUMMYFUNCTION("GOOGLETRANSLATE(C18,""zh"",""en"")"),"Kazakhstan")</f>
        <v>Kazakhstan</v>
      </c>
      <c r="E18" s="3" t="s">
        <v>14</v>
      </c>
      <c r="F18" s="4" t="str">
        <f>IFERROR(__xludf.DUMMYFUNCTION("GOOGLETRANSLATE(E18,""zh"",""en"")"),"Operator")</f>
        <v>Operator</v>
      </c>
      <c r="G18" s="3" t="s">
        <v>86</v>
      </c>
      <c r="H18" s="4" t="str">
        <f>IFERROR(__xludf.DUMMYFUNCTION("GOOGLETRANSLATE(G18,""zh"",""en"")"),"Tele2 Communication Company")</f>
        <v>Tele2 Communication Company</v>
      </c>
      <c r="I18" s="8" t="s">
        <v>87</v>
      </c>
      <c r="J18" s="3" t="s">
        <v>88</v>
      </c>
      <c r="K18" s="3" t="s">
        <v>22</v>
      </c>
      <c r="L18" s="4" t="str">
        <f>IFERROR(__xludf.DUMMYFUNCTION("GOOGLETRANSLATE(K18,""zh"",""en"")"),"Words, user table")</f>
        <v>Words, user table</v>
      </c>
      <c r="M18" s="3" t="s">
        <v>84</v>
      </c>
      <c r="N18" s="3" t="s">
        <v>89</v>
      </c>
      <c r="O18" s="12" t="str">
        <f>IFERROR(__xludf.DUMMYFUNCTION("GOOGLETRANSLATE(N18,""zh"",""en"")"),"Full control, file server, anti -virus server, etc., provide real -time query, positioning, user information query.")</f>
        <v>Full control, file server, anti -virus server, etc., provide real -time query, positioning, user information query.</v>
      </c>
      <c r="P18" s="3" t="s">
        <v>16</v>
      </c>
      <c r="Q18" s="12" t="str">
        <f>IFERROR(__xludf.DUMMYFUNCTION("GOOGLETRANSLATE(P18,""zh"",""en"")"),"N/a")</f>
        <v>N/a</v>
      </c>
    </row>
    <row r="19">
      <c r="A19" s="3">
        <v>1.0</v>
      </c>
      <c r="B19" s="3" t="s">
        <v>77</v>
      </c>
      <c r="C19" s="3" t="s">
        <v>18</v>
      </c>
      <c r="D19" s="4" t="str">
        <f>IFERROR(__xludf.DUMMYFUNCTION("GOOGLETRANSLATE(C19,""zh"",""en"")"),"Kazakhstan")</f>
        <v>Kazakhstan</v>
      </c>
      <c r="E19" s="3" t="s">
        <v>14</v>
      </c>
      <c r="F19" s="4" t="str">
        <f>IFERROR(__xludf.DUMMYFUNCTION("GOOGLETRANSLATE(E19,""zh"",""en"")"),"Operator")</f>
        <v>Operator</v>
      </c>
      <c r="G19" s="3" t="s">
        <v>90</v>
      </c>
      <c r="H19" s="4" t="str">
        <f>IFERROR(__xludf.DUMMYFUNCTION("GOOGLETRANSLATE(G19,""zh"",""en"")"),"Telecom fixed -line operator,")</f>
        <v>Telecom fixed -line operator,</v>
      </c>
      <c r="I19" s="8" t="s">
        <v>91</v>
      </c>
      <c r="J19" s="3" t="s">
        <v>92</v>
      </c>
      <c r="K19" s="3" t="s">
        <v>22</v>
      </c>
      <c r="L19" s="4" t="str">
        <f>IFERROR(__xludf.DUMMYFUNCTION("GOOGLETRANSLATE(K19,""zh"",""en"")"),"Words, user table")</f>
        <v>Words, user table</v>
      </c>
      <c r="M19" s="3">
        <v>2021.05</v>
      </c>
      <c r="N19" s="3" t="s">
        <v>93</v>
      </c>
      <c r="O19" s="12" t="str">
        <f>IFERROR(__xludf.DUMMYFUNCTION("GOOGLETRANSLATE(N19,""zh"",""en"")"),"Internal network full control. This operator is a fixed -line operator, and also provides services such as virtual hosting, video surveillance.")</f>
        <v>Internal network full control. This operator is a fixed -line operator, and also provides services such as virtual hosting, video surveillance.</v>
      </c>
      <c r="P19" s="3" t="s">
        <v>94</v>
      </c>
      <c r="Q19" s="12" t="str">
        <f>IFERROR(__xludf.DUMMYFUNCTION("GOOGLETRANSLATE(P19,""zh"",""en"")"),"Main fields of samples: name, mailbox, address, mobile phone number, login information, etc.")</f>
        <v>Main fields of samples: name, mailbox, address, mobile phone number, login information, etc.</v>
      </c>
    </row>
    <row r="20">
      <c r="A20" s="3">
        <v>1.0</v>
      </c>
      <c r="B20" s="3" t="s">
        <v>77</v>
      </c>
      <c r="C20" s="3" t="s">
        <v>18</v>
      </c>
      <c r="D20" s="4" t="str">
        <f>IFERROR(__xludf.DUMMYFUNCTION("GOOGLETRANSLATE(C20,""zh"",""en"")"),"Kazakhstan")</f>
        <v>Kazakhstan</v>
      </c>
      <c r="E20" s="3" t="s">
        <v>29</v>
      </c>
      <c r="F20" s="4" t="str">
        <f>IFERROR(__xludf.DUMMYFUNCTION("GOOGLETRANSLATE(E20,""zh"",""en"")"),"government")</f>
        <v>government</v>
      </c>
      <c r="G20" s="3" t="s">
        <v>95</v>
      </c>
      <c r="H20" s="4" t="str">
        <f>IFERROR(__xludf.DUMMYFUNCTION("GOOGLETRANSLATE(G20,""zh"",""en"")"),"pension")</f>
        <v>pension</v>
      </c>
      <c r="I20" s="8" t="s">
        <v>96</v>
      </c>
      <c r="J20" s="3" t="s">
        <v>97</v>
      </c>
      <c r="K20" s="9" t="s">
        <v>98</v>
      </c>
      <c r="L20" s="4" t="str">
        <f>IFERROR(__xludf.DUMMYFUNCTION("GOOGLETRANSLATE(K20,""zh"",""en"")"),"user table")</f>
        <v>user table</v>
      </c>
      <c r="M20" s="3">
        <v>2019.12</v>
      </c>
      <c r="N20" s="3" t="s">
        <v>99</v>
      </c>
      <c r="O20" s="12" t="str">
        <f>IFERROR(__xludf.DUMMYFUNCTION("GOOGLETRANSLATE(N20,""zh"",""en"")"),"Full control of the internal network, user data can check the name · document, address, phone number.")</f>
        <v>Full control of the internal network, user data can check the name · document, address, phone number.</v>
      </c>
      <c r="P20" s="3" t="s">
        <v>100</v>
      </c>
      <c r="Q20" s="12" t="str">
        <f>IFERROR(__xludf.DUMMYFUNCTION("GOOGLETRANSLATE(P20,""zh"",""en"")"),"Main fields of samples: name, telephone, address, etc.")</f>
        <v>Main fields of samples: name, telephone, address, etc.</v>
      </c>
    </row>
    <row r="21">
      <c r="A21" s="3">
        <v>1.0</v>
      </c>
      <c r="B21" s="3" t="s">
        <v>77</v>
      </c>
      <c r="C21" s="3" t="s">
        <v>28</v>
      </c>
      <c r="D21" s="4" t="str">
        <f>IFERROR(__xludf.DUMMYFUNCTION("GOOGLETRANSLATE(C21,""zh"",""en"")"),"Malaysia")</f>
        <v>Malaysia</v>
      </c>
      <c r="E21" s="3" t="s">
        <v>14</v>
      </c>
      <c r="F21" s="4" t="str">
        <f>IFERROR(__xludf.DUMMYFUNCTION("GOOGLETRANSLATE(E21,""zh"",""en"")"),"Operator")</f>
        <v>Operator</v>
      </c>
      <c r="G21" s="3" t="s">
        <v>101</v>
      </c>
      <c r="H21" s="4" t="str">
        <f>IFERROR(__xludf.DUMMYFUNCTION("GOOGLETRANSLATE(G21,""zh"",""en"")"),"DIGI Communication Company")</f>
        <v>DIGI Communication Company</v>
      </c>
      <c r="I21" s="3" t="s">
        <v>16</v>
      </c>
      <c r="J21" s="3" t="s">
        <v>102</v>
      </c>
      <c r="K21" s="3" t="s">
        <v>103</v>
      </c>
      <c r="L21" s="4" t="str">
        <f>IFERROR(__xludf.DUMMYFUNCTION("GOOGLETRANSLATE(K21,""zh"",""en"")"),"Talk, base station table")</f>
        <v>Talk, base station table</v>
      </c>
      <c r="M21" s="3">
        <v>2021.05</v>
      </c>
      <c r="N21" s="3" t="s">
        <v>104</v>
      </c>
      <c r="O21" s="12" t="str">
        <f>IFERROR(__xludf.DUMMYFUNCTION("GOOGLETRANSLATE(N21,""zh"",""en"")"),"Intranet full control")</f>
        <v>Intranet full control</v>
      </c>
      <c r="P21" s="3" t="s">
        <v>105</v>
      </c>
      <c r="Q21" s="12" t="str">
        <f>IFERROR(__xludf.DUMMYFUNCTION("GOOGLETRANSLATE(P21,""zh"",""en"")"),"Main field: call ID, latitude and longitude, etc.")</f>
        <v>Main field: call ID, latitude and longitude, etc.</v>
      </c>
    </row>
    <row r="22">
      <c r="A22" s="3">
        <v>1.0</v>
      </c>
      <c r="B22" s="3" t="s">
        <v>77</v>
      </c>
      <c r="C22" s="3" t="s">
        <v>56</v>
      </c>
      <c r="D22" s="4" t="str">
        <f>IFERROR(__xludf.DUMMYFUNCTION("GOOGLETRANSLATE(C22,""zh"",""en"")"),"Taiwan")</f>
        <v>Taiwan</v>
      </c>
      <c r="E22" s="3" t="s">
        <v>106</v>
      </c>
      <c r="F22" s="4" t="str">
        <f>IFERROR(__xludf.DUMMYFUNCTION("GOOGLETRANSLATE(E22,""zh"",""en"")"),"educate")</f>
        <v>educate</v>
      </c>
      <c r="G22" s="3" t="s">
        <v>107</v>
      </c>
      <c r="H22" s="4" t="str">
        <f>IFERROR(__xludf.DUMMYFUNCTION("GOOGLETRANSLATE(G22,""zh"",""en"")"),"Round Table Education Fund")</f>
        <v>Round Table Education Fund</v>
      </c>
      <c r="I22" s="3" t="s">
        <v>16</v>
      </c>
      <c r="J22" s="3" t="s">
        <v>108</v>
      </c>
      <c r="K22" s="6" t="s">
        <v>98</v>
      </c>
      <c r="L22" s="4" t="str">
        <f>IFERROR(__xludf.DUMMYFUNCTION("GOOGLETRANSLATE(K22,""zh"",""en"")"),"user table")</f>
        <v>user table</v>
      </c>
      <c r="M22" s="3">
        <v>2020.06</v>
      </c>
      <c r="N22" s="3" t="s">
        <v>104</v>
      </c>
      <c r="O22" s="12" t="str">
        <f>IFERROR(__xludf.DUMMYFUNCTION("GOOGLETRANSLATE(N22,""zh"",""en"")"),"Intranet full control")</f>
        <v>Intranet full control</v>
      </c>
      <c r="P22" s="3" t="s">
        <v>16</v>
      </c>
      <c r="Q22" s="12" t="str">
        <f>IFERROR(__xludf.DUMMYFUNCTION("GOOGLETRANSLATE(P22,""zh"",""en"")"),"N/a")</f>
        <v>N/a</v>
      </c>
    </row>
    <row r="23">
      <c r="A23" s="3">
        <v>1.0</v>
      </c>
      <c r="B23" s="3" t="s">
        <v>77</v>
      </c>
      <c r="C23" s="3" t="s">
        <v>61</v>
      </c>
      <c r="D23" s="4" t="str">
        <f>IFERROR(__xludf.DUMMYFUNCTION("GOOGLETRANSLATE(C23,""zh"",""en"")"),"Thailand")</f>
        <v>Thailand</v>
      </c>
      <c r="E23" s="3" t="s">
        <v>14</v>
      </c>
      <c r="F23" s="4" t="str">
        <f>IFERROR(__xludf.DUMMYFUNCTION("GOOGLETRANSLATE(E23,""zh"",""en"")"),"Operator")</f>
        <v>Operator</v>
      </c>
      <c r="G23" s="3" t="s">
        <v>109</v>
      </c>
      <c r="H23" s="4" t="str">
        <f>IFERROR(__xludf.DUMMYFUNCTION("GOOGLETRANSLATE(G23,""zh"",""en"")"),"AIS Communication Company")</f>
        <v>AIS Communication Company</v>
      </c>
      <c r="I23" s="8" t="s">
        <v>110</v>
      </c>
      <c r="J23" s="3" t="s">
        <v>111</v>
      </c>
      <c r="K23" s="3" t="s">
        <v>68</v>
      </c>
      <c r="L23" s="4" t="str">
        <f>IFERROR(__xludf.DUMMYFUNCTION("GOOGLETRANSLATE(K23,""zh"",""en"")"),"data sheet")</f>
        <v>data sheet</v>
      </c>
      <c r="M23" s="3">
        <v>2020.06</v>
      </c>
      <c r="N23" s="3" t="s">
        <v>112</v>
      </c>
      <c r="O23" s="12" t="str">
        <f>IFERROR(__xludf.DUMMYFUNCTION("GOOGLETRANSLATE(N23,""zh"",""en"")"),"Internal network is basically fully controlled")</f>
        <v>Internal network is basically fully controlled</v>
      </c>
      <c r="P23" s="3" t="s">
        <v>113</v>
      </c>
      <c r="Q23" s="12" t="str">
        <f>IFERROR(__xludf.DUMMYFUNCTION("GOOGLETRANSLATE(P23,""zh"",""en"")"),"Main fields of samples: flight information, aviation routes, etc.")</f>
        <v>Main fields of samples: flight information, aviation routes, etc.</v>
      </c>
    </row>
    <row r="24">
      <c r="A24" s="3">
        <v>1.0</v>
      </c>
      <c r="B24" s="3" t="s">
        <v>77</v>
      </c>
      <c r="C24" s="3" t="s">
        <v>61</v>
      </c>
      <c r="D24" s="4" t="str">
        <f>IFERROR(__xludf.DUMMYFUNCTION("GOOGLETRANSLATE(C24,""zh"",""en"")"),"Thailand")</f>
        <v>Thailand</v>
      </c>
      <c r="E24" s="3" t="s">
        <v>29</v>
      </c>
      <c r="F24" s="4" t="str">
        <f>IFERROR(__xludf.DUMMYFUNCTION("GOOGLETRANSLATE(E24,""zh"",""en"")"),"government")</f>
        <v>government</v>
      </c>
      <c r="G24" s="3" t="s">
        <v>43</v>
      </c>
      <c r="H24" s="4" t="str">
        <f>IFERROR(__xludf.DUMMYFUNCTION("GOOGLETRANSLATE(G24,""zh"",""en"")"),"Ministry of Foreign Affairs")</f>
        <v>Ministry of Foreign Affairs</v>
      </c>
      <c r="I24" s="8" t="s">
        <v>114</v>
      </c>
      <c r="J24" s="3" t="s">
        <v>115</v>
      </c>
      <c r="K24" s="3" t="s">
        <v>33</v>
      </c>
      <c r="L24" s="4" t="str">
        <f>IFERROR(__xludf.DUMMYFUNCTION("GOOGLETRANSLATE(K24,""zh"",""en"")"),"mail")</f>
        <v>mail</v>
      </c>
      <c r="M24" s="3" t="s">
        <v>116</v>
      </c>
      <c r="N24" s="3" t="s">
        <v>41</v>
      </c>
      <c r="O24" s="12" t="str">
        <f>IFERROR(__xludf.DUMMYFUNCTION("GOOGLETRANSLATE(N24,""zh"",""en"")"),"Postal authority")</f>
        <v>Postal authority</v>
      </c>
      <c r="P24" s="3" t="s">
        <v>16</v>
      </c>
      <c r="Q24" s="12" t="str">
        <f>IFERROR(__xludf.DUMMYFUNCTION("GOOGLETRANSLATE(P24,""zh"",""en"")"),"N/a")</f>
        <v>N/a</v>
      </c>
    </row>
    <row r="25">
      <c r="A25" s="3">
        <v>1.0</v>
      </c>
      <c r="B25" s="3" t="s">
        <v>77</v>
      </c>
      <c r="C25" s="3" t="s">
        <v>61</v>
      </c>
      <c r="D25" s="4" t="str">
        <f>IFERROR(__xludf.DUMMYFUNCTION("GOOGLETRANSLATE(C25,""zh"",""en"")"),"Thailand")</f>
        <v>Thailand</v>
      </c>
      <c r="E25" s="3" t="s">
        <v>29</v>
      </c>
      <c r="F25" s="4" t="str">
        <f>IFERROR(__xludf.DUMMYFUNCTION("GOOGLETRANSLATE(E25,""zh"",""en"")"),"government")</f>
        <v>government</v>
      </c>
      <c r="G25" s="3" t="s">
        <v>117</v>
      </c>
      <c r="H25" s="4" t="str">
        <f>IFERROR(__xludf.DUMMYFUNCTION("GOOGLETRANSLATE(G25,""zh"",""en"")"),"National Intelligence Agency")</f>
        <v>National Intelligence Agency</v>
      </c>
      <c r="I25" s="8" t="s">
        <v>118</v>
      </c>
      <c r="J25" s="3" t="s">
        <v>119</v>
      </c>
      <c r="K25" s="3" t="s">
        <v>33</v>
      </c>
      <c r="L25" s="4" t="str">
        <f>IFERROR(__xludf.DUMMYFUNCTION("GOOGLETRANSLATE(K25,""zh"",""en"")"),"mail")</f>
        <v>mail</v>
      </c>
      <c r="M25" s="3">
        <v>2022.01</v>
      </c>
      <c r="N25" s="3" t="s">
        <v>120</v>
      </c>
      <c r="O25" s="12" t="str">
        <f>IFERROR(__xludf.DUMMYFUNCTION("GOOGLETRANSLATE(N25,""zh"",""en"")"),"Postal authority, the specific situation is unknown")</f>
        <v>Postal authority, the specific situation is unknown</v>
      </c>
      <c r="P25" s="3" t="s">
        <v>16</v>
      </c>
      <c r="Q25" s="12" t="str">
        <f>IFERROR(__xludf.DUMMYFUNCTION("GOOGLETRANSLATE(P25,""zh"",""en"")"),"N/a")</f>
        <v>N/a</v>
      </c>
    </row>
    <row r="26">
      <c r="A26" s="3">
        <v>1.0</v>
      </c>
      <c r="B26" s="3" t="s">
        <v>121</v>
      </c>
      <c r="C26" s="3" t="s">
        <v>122</v>
      </c>
      <c r="D26" s="4" t="str">
        <f>IFERROR(__xludf.DUMMYFUNCTION("GOOGLETRANSLATE(C26,""zh"",""en"")"),"Egypt")</f>
        <v>Egypt</v>
      </c>
      <c r="E26" s="3" t="s">
        <v>29</v>
      </c>
      <c r="F26" s="4" t="str">
        <f>IFERROR(__xludf.DUMMYFUNCTION("GOOGLETRANSLATE(E26,""zh"",""en"")"),"government")</f>
        <v>government</v>
      </c>
      <c r="G26" s="3" t="s">
        <v>123</v>
      </c>
      <c r="H26" s="4" t="str">
        <f>IFERROR(__xludf.DUMMYFUNCTION("GOOGLETRANSLATE(G26,""zh"",""en"")"),"Government network")</f>
        <v>Government network</v>
      </c>
      <c r="I26" s="8" t="s">
        <v>124</v>
      </c>
      <c r="J26" s="3" t="s">
        <v>125</v>
      </c>
      <c r="K26" s="3" t="s">
        <v>126</v>
      </c>
      <c r="L26" s="4" t="str">
        <f>IFERROR(__xludf.DUMMYFUNCTION("GOOGLETRANSLATE(K26,""zh"",""en"")"),"File, email")</f>
        <v>File, email</v>
      </c>
      <c r="M26" s="3">
        <v>2021.04</v>
      </c>
      <c r="N26" s="3" t="s">
        <v>127</v>
      </c>
      <c r="O26" s="12" t="str">
        <f>IFERROR(__xludf.DUMMYFUNCTION("GOOGLETRANSLATE(N26,""zh"",""en"")"),"Postal and websites of some government departments")</f>
        <v>Postal and websites of some government departments</v>
      </c>
      <c r="P26" s="3" t="s">
        <v>128</v>
      </c>
      <c r="Q26" s="12" t="str">
        <f>IFERROR(__xludf.DUMMYFUNCTION("GOOGLETRANSLATE(P26,""zh"",""en"")"),"Data samples include some target emails and PC files of the Egyptian National Academy of Administration")</f>
        <v>Data samples include some target emails and PC files of the Egyptian National Academy of Administration</v>
      </c>
    </row>
    <row r="27">
      <c r="A27" s="3">
        <v>1.0</v>
      </c>
      <c r="B27" s="3" t="s">
        <v>121</v>
      </c>
      <c r="C27" s="3" t="s">
        <v>129</v>
      </c>
      <c r="D27" s="4" t="str">
        <f>IFERROR(__xludf.DUMMYFUNCTION("GOOGLETRANSLATE(C27,""zh"",""en"")"),"France")</f>
        <v>France</v>
      </c>
      <c r="E27" s="3" t="s">
        <v>106</v>
      </c>
      <c r="F27" s="4" t="str">
        <f>IFERROR(__xludf.DUMMYFUNCTION("GOOGLETRANSLATE(E27,""zh"",""en"")"),"educate")</f>
        <v>educate</v>
      </c>
      <c r="G27" s="3" t="s">
        <v>130</v>
      </c>
      <c r="H27" s="4" t="str">
        <f>IFERROR(__xludf.DUMMYFUNCTION("GOOGLETRANSLATE(G27,""zh"",""en"")"),"Paris Institute")</f>
        <v>Paris Institute</v>
      </c>
      <c r="I27" s="8" t="s">
        <v>131</v>
      </c>
      <c r="J27" s="3" t="s">
        <v>132</v>
      </c>
      <c r="K27" s="3" t="s">
        <v>133</v>
      </c>
      <c r="L27" s="4" t="str">
        <f>IFERROR(__xludf.DUMMYFUNCTION("GOOGLETRANSLATE(K27,""zh"",""en"")"),"File, mailbox")</f>
        <v>File, mailbox</v>
      </c>
      <c r="M27" s="3" t="s">
        <v>134</v>
      </c>
      <c r="N27" s="3" t="s">
        <v>135</v>
      </c>
      <c r="O27" s="12" t="str">
        <f>IFERROR(__xludf.DUMMYFUNCTION("GOOGLETRANSLATE(N27,""zh"",""en"")"),"The specific authority is not clear for the time being, you need to ask")</f>
        <v>The specific authority is not clear for the time being, you need to ask</v>
      </c>
      <c r="P27" s="3" t="s">
        <v>136</v>
      </c>
      <c r="Q27" s="12" t="str">
        <f>IFERROR(__xludf.DUMMYFUNCTION("GOOGLETRANSLATE(P27,""zh"",""en"")"),"jeanlouis.rocca, vincent.fertey mailbox data")</f>
        <v>jeanlouis.rocca, vincent.fertey mailbox data</v>
      </c>
      <c r="R27" s="3" t="s">
        <v>137</v>
      </c>
    </row>
    <row r="28">
      <c r="A28" s="3">
        <v>1.0</v>
      </c>
      <c r="B28" s="3" t="s">
        <v>121</v>
      </c>
      <c r="C28" s="3" t="s">
        <v>138</v>
      </c>
      <c r="D28" s="4" t="str">
        <f>IFERROR(__xludf.DUMMYFUNCTION("GOOGLETRANSLATE(C28,""zh"",""en"")"),"Cambodia")</f>
        <v>Cambodia</v>
      </c>
      <c r="E28" s="3" t="s">
        <v>29</v>
      </c>
      <c r="F28" s="4" t="str">
        <f>IFERROR(__xludf.DUMMYFUNCTION("GOOGLETRANSLATE(E28,""zh"",""en"")"),"government")</f>
        <v>government</v>
      </c>
      <c r="G28" s="3" t="s">
        <v>139</v>
      </c>
      <c r="H28" s="4" t="str">
        <f>IFERROR(__xludf.DUMMYFUNCTION("GOOGLETRANSLATE(G28,""zh"",""en"")"),"Ministry of Economic Affairs")</f>
        <v>Ministry of Economic Affairs</v>
      </c>
      <c r="I28" s="8" t="s">
        <v>140</v>
      </c>
      <c r="J28" s="3" t="s">
        <v>16</v>
      </c>
      <c r="K28" s="3" t="s">
        <v>16</v>
      </c>
      <c r="L28" s="4" t="str">
        <f>IFERROR(__xludf.DUMMYFUNCTION("GOOGLETRANSLATE(K28,""zh"",""en"")"),"N/a")</f>
        <v>N/a</v>
      </c>
      <c r="M28" s="3" t="s">
        <v>16</v>
      </c>
      <c r="N28" s="3" t="s">
        <v>141</v>
      </c>
      <c r="O28" s="12" t="str">
        <f>IFERROR(__xludf.DUMMYFUNCTION("GOOGLETRANSLATE(N28,""zh"",""en"")"),"Hundreds of machines in the domain, office network")</f>
        <v>Hundreds of machines in the domain, office network</v>
      </c>
      <c r="P28" s="3" t="s">
        <v>16</v>
      </c>
      <c r="Q28" s="12" t="str">
        <f>IFERROR(__xludf.DUMMYFUNCTION("GOOGLETRANSLATE(P28,""zh"",""en"")"),"N/a")</f>
        <v>N/a</v>
      </c>
    </row>
    <row r="29">
      <c r="A29" s="3">
        <v>1.0</v>
      </c>
      <c r="B29" s="3" t="s">
        <v>121</v>
      </c>
      <c r="C29" s="3" t="s">
        <v>142</v>
      </c>
      <c r="D29" s="4" t="str">
        <f>IFERROR(__xludf.DUMMYFUNCTION("GOOGLETRANSLATE(C29,""zh"",""en"")"),"Rwanda")</f>
        <v>Rwanda</v>
      </c>
      <c r="E29" s="3" t="s">
        <v>29</v>
      </c>
      <c r="F29" s="4" t="str">
        <f>IFERROR(__xludf.DUMMYFUNCTION("GOOGLETRANSLATE(E29,""zh"",""en"")"),"government")</f>
        <v>government</v>
      </c>
      <c r="G29" s="3" t="s">
        <v>143</v>
      </c>
      <c r="H29" s="4" t="str">
        <f>IFERROR(__xludf.DUMMYFUNCTION("GOOGLETRANSLATE(G29,""zh"",""en"")"),"Survey bureau")</f>
        <v>Survey bureau</v>
      </c>
      <c r="I29" s="8" t="s">
        <v>144</v>
      </c>
      <c r="J29" s="3" t="s">
        <v>16</v>
      </c>
      <c r="K29" s="3" t="s">
        <v>16</v>
      </c>
      <c r="L29" s="4" t="str">
        <f>IFERROR(__xludf.DUMMYFUNCTION("GOOGLETRANSLATE(K29,""zh"",""en"")"),"N/a")</f>
        <v>N/a</v>
      </c>
      <c r="M29" s="3" t="s">
        <v>16</v>
      </c>
      <c r="N29" s="3" t="s">
        <v>145</v>
      </c>
      <c r="O29" s="12" t="str">
        <f>IFERROR(__xludf.DUMMYFUNCTION("GOOGLETRANSLATE(N29,""zh"",""en"")"),"There are three strokes in the domain, hundreds of machines in the domain")</f>
        <v>There are three strokes in the domain, hundreds of machines in the domain</v>
      </c>
      <c r="P29" s="3" t="s">
        <v>16</v>
      </c>
      <c r="Q29" s="12" t="str">
        <f>IFERROR(__xludf.DUMMYFUNCTION("GOOGLETRANSLATE(P29,""zh"",""en"")"),"N/a")</f>
        <v>N/a</v>
      </c>
    </row>
    <row r="30">
      <c r="A30" s="3">
        <v>1.0</v>
      </c>
      <c r="B30" s="3" t="s">
        <v>121</v>
      </c>
      <c r="C30" s="3" t="s">
        <v>142</v>
      </c>
      <c r="D30" s="4" t="str">
        <f>IFERROR(__xludf.DUMMYFUNCTION("GOOGLETRANSLATE(C30,""zh"",""en"")"),"Rwanda")</f>
        <v>Rwanda</v>
      </c>
      <c r="E30" s="3" t="s">
        <v>29</v>
      </c>
      <c r="F30" s="4" t="str">
        <f>IFERROR(__xludf.DUMMYFUNCTION("GOOGLETRANSLATE(E30,""zh"",""en"")"),"government")</f>
        <v>government</v>
      </c>
      <c r="G30" s="3" t="s">
        <v>146</v>
      </c>
      <c r="H30" s="4" t="str">
        <f>IFERROR(__xludf.DUMMYFUNCTION("GOOGLETRANSLATE(G30,""zh"",""en"")"),"Department of Health")</f>
        <v>Department of Health</v>
      </c>
      <c r="I30" s="8" t="s">
        <v>147</v>
      </c>
      <c r="J30" s="3" t="s">
        <v>16</v>
      </c>
      <c r="K30" s="3" t="s">
        <v>16</v>
      </c>
      <c r="L30" s="4" t="str">
        <f>IFERROR(__xludf.DUMMYFUNCTION("GOOGLETRANSLATE(K30,""zh"",""en"")"),"N/a")</f>
        <v>N/a</v>
      </c>
      <c r="M30" s="3" t="s">
        <v>16</v>
      </c>
      <c r="N30" s="3" t="s">
        <v>148</v>
      </c>
      <c r="O30" s="12" t="str">
        <f>IFERROR(__xludf.DUMMYFUNCTION("GOOGLETRANSLATE(N30,""zh"",""en"")"),"The inner network controls three and hundreds of machines and office networks in the domain")</f>
        <v>The inner network controls three and hundreds of machines and office networks in the domain</v>
      </c>
      <c r="P30" s="3" t="s">
        <v>16</v>
      </c>
      <c r="Q30" s="12" t="str">
        <f>IFERROR(__xludf.DUMMYFUNCTION("GOOGLETRANSLATE(P30,""zh"",""en"")"),"N/a")</f>
        <v>N/a</v>
      </c>
    </row>
    <row r="31">
      <c r="A31" s="3">
        <v>1.0</v>
      </c>
      <c r="B31" s="3" t="s">
        <v>121</v>
      </c>
      <c r="C31" s="3" t="s">
        <v>28</v>
      </c>
      <c r="D31" s="4" t="str">
        <f>IFERROR(__xludf.DUMMYFUNCTION("GOOGLETRANSLATE(C31,""zh"",""en"")"),"Malaysia")</f>
        <v>Malaysia</v>
      </c>
      <c r="E31" s="3" t="s">
        <v>29</v>
      </c>
      <c r="F31" s="4" t="str">
        <f>IFERROR(__xludf.DUMMYFUNCTION("GOOGLETRANSLATE(E31,""zh"",""en"")"),"government")</f>
        <v>government</v>
      </c>
      <c r="G31" s="3" t="s">
        <v>149</v>
      </c>
      <c r="H31" s="4" t="str">
        <f>IFERROR(__xludf.DUMMYFUNCTION("GOOGLETRANSLATE(G31,""zh"",""en"")"),"Military network")</f>
        <v>Military network</v>
      </c>
      <c r="I31" s="8" t="s">
        <v>150</v>
      </c>
      <c r="J31" s="3" t="s">
        <v>16</v>
      </c>
      <c r="K31" s="3" t="s">
        <v>16</v>
      </c>
      <c r="L31" s="4" t="str">
        <f>IFERROR(__xludf.DUMMYFUNCTION("GOOGLETRANSLATE(K31,""zh"",""en"")"),"N/a")</f>
        <v>N/a</v>
      </c>
      <c r="M31" s="3" t="s">
        <v>16</v>
      </c>
      <c r="N31" s="3" t="s">
        <v>41</v>
      </c>
      <c r="O31" s="12" t="str">
        <f>IFERROR(__xludf.DUMMYFUNCTION("GOOGLETRANSLATE(N31,""zh"",""en"")"),"Postal authority")</f>
        <v>Postal authority</v>
      </c>
      <c r="P31" s="3" t="s">
        <v>151</v>
      </c>
      <c r="Q31" s="12" t="str">
        <f>IFERROR(__xludf.DUMMYFUNCTION("GOOGLETRANSLATE(P31,""zh"",""en"")"),"Malay Ministry of Defense, Army, Navy")</f>
        <v>Malay Ministry of Defense, Army, Navy</v>
      </c>
    </row>
    <row r="32">
      <c r="A32" s="3">
        <v>1.0</v>
      </c>
      <c r="B32" s="3" t="s">
        <v>121</v>
      </c>
      <c r="C32" s="3" t="s">
        <v>49</v>
      </c>
      <c r="D32" s="4" t="str">
        <f>IFERROR(__xludf.DUMMYFUNCTION("GOOGLETRANSLATE(C32,""zh"",""en"")"),"Mongolia")</f>
        <v>Mongolia</v>
      </c>
      <c r="E32" s="3" t="s">
        <v>14</v>
      </c>
      <c r="F32" s="4" t="str">
        <f>IFERROR(__xludf.DUMMYFUNCTION("GOOGLETRANSLATE(E32,""zh"",""en"")"),"Operator")</f>
        <v>Operator</v>
      </c>
      <c r="G32" s="3" t="s">
        <v>152</v>
      </c>
      <c r="H32" s="4" t="str">
        <f>IFERROR(__xludf.DUMMYFUNCTION("GOOGLETRANSLATE(G32,""zh"",""en"")"),"Skytel Sky Communication")</f>
        <v>Skytel Sky Communication</v>
      </c>
      <c r="I32" s="8" t="s">
        <v>153</v>
      </c>
      <c r="J32" s="3" t="s">
        <v>16</v>
      </c>
      <c r="K32" s="3" t="s">
        <v>16</v>
      </c>
      <c r="L32" s="4" t="str">
        <f>IFERROR(__xludf.DUMMYFUNCTION("GOOGLETRANSLATE(K32,""zh"",""en"")"),"N/a")</f>
        <v>N/a</v>
      </c>
      <c r="M32" s="3" t="s">
        <v>16</v>
      </c>
      <c r="N32" s="3" t="s">
        <v>154</v>
      </c>
      <c r="O32" s="12" t="str">
        <f>IFERROR(__xludf.DUMMYFUNCTION("GOOGLETRANSLATE(N32,""zh"",""en"")"),"Office network authority")</f>
        <v>Office network authority</v>
      </c>
      <c r="P32" s="3" t="s">
        <v>155</v>
      </c>
      <c r="Q32" s="12" t="str">
        <f>IFERROR(__xludf.DUMMYFUNCTION("GOOGLETRANSLATE(P32,""zh"",""en"")"),"Mongolian second largest operator")</f>
        <v>Mongolian second largest operator</v>
      </c>
    </row>
    <row r="33">
      <c r="A33" s="3">
        <v>1.0</v>
      </c>
      <c r="B33" s="3" t="s">
        <v>121</v>
      </c>
      <c r="C33" s="3" t="s">
        <v>49</v>
      </c>
      <c r="D33" s="4" t="str">
        <f>IFERROR(__xludf.DUMMYFUNCTION("GOOGLETRANSLATE(C33,""zh"",""en"")"),"Mongolia")</f>
        <v>Mongolia</v>
      </c>
      <c r="E33" s="3" t="s">
        <v>14</v>
      </c>
      <c r="F33" s="4" t="str">
        <f>IFERROR(__xludf.DUMMYFUNCTION("GOOGLETRANSLATE(E33,""zh"",""en"")"),"Operator")</f>
        <v>Operator</v>
      </c>
      <c r="G33" s="3" t="s">
        <v>156</v>
      </c>
      <c r="H33" s="4" t="str">
        <f>IFERROR(__xludf.DUMMYFUNCTION("GOOGLETRANSLATE(G33,""zh"",""en"")"),"Mongolia Telecom")</f>
        <v>Mongolia Telecom</v>
      </c>
      <c r="I33" s="8" t="s">
        <v>157</v>
      </c>
      <c r="J33" s="3" t="s">
        <v>16</v>
      </c>
      <c r="K33" s="3" t="s">
        <v>16</v>
      </c>
      <c r="L33" s="4" t="str">
        <f>IFERROR(__xludf.DUMMYFUNCTION("GOOGLETRANSLATE(K33,""zh"",""en"")"),"N/a")</f>
        <v>N/a</v>
      </c>
      <c r="M33" s="3" t="s">
        <v>16</v>
      </c>
      <c r="N33" s="3" t="s">
        <v>154</v>
      </c>
      <c r="O33" s="12" t="str">
        <f>IFERROR(__xludf.DUMMYFUNCTION("GOOGLETRANSLATE(N33,""zh"",""en"")"),"Office network authority")</f>
        <v>Office network authority</v>
      </c>
      <c r="P33" s="3" t="s">
        <v>158</v>
      </c>
      <c r="Q33" s="12" t="str">
        <f>IFERROR(__xludf.DUMMYFUNCTION("GOOGLETRANSLATE(P33,""zh"",""en"")"),"Mongolian state -owned operator")</f>
        <v>Mongolian state -owned operator</v>
      </c>
    </row>
    <row r="34">
      <c r="A34" s="3">
        <v>1.0</v>
      </c>
      <c r="B34" s="3" t="s">
        <v>121</v>
      </c>
      <c r="C34" s="3" t="s">
        <v>49</v>
      </c>
      <c r="D34" s="4" t="str">
        <f>IFERROR(__xludf.DUMMYFUNCTION("GOOGLETRANSLATE(C34,""zh"",""en"")"),"Mongolia")</f>
        <v>Mongolia</v>
      </c>
      <c r="E34" s="3" t="s">
        <v>29</v>
      </c>
      <c r="F34" s="4" t="str">
        <f>IFERROR(__xludf.DUMMYFUNCTION("GOOGLETRANSLATE(E34,""zh"",""en"")"),"government")</f>
        <v>government</v>
      </c>
      <c r="G34" s="3" t="s">
        <v>159</v>
      </c>
      <c r="H34" s="4" t="str">
        <f>IFERROR(__xludf.DUMMYFUNCTION("GOOGLETRANSLATE(G34,""zh"",""en"")"),"Ministry of Public Security")</f>
        <v>Ministry of Public Security</v>
      </c>
      <c r="I34" s="8" t="s">
        <v>160</v>
      </c>
      <c r="J34" s="3" t="s">
        <v>16</v>
      </c>
      <c r="K34" s="3" t="s">
        <v>16</v>
      </c>
      <c r="L34" s="4" t="str">
        <f>IFERROR(__xludf.DUMMYFUNCTION("GOOGLETRANSLATE(K34,""zh"",""en"")"),"N/a")</f>
        <v>N/a</v>
      </c>
      <c r="M34" s="3" t="s">
        <v>16</v>
      </c>
      <c r="N34" s="3" t="s">
        <v>154</v>
      </c>
      <c r="O34" s="12" t="str">
        <f>IFERROR(__xludf.DUMMYFUNCTION("GOOGLETRANSLATE(N34,""zh"",""en"")"),"Office network authority")</f>
        <v>Office network authority</v>
      </c>
      <c r="P34" s="3" t="s">
        <v>16</v>
      </c>
      <c r="Q34" s="12" t="str">
        <f>IFERROR(__xludf.DUMMYFUNCTION("GOOGLETRANSLATE(P34,""zh"",""en"")"),"N/a")</f>
        <v>N/a</v>
      </c>
    </row>
    <row r="35">
      <c r="A35" s="3">
        <v>1.0</v>
      </c>
      <c r="B35" s="3" t="s">
        <v>121</v>
      </c>
      <c r="C35" s="3" t="s">
        <v>55</v>
      </c>
      <c r="D35" s="4" t="str">
        <f>IFERROR(__xludf.DUMMYFUNCTION("GOOGLETRANSLATE(C35,""zh"",""en"")"),"Nepal")</f>
        <v>Nepal</v>
      </c>
      <c r="E35" s="3" t="s">
        <v>14</v>
      </c>
      <c r="F35" s="4" t="str">
        <f>IFERROR(__xludf.DUMMYFUNCTION("GOOGLETRANSLATE(E35,""zh"",""en"")"),"Operator")</f>
        <v>Operator</v>
      </c>
      <c r="G35" s="3" t="s">
        <v>161</v>
      </c>
      <c r="H35" s="4" t="str">
        <f>IFERROR(__xludf.DUMMYFUNCTION("GOOGLETRANSLATE(G35,""zh"",""en"")"),"Nepal Telecom")</f>
        <v>Nepal Telecom</v>
      </c>
      <c r="I35" s="8" t="s">
        <v>162</v>
      </c>
      <c r="J35" s="3" t="s">
        <v>163</v>
      </c>
      <c r="K35" s="3" t="s">
        <v>68</v>
      </c>
      <c r="L35" s="4" t="str">
        <f>IFERROR(__xludf.DUMMYFUNCTION("GOOGLETRANSLATE(K35,""zh"",""en"")"),"data sheet")</f>
        <v>data sheet</v>
      </c>
      <c r="M35" s="3">
        <v>2021.05</v>
      </c>
      <c r="N35" s="3" t="s">
        <v>164</v>
      </c>
      <c r="O35" s="12" t="str">
        <f>IFERROR(__xludf.DUMMYFUNCTION("GOOGLETRANSLATE(N35,""zh"",""en"")"),"Office network authority, core network authority")</f>
        <v>Office network authority, core network authority</v>
      </c>
      <c r="P35" s="3" t="s">
        <v>165</v>
      </c>
      <c r="Q35" s="12" t="str">
        <f>IFERROR(__xludf.DUMMYFUNCTION("GOOGLETRANSLATE(P35,""zh"",""en"")"),"Nepal's largest operator")</f>
        <v>Nepal's largest operator</v>
      </c>
    </row>
    <row r="36">
      <c r="A36" s="3">
        <v>1.0</v>
      </c>
      <c r="B36" s="3" t="s">
        <v>121</v>
      </c>
      <c r="C36" s="3" t="s">
        <v>166</v>
      </c>
      <c r="D36" s="4" t="str">
        <f>IFERROR(__xludf.DUMMYFUNCTION("GOOGLETRANSLATE(C36,""zh"",""en"")"),"Nigeria")</f>
        <v>Nigeria</v>
      </c>
      <c r="E36" s="3" t="s">
        <v>29</v>
      </c>
      <c r="F36" s="4" t="str">
        <f>IFERROR(__xludf.DUMMYFUNCTION("GOOGLETRANSLATE(E36,""zh"",""en"")"),"government")</f>
        <v>government</v>
      </c>
      <c r="G36" s="3" t="s">
        <v>123</v>
      </c>
      <c r="H36" s="4" t="str">
        <f>IFERROR(__xludf.DUMMYFUNCTION("GOOGLETRANSLATE(G36,""zh"",""en"")"),"Government network")</f>
        <v>Government network</v>
      </c>
      <c r="I36" s="8" t="s">
        <v>167</v>
      </c>
      <c r="J36" s="3" t="s">
        <v>168</v>
      </c>
      <c r="K36" s="3" t="s">
        <v>33</v>
      </c>
      <c r="L36" s="4" t="str">
        <f>IFERROR(__xludf.DUMMYFUNCTION("GOOGLETRANSLATE(K36,""zh"",""en"")"),"mail")</f>
        <v>mail</v>
      </c>
      <c r="M36" s="3">
        <v>2021.05</v>
      </c>
      <c r="N36" s="3" t="s">
        <v>169</v>
      </c>
      <c r="O36" s="12" t="str">
        <f>IFERROR(__xludf.DUMMYFUNCTION("GOOGLETRANSLATE(N36,""zh"",""en"")"),"Postal and websites of national government departments")</f>
        <v>Postal and websites of national government departments</v>
      </c>
      <c r="P36" s="3" t="s">
        <v>16</v>
      </c>
      <c r="Q36" s="12" t="str">
        <f>IFERROR(__xludf.DUMMYFUNCTION("GOOGLETRANSLATE(P36,""zh"",""en"")"),"N/a")</f>
        <v>N/a</v>
      </c>
    </row>
    <row r="37">
      <c r="A37" s="3">
        <v>1.0</v>
      </c>
      <c r="B37" s="3" t="s">
        <v>121</v>
      </c>
      <c r="C37" s="3" t="s">
        <v>56</v>
      </c>
      <c r="D37" s="4" t="str">
        <f>IFERROR(__xludf.DUMMYFUNCTION("GOOGLETRANSLATE(C37,""zh"",""en"")"),"Taiwan")</f>
        <v>Taiwan</v>
      </c>
      <c r="E37" s="3" t="s">
        <v>106</v>
      </c>
      <c r="F37" s="4" t="str">
        <f>IFERROR(__xludf.DUMMYFUNCTION("GOOGLETRANSLATE(E37,""zh"",""en"")"),"educate")</f>
        <v>educate</v>
      </c>
      <c r="G37" s="3" t="s">
        <v>170</v>
      </c>
      <c r="H37" s="4" t="str">
        <f>IFERROR(__xludf.DUMMYFUNCTION("GOOGLETRANSLATE(G37,""zh"",""en"")"),"Taiwan University Institute of Applied Mechanics")</f>
        <v>Taiwan University Institute of Applied Mechanics</v>
      </c>
      <c r="I37" s="8" t="s">
        <v>171</v>
      </c>
      <c r="J37" s="3" t="s">
        <v>16</v>
      </c>
      <c r="K37" s="3" t="s">
        <v>16</v>
      </c>
      <c r="L37" s="4" t="str">
        <f>IFERROR(__xludf.DUMMYFUNCTION("GOOGLETRANSLATE(K37,""zh"",""en"")"),"N/a")</f>
        <v>N/a</v>
      </c>
      <c r="M37" s="3" t="s">
        <v>16</v>
      </c>
      <c r="N37" s="3" t="s">
        <v>172</v>
      </c>
      <c r="O37" s="12" t="str">
        <f>IFERROR(__xludf.DUMMYFUNCTION("GOOGLETRANSLATE(N37,""zh"",""en"")"),"The intranet authority has been dropped, with HASH passwords and webshell")</f>
        <v>The intranet authority has been dropped, with HASH passwords and webshell</v>
      </c>
      <c r="P37" s="3" t="s">
        <v>16</v>
      </c>
      <c r="Q37" s="12" t="str">
        <f>IFERROR(__xludf.DUMMYFUNCTION("GOOGLETRANSLATE(P37,""zh"",""en"")"),"N/a")</f>
        <v>N/a</v>
      </c>
    </row>
    <row r="38">
      <c r="A38" s="3">
        <v>1.0</v>
      </c>
      <c r="B38" s="3" t="s">
        <v>121</v>
      </c>
      <c r="C38" s="3" t="s">
        <v>56</v>
      </c>
      <c r="D38" s="4" t="str">
        <f>IFERROR(__xludf.DUMMYFUNCTION("GOOGLETRANSLATE(C38,""zh"",""en"")"),"Taiwan")</f>
        <v>Taiwan</v>
      </c>
      <c r="E38" s="3" t="s">
        <v>106</v>
      </c>
      <c r="F38" s="4" t="str">
        <f>IFERROR(__xludf.DUMMYFUNCTION("GOOGLETRANSLATE(E38,""zh"",""en"")"),"educate")</f>
        <v>educate</v>
      </c>
      <c r="G38" s="3" t="s">
        <v>173</v>
      </c>
      <c r="H38" s="4" t="str">
        <f>IFERROR(__xludf.DUMMYFUNCTION("GOOGLETRANSLATE(G38,""zh"",""en"")"),"Tamkang University")</f>
        <v>Tamkang University</v>
      </c>
      <c r="I38" s="8" t="s">
        <v>174</v>
      </c>
      <c r="J38" s="3" t="s">
        <v>175</v>
      </c>
      <c r="K38" s="3" t="s">
        <v>33</v>
      </c>
      <c r="L38" s="4" t="str">
        <f>IFERROR(__xludf.DUMMYFUNCTION("GOOGLETRANSLATE(K38,""zh"",""en"")"),"mail")</f>
        <v>mail</v>
      </c>
      <c r="M38" s="3">
        <v>2022.01</v>
      </c>
      <c r="N38" s="3" t="s">
        <v>41</v>
      </c>
      <c r="O38" s="12" t="str">
        <f>IFERROR(__xludf.DUMMYFUNCTION("GOOGLETRANSLATE(N38,""zh"",""en"")"),"Postal authority")</f>
        <v>Postal authority</v>
      </c>
      <c r="P38" s="3" t="s">
        <v>16</v>
      </c>
      <c r="Q38" s="12" t="str">
        <f>IFERROR(__xludf.DUMMYFUNCTION("GOOGLETRANSLATE(P38,""zh"",""en"")"),"N/a")</f>
        <v>N/a</v>
      </c>
    </row>
    <row r="39">
      <c r="A39" s="3">
        <v>1.0</v>
      </c>
      <c r="B39" s="3" t="s">
        <v>121</v>
      </c>
      <c r="C39" s="3" t="s">
        <v>61</v>
      </c>
      <c r="D39" s="4" t="str">
        <f>IFERROR(__xludf.DUMMYFUNCTION("GOOGLETRANSLATE(C39,""zh"",""en"")"),"Thailand")</f>
        <v>Thailand</v>
      </c>
      <c r="E39" s="3" t="s">
        <v>29</v>
      </c>
      <c r="F39" s="4" t="str">
        <f>IFERROR(__xludf.DUMMYFUNCTION("GOOGLETRANSLATE(E39,""zh"",""en"")"),"government")</f>
        <v>government</v>
      </c>
      <c r="G39" s="3" t="s">
        <v>176</v>
      </c>
      <c r="H39" s="4" t="str">
        <f>IFERROR(__xludf.DUMMYFUNCTION("GOOGLETRANSLATE(G39,""zh"",""en"")"),"Ministry of Finance")</f>
        <v>Ministry of Finance</v>
      </c>
      <c r="I39" s="8" t="s">
        <v>177</v>
      </c>
      <c r="J39" s="3" t="s">
        <v>16</v>
      </c>
      <c r="K39" s="3" t="s">
        <v>16</v>
      </c>
      <c r="L39" s="4" t="str">
        <f>IFERROR(__xludf.DUMMYFUNCTION("GOOGLETRANSLATE(K39,""zh"",""en"")"),"N/a")</f>
        <v>N/a</v>
      </c>
      <c r="M39" s="3" t="s">
        <v>16</v>
      </c>
      <c r="N39" s="3" t="s">
        <v>154</v>
      </c>
      <c r="O39" s="12" t="str">
        <f>IFERROR(__xludf.DUMMYFUNCTION("GOOGLETRANSLATE(N39,""zh"",""en"")"),"Office network authority")</f>
        <v>Office network authority</v>
      </c>
      <c r="P39" s="3" t="s">
        <v>16</v>
      </c>
      <c r="Q39" s="12" t="str">
        <f>IFERROR(__xludf.DUMMYFUNCTION("GOOGLETRANSLATE(P39,""zh"",""en"")"),"N/a")</f>
        <v>N/a</v>
      </c>
    </row>
    <row r="40">
      <c r="A40" s="3">
        <v>1.0</v>
      </c>
      <c r="B40" s="3" t="s">
        <v>121</v>
      </c>
      <c r="C40" s="3" t="s">
        <v>61</v>
      </c>
      <c r="D40" s="4" t="str">
        <f>IFERROR(__xludf.DUMMYFUNCTION("GOOGLETRANSLATE(C40,""zh"",""en"")"),"Thailand")</f>
        <v>Thailand</v>
      </c>
      <c r="E40" s="3" t="s">
        <v>29</v>
      </c>
      <c r="F40" s="4" t="str">
        <f>IFERROR(__xludf.DUMMYFUNCTION("GOOGLETRANSLATE(E40,""zh"",""en"")"),"government")</f>
        <v>government</v>
      </c>
      <c r="G40" s="3" t="s">
        <v>178</v>
      </c>
      <c r="H40" s="4" t="str">
        <f>IFERROR(__xludf.DUMMYFUNCTION("GOOGLETRANSLATE(G40,""zh"",""en"")"),"Senate")</f>
        <v>Senate</v>
      </c>
      <c r="I40" s="8" t="s">
        <v>179</v>
      </c>
      <c r="J40" s="3" t="s">
        <v>180</v>
      </c>
      <c r="K40" s="3" t="s">
        <v>33</v>
      </c>
      <c r="L40" s="4" t="str">
        <f>IFERROR(__xludf.DUMMYFUNCTION("GOOGLETRANSLATE(K40,""zh"",""en"")"),"mail")</f>
        <v>mail</v>
      </c>
      <c r="M40" s="3" t="s">
        <v>181</v>
      </c>
      <c r="N40" s="3" t="s">
        <v>41</v>
      </c>
      <c r="O40" s="12" t="str">
        <f>IFERROR(__xludf.DUMMYFUNCTION("GOOGLETRANSLATE(N40,""zh"",""en"")"),"Postal authority")</f>
        <v>Postal authority</v>
      </c>
      <c r="P40" s="3" t="s">
        <v>16</v>
      </c>
      <c r="Q40" s="12" t="str">
        <f>IFERROR(__xludf.DUMMYFUNCTION("GOOGLETRANSLATE(P40,""zh"",""en"")"),"N/a")</f>
        <v>N/a</v>
      </c>
    </row>
    <row r="41">
      <c r="A41" s="3">
        <v>1.0</v>
      </c>
      <c r="B41" s="3" t="s">
        <v>121</v>
      </c>
      <c r="C41" s="3" t="s">
        <v>61</v>
      </c>
      <c r="D41" s="4" t="str">
        <f>IFERROR(__xludf.DUMMYFUNCTION("GOOGLETRANSLATE(C41,""zh"",""en"")"),"Thailand")</f>
        <v>Thailand</v>
      </c>
      <c r="E41" s="3" t="s">
        <v>29</v>
      </c>
      <c r="F41" s="4" t="str">
        <f>IFERROR(__xludf.DUMMYFUNCTION("GOOGLETRANSLATE(E41,""zh"",""en"")"),"government")</f>
        <v>government</v>
      </c>
      <c r="G41" s="3" t="s">
        <v>182</v>
      </c>
      <c r="H41" s="4" t="str">
        <f>IFERROR(__xludf.DUMMYFUNCTION("GOOGLETRANSLATE(G41,""zh"",""en"")"),"Ministry of Trade")</f>
        <v>Ministry of Trade</v>
      </c>
      <c r="I41" s="8" t="s">
        <v>183</v>
      </c>
      <c r="J41" s="3" t="s">
        <v>16</v>
      </c>
      <c r="K41" s="3" t="s">
        <v>16</v>
      </c>
      <c r="L41" s="4" t="str">
        <f>IFERROR(__xludf.DUMMYFUNCTION("GOOGLETRANSLATE(K41,""zh"",""en"")"),"N/a")</f>
        <v>N/a</v>
      </c>
      <c r="M41" s="3" t="s">
        <v>16</v>
      </c>
      <c r="N41" s="3" t="s">
        <v>184</v>
      </c>
      <c r="O41" s="12" t="str">
        <f>IFERROR(__xludf.DUMMYFUNCTION("GOOGLETRANSLATE(N41,""zh"",""en"")"),"Main station permissions, office network authority, mailing authority")</f>
        <v>Main station permissions, office network authority, mailing authority</v>
      </c>
      <c r="P41" s="3" t="s">
        <v>16</v>
      </c>
      <c r="Q41" s="12" t="str">
        <f>IFERROR(__xludf.DUMMYFUNCTION("GOOGLETRANSLATE(P41,""zh"",""en"")"),"N/a")</f>
        <v>N/a</v>
      </c>
    </row>
    <row r="42">
      <c r="A42" s="3">
        <v>1.0</v>
      </c>
      <c r="B42" s="3" t="s">
        <v>121</v>
      </c>
      <c r="C42" s="3" t="s">
        <v>61</v>
      </c>
      <c r="D42" s="4" t="str">
        <f>IFERROR(__xludf.DUMMYFUNCTION("GOOGLETRANSLATE(C42,""zh"",""en"")"),"Thailand")</f>
        <v>Thailand</v>
      </c>
      <c r="E42" s="3" t="s">
        <v>29</v>
      </c>
      <c r="F42" s="4" t="str">
        <f>IFERROR(__xludf.DUMMYFUNCTION("GOOGLETRANSLATE(E42,""zh"",""en"")"),"government")</f>
        <v>government</v>
      </c>
      <c r="G42" s="3" t="s">
        <v>185</v>
      </c>
      <c r="H42" s="4" t="str">
        <f>IFERROR(__xludf.DUMMYFUNCTION("GOOGLETRANSLATE(G42,""zh"",""en"")"),"Office of the State Committee")</f>
        <v>Office of the State Committee</v>
      </c>
      <c r="I42" s="8" t="s">
        <v>186</v>
      </c>
      <c r="J42" s="3" t="s">
        <v>16</v>
      </c>
      <c r="K42" s="3" t="s">
        <v>16</v>
      </c>
      <c r="L42" s="4" t="str">
        <f>IFERROR(__xludf.DUMMYFUNCTION("GOOGLETRANSLATE(K42,""zh"",""en"")"),"N/a")</f>
        <v>N/a</v>
      </c>
      <c r="M42" s="3" t="s">
        <v>16</v>
      </c>
      <c r="N42" s="3" t="s">
        <v>187</v>
      </c>
      <c r="O42" s="12" t="str">
        <f>IFERROR(__xludf.DUMMYFUNCTION("GOOGLETRANSLATE(N42,""zh"",""en"")"),"Two machine permissions in the domain")</f>
        <v>Two machine permissions in the domain</v>
      </c>
      <c r="P42" s="3" t="s">
        <v>16</v>
      </c>
      <c r="Q42" s="12" t="str">
        <f>IFERROR(__xludf.DUMMYFUNCTION("GOOGLETRANSLATE(P42,""zh"",""en"")"),"N/a")</f>
        <v>N/a</v>
      </c>
    </row>
    <row r="43">
      <c r="A43" s="3">
        <v>1.0</v>
      </c>
      <c r="B43" s="3" t="s">
        <v>121</v>
      </c>
      <c r="C43" s="3" t="s">
        <v>61</v>
      </c>
      <c r="D43" s="4" t="str">
        <f>IFERROR(__xludf.DUMMYFUNCTION("GOOGLETRANSLATE(C43,""zh"",""en"")"),"Thailand")</f>
        <v>Thailand</v>
      </c>
      <c r="E43" s="3" t="s">
        <v>29</v>
      </c>
      <c r="F43" s="4" t="str">
        <f>IFERROR(__xludf.DUMMYFUNCTION("GOOGLETRANSLATE(E43,""zh"",""en"")"),"government")</f>
        <v>government</v>
      </c>
      <c r="G43" s="3" t="s">
        <v>37</v>
      </c>
      <c r="H43" s="4" t="str">
        <f>IFERROR(__xludf.DUMMYFUNCTION("GOOGLETRANSLATE(G43,""zh"",""en"")"),"Ministry of the Interior")</f>
        <v>Ministry of the Interior</v>
      </c>
      <c r="I43" s="8" t="s">
        <v>188</v>
      </c>
      <c r="J43" s="3" t="s">
        <v>16</v>
      </c>
      <c r="K43" s="3" t="s">
        <v>16</v>
      </c>
      <c r="L43" s="4" t="str">
        <f>IFERROR(__xludf.DUMMYFUNCTION("GOOGLETRANSLATE(K43,""zh"",""en"")"),"N/a")</f>
        <v>N/a</v>
      </c>
      <c r="M43" s="3" t="s">
        <v>16</v>
      </c>
      <c r="N43" s="3" t="s">
        <v>189</v>
      </c>
      <c r="O43" s="12" t="str">
        <f>IFERROR(__xludf.DUMMYFUNCTION("GOOGLETRANSLATE(N43,""zh"",""en"")"),"Part of the server permissions, mailing authority")</f>
        <v>Part of the server permissions, mailing authority</v>
      </c>
      <c r="P43" s="3" t="s">
        <v>16</v>
      </c>
      <c r="Q43" s="12" t="str">
        <f>IFERROR(__xludf.DUMMYFUNCTION("GOOGLETRANSLATE(P43,""zh"",""en"")"),"N/a")</f>
        <v>N/a</v>
      </c>
    </row>
    <row r="44">
      <c r="A44" s="3">
        <v>1.0</v>
      </c>
      <c r="B44" s="3" t="s">
        <v>121</v>
      </c>
      <c r="C44" s="3" t="s">
        <v>61</v>
      </c>
      <c r="D44" s="4" t="str">
        <f>IFERROR(__xludf.DUMMYFUNCTION("GOOGLETRANSLATE(C44,""zh"",""en"")"),"Thailand")</f>
        <v>Thailand</v>
      </c>
      <c r="E44" s="3" t="s">
        <v>29</v>
      </c>
      <c r="F44" s="4" t="str">
        <f>IFERROR(__xludf.DUMMYFUNCTION("GOOGLETRANSLATE(E44,""zh"",""en"")"),"government")</f>
        <v>government</v>
      </c>
      <c r="G44" s="3" t="s">
        <v>190</v>
      </c>
      <c r="H44" s="4" t="str">
        <f>IFERROR(__xludf.DUMMYFUNCTION("GOOGLETRANSLATE(G44,""zh"",""en"")"),"Ministry of Commerce")</f>
        <v>Ministry of Commerce</v>
      </c>
      <c r="I44" s="8" t="s">
        <v>191</v>
      </c>
      <c r="J44" s="3" t="s">
        <v>16</v>
      </c>
      <c r="K44" s="3" t="s">
        <v>16</v>
      </c>
      <c r="L44" s="4" t="str">
        <f>IFERROR(__xludf.DUMMYFUNCTION("GOOGLETRANSLATE(K44,""zh"",""en"")"),"N/a")</f>
        <v>N/a</v>
      </c>
      <c r="M44" s="3" t="s">
        <v>16</v>
      </c>
      <c r="N44" s="3" t="s">
        <v>184</v>
      </c>
      <c r="O44" s="12" t="str">
        <f>IFERROR(__xludf.DUMMYFUNCTION("GOOGLETRANSLATE(N44,""zh"",""en"")"),"Main station permissions, office network authority, mailing authority")</f>
        <v>Main station permissions, office network authority, mailing authority</v>
      </c>
      <c r="P44" s="3" t="s">
        <v>16</v>
      </c>
      <c r="Q44" s="12" t="str">
        <f>IFERROR(__xludf.DUMMYFUNCTION("GOOGLETRANSLATE(P44,""zh"",""en"")"),"N/a")</f>
        <v>N/a</v>
      </c>
    </row>
    <row r="45">
      <c r="A45" s="3">
        <v>1.0</v>
      </c>
      <c r="B45" s="3" t="s">
        <v>121</v>
      </c>
      <c r="C45" s="3" t="s">
        <v>192</v>
      </c>
      <c r="D45" s="4" t="str">
        <f>IFERROR(__xludf.DUMMYFUNCTION("GOOGLETRANSLATE(C45,""zh"",""en"")"),"Hongkong")</f>
        <v>Hongkong</v>
      </c>
      <c r="E45" s="3" t="s">
        <v>106</v>
      </c>
      <c r="F45" s="4" t="str">
        <f>IFERROR(__xludf.DUMMYFUNCTION("GOOGLETRANSLATE(E45,""zh"",""en"")"),"educate")</f>
        <v>educate</v>
      </c>
      <c r="G45" s="3" t="s">
        <v>193</v>
      </c>
      <c r="H45" s="4" t="str">
        <f>IFERROR(__xludf.DUMMYFUNCTION("GOOGLETRANSLATE(G45,""zh"",""en"")"),"Hong Kong Donghua College")</f>
        <v>Hong Kong Donghua College</v>
      </c>
      <c r="I45" s="8" t="s">
        <v>194</v>
      </c>
      <c r="J45" s="3" t="s">
        <v>16</v>
      </c>
      <c r="K45" s="3" t="s">
        <v>16</v>
      </c>
      <c r="L45" s="4" t="str">
        <f>IFERROR(__xludf.DUMMYFUNCTION("GOOGLETRANSLATE(K45,""zh"",""en"")"),"N/a")</f>
        <v>N/a</v>
      </c>
      <c r="M45" s="3" t="s">
        <v>16</v>
      </c>
      <c r="N45" s="3" t="s">
        <v>184</v>
      </c>
      <c r="O45" s="12" t="str">
        <f>IFERROR(__xludf.DUMMYFUNCTION("GOOGLETRANSLATE(N45,""zh"",""en"")"),"Main station permissions, office network authority, mailing authority")</f>
        <v>Main station permissions, office network authority, mailing authority</v>
      </c>
      <c r="P45" s="3" t="s">
        <v>16</v>
      </c>
      <c r="Q45" s="12" t="str">
        <f>IFERROR(__xludf.DUMMYFUNCTION("GOOGLETRANSLATE(P45,""zh"",""en"")"),"N/a")</f>
        <v>N/a</v>
      </c>
    </row>
    <row r="46">
      <c r="A46" s="3">
        <v>1.0</v>
      </c>
      <c r="B46" s="3" t="s">
        <v>121</v>
      </c>
      <c r="C46" s="3" t="s">
        <v>192</v>
      </c>
      <c r="D46" s="4" t="str">
        <f>IFERROR(__xludf.DUMMYFUNCTION("GOOGLETRANSLATE(C46,""zh"",""en"")"),"Hongkong")</f>
        <v>Hongkong</v>
      </c>
      <c r="E46" s="3" t="s">
        <v>106</v>
      </c>
      <c r="F46" s="4" t="str">
        <f>IFERROR(__xludf.DUMMYFUNCTION("GOOGLETRANSLATE(E46,""zh"",""en"")"),"educate")</f>
        <v>educate</v>
      </c>
      <c r="G46" s="3" t="s">
        <v>195</v>
      </c>
      <c r="H46" s="4" t="str">
        <f>IFERROR(__xludf.DUMMYFUNCTION("GOOGLETRANSLATE(G46,""zh"",""en"")"),"Hong Kong University of Education")</f>
        <v>Hong Kong University of Education</v>
      </c>
      <c r="I46" s="8" t="s">
        <v>196</v>
      </c>
      <c r="J46" s="3" t="s">
        <v>197</v>
      </c>
      <c r="K46" s="3" t="s">
        <v>68</v>
      </c>
      <c r="L46" s="4" t="str">
        <f>IFERROR(__xludf.DUMMYFUNCTION("GOOGLETRANSLATE(K46,""zh"",""en"")"),"data sheet")</f>
        <v>data sheet</v>
      </c>
      <c r="M46" s="3" t="s">
        <v>16</v>
      </c>
      <c r="N46" s="3" t="s">
        <v>184</v>
      </c>
      <c r="O46" s="12" t="str">
        <f>IFERROR(__xludf.DUMMYFUNCTION("GOOGLETRANSLATE(N46,""zh"",""en"")"),"Main station permissions, office network authority, mailing authority")</f>
        <v>Main station permissions, office network authority, mailing authority</v>
      </c>
      <c r="P46" s="3" t="s">
        <v>198</v>
      </c>
      <c r="Q46" s="12" t="str">
        <f>IFERROR(__xludf.DUMMYFUNCTION("GOOGLETRANSLATE(P46,""zh"",""en"")"),"The sample is a multi -target mailbox data, and the files are all outlook data files")</f>
        <v>The sample is a multi -target mailbox data, and the files are all outlook data files</v>
      </c>
    </row>
    <row r="47">
      <c r="A47" s="3">
        <v>1.0</v>
      </c>
      <c r="B47" s="3" t="s">
        <v>121</v>
      </c>
      <c r="C47" s="3" t="s">
        <v>192</v>
      </c>
      <c r="D47" s="4" t="str">
        <f>IFERROR(__xludf.DUMMYFUNCTION("GOOGLETRANSLATE(C47,""zh"",""en"")"),"Hongkong")</f>
        <v>Hongkong</v>
      </c>
      <c r="E47" s="3" t="s">
        <v>106</v>
      </c>
      <c r="F47" s="4" t="str">
        <f>IFERROR(__xludf.DUMMYFUNCTION("GOOGLETRANSLATE(E47,""zh"",""en"")"),"educate")</f>
        <v>educate</v>
      </c>
      <c r="G47" s="3" t="s">
        <v>199</v>
      </c>
      <c r="H47" s="4" t="str">
        <f>IFERROR(__xludf.DUMMYFUNCTION("GOOGLETRANSLATE(G47,""zh"",""en"")"),"Hong Kong University of Science and Technology")</f>
        <v>Hong Kong University of Science and Technology</v>
      </c>
      <c r="I47" s="8" t="s">
        <v>200</v>
      </c>
      <c r="J47" s="3" t="s">
        <v>201</v>
      </c>
      <c r="K47" s="3" t="s">
        <v>126</v>
      </c>
      <c r="L47" s="4" t="str">
        <f>IFERROR(__xludf.DUMMYFUNCTION("GOOGLETRANSLATE(K47,""zh"",""en"")"),"File, email")</f>
        <v>File, email</v>
      </c>
      <c r="M47" s="3">
        <v>2021.0</v>
      </c>
      <c r="N47" s="3" t="s">
        <v>202</v>
      </c>
      <c r="O47" s="12" t="str">
        <f>IFERROR(__xludf.DUMMYFUNCTION("GOOGLETRANSLATE(N47,""zh"",""en"")"),"PC permissions in some hospitals")</f>
        <v>PC permissions in some hospitals</v>
      </c>
      <c r="P47" s="3" t="s">
        <v>16</v>
      </c>
      <c r="Q47" s="12" t="str">
        <f>IFERROR(__xludf.DUMMYFUNCTION("GOOGLETRANSLATE(P47,""zh"",""en"")"),"N/a")</f>
        <v>N/a</v>
      </c>
    </row>
    <row r="48">
      <c r="A48" s="3">
        <v>1.0</v>
      </c>
      <c r="B48" s="3" t="s">
        <v>121</v>
      </c>
      <c r="C48" s="3" t="s">
        <v>192</v>
      </c>
      <c r="D48" s="4" t="str">
        <f>IFERROR(__xludf.DUMMYFUNCTION("GOOGLETRANSLATE(C48,""zh"",""en"")"),"Hongkong")</f>
        <v>Hongkong</v>
      </c>
      <c r="E48" s="3" t="s">
        <v>106</v>
      </c>
      <c r="F48" s="4" t="str">
        <f>IFERROR(__xludf.DUMMYFUNCTION("GOOGLETRANSLATE(E48,""zh"",""en"")"),"educate")</f>
        <v>educate</v>
      </c>
      <c r="G48" s="3" t="s">
        <v>203</v>
      </c>
      <c r="H48" s="4" t="str">
        <f>IFERROR(__xludf.DUMMYFUNCTION("GOOGLETRANSLATE(G48,""zh"",""en"")"),"Hong Kong Shuren University")</f>
        <v>Hong Kong Shuren University</v>
      </c>
      <c r="I48" s="8" t="s">
        <v>204</v>
      </c>
      <c r="J48" s="3" t="s">
        <v>205</v>
      </c>
      <c r="K48" s="3" t="s">
        <v>206</v>
      </c>
      <c r="L48" s="4" t="str">
        <f>IFERROR(__xludf.DUMMYFUNCTION("GOOGLETRANSLATE(K48,""zh"",""en"")"),"Data table, email")</f>
        <v>Data table, email</v>
      </c>
      <c r="M48" s="3" t="s">
        <v>207</v>
      </c>
      <c r="N48" s="3" t="s">
        <v>184</v>
      </c>
      <c r="O48" s="12" t="str">
        <f>IFERROR(__xludf.DUMMYFUNCTION("GOOGLETRANSLATE(N48,""zh"",""en"")"),"Main station permissions, office network authority, mailing authority")</f>
        <v>Main station permissions, office network authority, mailing authority</v>
      </c>
      <c r="P48" s="3" t="s">
        <v>208</v>
      </c>
      <c r="Q48" s="12" t="str">
        <f>IFERROR(__xludf.DUMMYFUNCTION("GOOGLETRANSLATE(P48,""zh"",""en"")"),"The sample is a multi -target mailbox data. The targets are: senior administrative assistant Li Jiaming, principal Hu Huaizhong, and the director of the China Liaison Office Ou Rongguang")</f>
        <v>The sample is a multi -target mailbox data. The targets are: senior administrative assistant Li Jiaming, principal Hu Huaizhong, and the director of the China Liaison Office Ou Rongguang</v>
      </c>
    </row>
    <row r="49">
      <c r="A49" s="3">
        <v>1.0</v>
      </c>
      <c r="B49" s="3" t="s">
        <v>121</v>
      </c>
      <c r="C49" s="3" t="s">
        <v>192</v>
      </c>
      <c r="D49" s="4" t="str">
        <f>IFERROR(__xludf.DUMMYFUNCTION("GOOGLETRANSLATE(C49,""zh"",""en"")"),"Hongkong")</f>
        <v>Hongkong</v>
      </c>
      <c r="E49" s="3" t="s">
        <v>106</v>
      </c>
      <c r="F49" s="4" t="str">
        <f>IFERROR(__xludf.DUMMYFUNCTION("GOOGLETRANSLATE(E49,""zh"",""en"")"),"educate")</f>
        <v>educate</v>
      </c>
      <c r="G49" s="3" t="s">
        <v>209</v>
      </c>
      <c r="H49" s="4" t="str">
        <f>IFERROR(__xludf.DUMMYFUNCTION("GOOGLETRANSLATE(G49,""zh"",""en"")"),"Chinese University of Hong Kong")</f>
        <v>Chinese University of Hong Kong</v>
      </c>
      <c r="I49" s="5" t="s">
        <v>210</v>
      </c>
      <c r="J49" s="3" t="s">
        <v>211</v>
      </c>
      <c r="K49" s="3" t="s">
        <v>68</v>
      </c>
      <c r="L49" s="4" t="str">
        <f>IFERROR(__xludf.DUMMYFUNCTION("GOOGLETRANSLATE(K49,""zh"",""en"")"),"data sheet")</f>
        <v>data sheet</v>
      </c>
      <c r="M49" s="3">
        <v>2019.12</v>
      </c>
      <c r="N49" s="3" t="s">
        <v>202</v>
      </c>
      <c r="O49" s="12" t="str">
        <f>IFERROR(__xludf.DUMMYFUNCTION("GOOGLETRANSLATE(N49,""zh"",""en"")"),"PC permissions in some hospitals")</f>
        <v>PC permissions in some hospitals</v>
      </c>
      <c r="P49" s="3" t="s">
        <v>212</v>
      </c>
      <c r="Q49" s="12" t="str">
        <f>IFERROR(__xludf.DUMMYFUNCTION("GOOGLETRANSLATE(P49,""zh"",""en"")"),"Main fields of samples: names, hospitals and other information")</f>
        <v>Main fields of samples: names, hospitals and other information</v>
      </c>
    </row>
    <row r="50">
      <c r="A50" s="3">
        <v>1.0</v>
      </c>
      <c r="B50" s="3" t="s">
        <v>121</v>
      </c>
      <c r="C50" s="3" t="s">
        <v>192</v>
      </c>
      <c r="D50" s="4" t="str">
        <f>IFERROR(__xludf.DUMMYFUNCTION("GOOGLETRANSLATE(C50,""zh"",""en"")"),"Hongkong")</f>
        <v>Hongkong</v>
      </c>
      <c r="E50" s="3" t="s">
        <v>29</v>
      </c>
      <c r="F50" s="4" t="str">
        <f>IFERROR(__xludf.DUMMYFUNCTION("GOOGLETRANSLATE(E50,""zh"",""en"")"),"government")</f>
        <v>government</v>
      </c>
      <c r="G50" s="3" t="s">
        <v>213</v>
      </c>
      <c r="H50" s="4" t="str">
        <f>IFERROR(__xludf.DUMMYFUNCTION("GOOGLETRANSLATE(G50,""zh"",""en"")"),"Employee alliance")</f>
        <v>Employee alliance</v>
      </c>
      <c r="I50" s="5" t="s">
        <v>214</v>
      </c>
      <c r="J50" s="3" t="s">
        <v>215</v>
      </c>
      <c r="K50" s="3" t="s">
        <v>216</v>
      </c>
      <c r="L50" s="4" t="str">
        <f>IFERROR(__xludf.DUMMYFUNCTION("GOOGLETRANSLATE(K50,""zh"",""en"")"),"Data table, file")</f>
        <v>Data table, file</v>
      </c>
      <c r="M50" s="3" t="s">
        <v>217</v>
      </c>
      <c r="N50" s="3" t="s">
        <v>218</v>
      </c>
      <c r="O50" s="12" t="str">
        <f>IFERROR(__xludf.DUMMYFUNCTION("GOOGLETRANSLATE(N50,""zh"",""en"")"),"The personal information of all members of the organization is about 800, some office network authority, cultural service permissions")</f>
        <v>The personal information of all members of the organization is about 800, some office network authority, cultural service permissions</v>
      </c>
      <c r="P50" s="3" t="s">
        <v>219</v>
      </c>
      <c r="Q50" s="12" t="str">
        <f>IFERROR(__xludf.DUMMYFUNCTION("GOOGLETRANSLATE(P50,""zh"",""en"")"),"The sample is mainly the basic information table of employees. The main fields: employee telephone, mailbox, passport number, address, etc.")</f>
        <v>The sample is mainly the basic information table of employees. The main fields: employee telephone, mailbox, passport number, address, etc.</v>
      </c>
    </row>
    <row r="51">
      <c r="A51" s="3">
        <v>1.0</v>
      </c>
      <c r="B51" s="3" t="s">
        <v>121</v>
      </c>
      <c r="C51" s="3" t="s">
        <v>192</v>
      </c>
      <c r="D51" s="4" t="str">
        <f>IFERROR(__xludf.DUMMYFUNCTION("GOOGLETRANSLATE(C51,""zh"",""en"")"),"Hongkong")</f>
        <v>Hongkong</v>
      </c>
      <c r="E51" s="3" t="s">
        <v>29</v>
      </c>
      <c r="F51" s="4" t="str">
        <f>IFERROR(__xludf.DUMMYFUNCTION("GOOGLETRANSLATE(E51,""zh"",""en"")"),"government")</f>
        <v>government</v>
      </c>
      <c r="G51" s="3" t="s">
        <v>220</v>
      </c>
      <c r="H51" s="4" t="str">
        <f>IFERROR(__xludf.DUMMYFUNCTION("GOOGLETRANSLATE(G51,""zh"",""en"")"),"Evaluation bureau")</f>
        <v>Evaluation bureau</v>
      </c>
      <c r="I51" s="5" t="s">
        <v>221</v>
      </c>
      <c r="J51" s="3" t="s">
        <v>222</v>
      </c>
      <c r="K51" s="3" t="s">
        <v>98</v>
      </c>
      <c r="L51" s="4" t="str">
        <f>IFERROR(__xludf.DUMMYFUNCTION("GOOGLETRANSLATE(K51,""zh"",""en"")"),"user table")</f>
        <v>user table</v>
      </c>
      <c r="M51" s="3">
        <v>2021.04</v>
      </c>
      <c r="N51" s="3" t="s">
        <v>223</v>
      </c>
      <c r="O51" s="12" t="str">
        <f>IFERROR(__xludf.DUMMYFUNCTION("GOOGLETRANSLATE(N51,""zh"",""en"")"),"Main station permissions, office network authority, PC in the office network is about 900+, personnel 1000+, personal information of all candidates, and internal postal, literary service, etc.")</f>
        <v>Main station permissions, office network authority, PC in the office network is about 900+, personnel 1000+, personal information of all candidates, and internal postal, literary service, etc.</v>
      </c>
      <c r="P51" s="3" t="s">
        <v>224</v>
      </c>
      <c r="Q51" s="12" t="str">
        <f>IFERROR(__xludf.DUMMYFUNCTION("GOOGLETRANSLATE(P51,""zh"",""en"")"),"Hong Kong is responsible for institutions in the middle and college entrance examinations and other levels. The main fields of the samples: name, mailbox, address, etc.")</f>
        <v>Hong Kong is responsible for institutions in the middle and college entrance examinations and other levels. The main fields of the samples: name, mailbox, address, etc.</v>
      </c>
    </row>
    <row r="52">
      <c r="A52" s="3">
        <v>1.0</v>
      </c>
      <c r="B52" s="3" t="s">
        <v>121</v>
      </c>
      <c r="C52" s="3" t="s">
        <v>192</v>
      </c>
      <c r="D52" s="4" t="str">
        <f>IFERROR(__xludf.DUMMYFUNCTION("GOOGLETRANSLATE(C52,""zh"",""en"")"),"Hongkong")</f>
        <v>Hongkong</v>
      </c>
      <c r="E52" s="3" t="s">
        <v>29</v>
      </c>
      <c r="F52" s="4" t="str">
        <f>IFERROR(__xludf.DUMMYFUNCTION("GOOGLETRANSLATE(E52,""zh"",""en"")"),"government")</f>
        <v>government</v>
      </c>
      <c r="G52" s="3" t="s">
        <v>225</v>
      </c>
      <c r="H52" s="4" t="str">
        <f>IFERROR(__xludf.DUMMYFUNCTION("GOOGLETRANSLATE(G52,""zh"",""en"")"),"Hong Kong Foods Agency")</f>
        <v>Hong Kong Foods Agency</v>
      </c>
      <c r="I52" s="5" t="s">
        <v>226</v>
      </c>
      <c r="J52" s="3" t="s">
        <v>16</v>
      </c>
      <c r="K52" s="3" t="s">
        <v>16</v>
      </c>
      <c r="L52" s="4" t="str">
        <f>IFERROR(__xludf.DUMMYFUNCTION("GOOGLETRANSLATE(K52,""zh"",""en"")"),"N/a")</f>
        <v>N/a</v>
      </c>
      <c r="M52" s="3" t="s">
        <v>16</v>
      </c>
      <c r="N52" s="3" t="s">
        <v>154</v>
      </c>
      <c r="O52" s="12" t="str">
        <f>IFERROR(__xludf.DUMMYFUNCTION("GOOGLETRANSLATE(N52,""zh"",""en"")"),"Office network authority")</f>
        <v>Office network authority</v>
      </c>
      <c r="P52" s="3" t="s">
        <v>16</v>
      </c>
      <c r="Q52" s="12" t="str">
        <f>IFERROR(__xludf.DUMMYFUNCTION("GOOGLETRANSLATE(P52,""zh"",""en"")"),"N/a")</f>
        <v>N/a</v>
      </c>
    </row>
    <row r="53">
      <c r="A53" s="3">
        <v>1.0</v>
      </c>
      <c r="B53" s="3" t="s">
        <v>121</v>
      </c>
      <c r="C53" s="3" t="s">
        <v>227</v>
      </c>
      <c r="D53" s="4" t="str">
        <f>IFERROR(__xludf.DUMMYFUNCTION("GOOGLETRANSLATE(C53,""zh"",""en"")"),"Indonesia")</f>
        <v>Indonesia</v>
      </c>
      <c r="E53" s="3" t="s">
        <v>29</v>
      </c>
      <c r="F53" s="4" t="str">
        <f>IFERROR(__xludf.DUMMYFUNCTION("GOOGLETRANSLATE(E53,""zh"",""en"")"),"government")</f>
        <v>government</v>
      </c>
      <c r="G53" s="3" t="s">
        <v>43</v>
      </c>
      <c r="H53" s="4" t="str">
        <f>IFERROR(__xludf.DUMMYFUNCTION("GOOGLETRANSLATE(G53,""zh"",""en"")"),"Ministry of Foreign Affairs")</f>
        <v>Ministry of Foreign Affairs</v>
      </c>
      <c r="I53" s="5" t="s">
        <v>228</v>
      </c>
      <c r="J53" s="3" t="s">
        <v>229</v>
      </c>
      <c r="K53" s="3" t="s">
        <v>33</v>
      </c>
      <c r="L53" s="4" t="str">
        <f>IFERROR(__xludf.DUMMYFUNCTION("GOOGLETRANSLATE(K53,""zh"",""en"")"),"mail")</f>
        <v>mail</v>
      </c>
      <c r="M53" s="3">
        <v>2021.11</v>
      </c>
      <c r="N53" s="3" t="s">
        <v>230</v>
      </c>
      <c r="O53" s="12" t="str">
        <f>IFERROR(__xludf.DUMMYFUNCTION("GOOGLETRANSLATE(N53,""zh"",""en"")"),"Office network authority, postal service permissions")</f>
        <v>Office network authority, postal service permissions</v>
      </c>
      <c r="P53" s="3" t="s">
        <v>16</v>
      </c>
      <c r="Q53" s="12" t="str">
        <f>IFERROR(__xludf.DUMMYFUNCTION("GOOGLETRANSLATE(P53,""zh"",""en"")"),"N/a")</f>
        <v>N/a</v>
      </c>
    </row>
    <row r="54">
      <c r="A54" s="3">
        <v>1.0</v>
      </c>
      <c r="B54" s="3" t="s">
        <v>121</v>
      </c>
      <c r="C54" s="3" t="s">
        <v>231</v>
      </c>
      <c r="D54" s="4" t="str">
        <f>IFERROR(__xludf.DUMMYFUNCTION("GOOGLETRANSLATE(C54,""zh"",""en"")"),"Vietnam")</f>
        <v>Vietnam</v>
      </c>
      <c r="E54" s="3" t="s">
        <v>29</v>
      </c>
      <c r="F54" s="4" t="str">
        <f>IFERROR(__xludf.DUMMYFUNCTION("GOOGLETRANSLATE(E54,""zh"",""en"")"),"government")</f>
        <v>government</v>
      </c>
      <c r="G54" s="3" t="s">
        <v>232</v>
      </c>
      <c r="H54" s="4" t="str">
        <f>IFERROR(__xludf.DUMMYFUNCTION("GOOGLETRANSLATE(G54,""zh"",""en"")"),"Supreme People's Court")</f>
        <v>Supreme People's Court</v>
      </c>
      <c r="I54" s="5" t="s">
        <v>233</v>
      </c>
      <c r="J54" s="3" t="s">
        <v>16</v>
      </c>
      <c r="K54" s="3" t="s">
        <v>16</v>
      </c>
      <c r="L54" s="4" t="str">
        <f>IFERROR(__xludf.DUMMYFUNCTION("GOOGLETRANSLATE(K54,""zh"",""en"")"),"N/a")</f>
        <v>N/a</v>
      </c>
      <c r="M54" s="3" t="s">
        <v>16</v>
      </c>
      <c r="N54" s="3" t="s">
        <v>234</v>
      </c>
      <c r="O54" s="12" t="str">
        <f>IFERROR(__xludf.DUMMYFUNCTION("GOOGLETRANSLATE(N54,""zh"",""en"")"),"Office network authority, thousands of machines in the domain")</f>
        <v>Office network authority, thousands of machines in the domain</v>
      </c>
      <c r="P54" s="3" t="s">
        <v>16</v>
      </c>
      <c r="Q54" s="12" t="str">
        <f>IFERROR(__xludf.DUMMYFUNCTION("GOOGLETRANSLATE(P54,""zh"",""en"")"),"N/a")</f>
        <v>N/a</v>
      </c>
    </row>
    <row r="55">
      <c r="A55" s="3">
        <v>2.0</v>
      </c>
      <c r="B55" s="3" t="s">
        <v>12</v>
      </c>
      <c r="C55" s="3" t="s">
        <v>236</v>
      </c>
      <c r="D55" s="13" t="str">
        <f>IFERROR(__xludf.DUMMYFUNCTION("GOOGLETRANSLATE(C55,""zh"",""en"")"),"Myanmar")</f>
        <v>Myanmar</v>
      </c>
      <c r="E55" s="3" t="s">
        <v>14</v>
      </c>
      <c r="F55" s="13" t="str">
        <f>IFERROR(__xludf.DUMMYFUNCTION("GOOGLETRANSLATE(E55,""zh"",""en"")"),"Operator")</f>
        <v>Operator</v>
      </c>
      <c r="G55" s="3" t="s">
        <v>237</v>
      </c>
      <c r="H55" s="13" t="str">
        <f>IFERROR(__xludf.DUMMYFUNCTION("GOOGLETRANSLATE(G55,""zh"",""en"")"),"MPT Communication Company")</f>
        <v>MPT Communication Company</v>
      </c>
      <c r="I55" s="3" t="s">
        <v>16</v>
      </c>
      <c r="J55" s="3" t="s">
        <v>238</v>
      </c>
      <c r="K55" s="3" t="s">
        <v>239</v>
      </c>
      <c r="L55" s="13" t="str">
        <f>IFERROR(__xludf.DUMMYFUNCTION("GOOGLETRANSLATE(K55,""zh"",""en"")"),"Speak")</f>
        <v>Speak</v>
      </c>
      <c r="M55" s="3" t="s">
        <v>240</v>
      </c>
      <c r="N55" s="3" t="s">
        <v>35</v>
      </c>
      <c r="O55" s="14" t="str">
        <f>IFERROR(__xludf.DUMMYFUNCTION("GOOGLETRANSLATE(N55,""zh"",""en"")"),"Permissions are unknown")</f>
        <v>Permissions are unknown</v>
      </c>
      <c r="P55" s="3" t="s">
        <v>241</v>
      </c>
      <c r="Q55" s="14" t="str">
        <f>IFERROR(__xludf.DUMMYFUNCTION("GOOGLETRANSLATE(P55,""zh"",""en"")"),"The sample data is the basic information information of the user. The main field: mobile phone number, name")</f>
        <v>The sample data is the basic information information of the user. The main field: mobile phone number, name</v>
      </c>
    </row>
    <row r="56">
      <c r="A56" s="3">
        <v>2.0</v>
      </c>
      <c r="B56" s="3" t="s">
        <v>12</v>
      </c>
      <c r="C56" s="3" t="s">
        <v>192</v>
      </c>
      <c r="D56" s="13" t="str">
        <f>IFERROR(__xludf.DUMMYFUNCTION("GOOGLETRANSLATE(C56,""zh"",""en"")"),"Hongkong")</f>
        <v>Hongkong</v>
      </c>
      <c r="E56" s="3" t="s">
        <v>14</v>
      </c>
      <c r="F56" s="13" t="str">
        <f>IFERROR(__xludf.DUMMYFUNCTION("GOOGLETRANSLATE(E56,""zh"",""en"")"),"Operator")</f>
        <v>Operator</v>
      </c>
      <c r="G56" s="3" t="s">
        <v>242</v>
      </c>
      <c r="H56" s="13" t="str">
        <f>IFERROR(__xludf.DUMMYFUNCTION("GOOGLETRANSLATE(G56,""zh"",""en"")"),"CSL Communication Company")</f>
        <v>CSL Communication Company</v>
      </c>
      <c r="I56" s="3" t="s">
        <v>16</v>
      </c>
      <c r="J56" s="3" t="s">
        <v>243</v>
      </c>
      <c r="K56" s="3" t="s">
        <v>98</v>
      </c>
      <c r="L56" s="13" t="str">
        <f>IFERROR(__xludf.DUMMYFUNCTION("GOOGLETRANSLATE(K56,""zh"",""en"")"),"user table")</f>
        <v>user table</v>
      </c>
      <c r="M56" s="3" t="s">
        <v>244</v>
      </c>
      <c r="N56" s="3" t="s">
        <v>35</v>
      </c>
      <c r="O56" s="14" t="str">
        <f>IFERROR(__xludf.DUMMYFUNCTION("GOOGLETRANSLATE(N56,""zh"",""en"")"),"Permissions are unknown")</f>
        <v>Permissions are unknown</v>
      </c>
      <c r="P56" s="3" t="s">
        <v>245</v>
      </c>
      <c r="Q56" s="14" t="str">
        <f>IFERROR(__xludf.DUMMYFUNCTION("GOOGLETRANSLATE(P56,""zh"",""en"")"),"Main field: Main mobile phone number, account number, social security number, address, etc.")</f>
        <v>Main field: Main mobile phone number, account number, social security number, address, etc.</v>
      </c>
    </row>
    <row r="57">
      <c r="A57" s="3">
        <v>2.0</v>
      </c>
      <c r="B57" s="3" t="s">
        <v>12</v>
      </c>
      <c r="C57" s="3" t="s">
        <v>69</v>
      </c>
      <c r="D57" s="13" t="str">
        <f>IFERROR(__xludf.DUMMYFUNCTION("GOOGLETRANSLATE(C57,""zh"",""en"")"),"India")</f>
        <v>India</v>
      </c>
      <c r="E57" s="3" t="s">
        <v>29</v>
      </c>
      <c r="F57" s="13" t="str">
        <f>IFERROR(__xludf.DUMMYFUNCTION("GOOGLETRANSLATE(E57,""zh"",""en"")"),"government")</f>
        <v>government</v>
      </c>
      <c r="G57" s="3" t="s">
        <v>246</v>
      </c>
      <c r="H57" s="13" t="str">
        <f>IFERROR(__xludf.DUMMYFUNCTION("GOOGLETRANSLATE(G57,""zh"",""en"")"),"Presidential Palace Internal Affairs Department")</f>
        <v>Presidential Palace Internal Affairs Department</v>
      </c>
      <c r="I57" s="3" t="s">
        <v>247</v>
      </c>
      <c r="J57" s="3" t="s">
        <v>248</v>
      </c>
      <c r="K57" s="3" t="s">
        <v>52</v>
      </c>
      <c r="L57" s="13" t="str">
        <f>IFERROR(__xludf.DUMMYFUNCTION("GOOGLETRANSLATE(K57,""zh"",""en"")"),"PC file")</f>
        <v>PC file</v>
      </c>
      <c r="M57" s="3" t="s">
        <v>249</v>
      </c>
      <c r="N57" s="3" t="s">
        <v>250</v>
      </c>
      <c r="O57" s="14" t="str">
        <f>IFERROR(__xludf.DUMMYFUNCTION("GOOGLETRANSLATE(N57,""zh"",""en"")"),"The machines that can produce files are lost")</f>
        <v>The machines that can produce files are lost</v>
      </c>
      <c r="P57" s="3" t="s">
        <v>251</v>
      </c>
      <c r="Q57" s="14" t="str">
        <f>IFERROR(__xludf.DUMMYFUNCTION("GOOGLETRANSLATE(P57,""zh"",""en"")"),"The sample is a document of the office of multiple internal Ministry")</f>
        <v>The sample is a document of the office of multiple internal Ministry</v>
      </c>
    </row>
    <row r="58">
      <c r="A58" s="3">
        <v>2.0</v>
      </c>
      <c r="B58" s="3" t="s">
        <v>77</v>
      </c>
      <c r="C58" s="3" t="s">
        <v>236</v>
      </c>
      <c r="D58" s="13" t="str">
        <f>IFERROR(__xludf.DUMMYFUNCTION("GOOGLETRANSLATE(C58,""zh"",""en"")"),"Myanmar")</f>
        <v>Myanmar</v>
      </c>
      <c r="E58" s="3" t="s">
        <v>29</v>
      </c>
      <c r="F58" s="13" t="str">
        <f>IFERROR(__xludf.DUMMYFUNCTION("GOOGLETRANSLATE(E58,""zh"",""en"")"),"government")</f>
        <v>government</v>
      </c>
      <c r="G58" s="3" t="s">
        <v>252</v>
      </c>
      <c r="H58" s="13" t="str">
        <f>IFERROR(__xludf.DUMMYFUNCTION("GOOGLETRANSLATE(G58,""zh"",""en"")"),"Governmental postal service")</f>
        <v>Governmental postal service</v>
      </c>
      <c r="I58" s="5" t="s">
        <v>253</v>
      </c>
      <c r="J58" s="3" t="s">
        <v>254</v>
      </c>
      <c r="K58" s="3" t="s">
        <v>33</v>
      </c>
      <c r="L58" s="13" t="str">
        <f>IFERROR(__xludf.DUMMYFUNCTION("GOOGLETRANSLATE(K58,""zh"",""en"")"),"mail")</f>
        <v>mail</v>
      </c>
      <c r="M58" s="3" t="s">
        <v>255</v>
      </c>
      <c r="N58" s="3" t="s">
        <v>256</v>
      </c>
      <c r="O58" s="14" t="str">
        <f>IFERROR(__xludf.DUMMYFUNCTION("GOOGLETRANSLATE(N58,""zh"",""en"")"),"Permissions are unknown")</f>
        <v>Permissions are unknown</v>
      </c>
      <c r="P58" s="3" t="s">
        <v>16</v>
      </c>
      <c r="Q58" s="14" t="str">
        <f>IFERROR(__xludf.DUMMYFUNCTION("GOOGLETRANSLATE(P58,""zh"",""en"")"),"N/a")</f>
        <v>N/a</v>
      </c>
    </row>
    <row r="59">
      <c r="A59" s="3">
        <v>2.0</v>
      </c>
      <c r="B59" s="3" t="s">
        <v>121</v>
      </c>
      <c r="C59" s="3" t="s">
        <v>192</v>
      </c>
      <c r="D59" s="13" t="str">
        <f>IFERROR(__xludf.DUMMYFUNCTION("GOOGLETRANSLATE(C59,""zh"",""en"")"),"Hongkong")</f>
        <v>Hongkong</v>
      </c>
      <c r="E59" s="3" t="s">
        <v>106</v>
      </c>
      <c r="F59" s="13" t="str">
        <f>IFERROR(__xludf.DUMMYFUNCTION("GOOGLETRANSLATE(E59,""zh"",""en"")"),"educate")</f>
        <v>educate</v>
      </c>
      <c r="G59" s="3" t="s">
        <v>257</v>
      </c>
      <c r="H59" s="13" t="str">
        <f>IFERROR(__xludf.DUMMYFUNCTION("GOOGLETRANSLATE(G59,""zh"",""en"")"),"Democratic and People's Livelihood Association")</f>
        <v>Democratic and People's Livelihood Association</v>
      </c>
      <c r="I59" s="5" t="s">
        <v>258</v>
      </c>
      <c r="J59" s="3" t="s">
        <v>259</v>
      </c>
      <c r="K59" s="3" t="s">
        <v>98</v>
      </c>
      <c r="L59" s="13" t="str">
        <f>IFERROR(__xludf.DUMMYFUNCTION("GOOGLETRANSLATE(K59,""zh"",""en"")"),"user table")</f>
        <v>user table</v>
      </c>
      <c r="M59" s="3">
        <v>2021.05</v>
      </c>
      <c r="N59" s="3" t="s">
        <v>260</v>
      </c>
      <c r="O59" s="14" t="str">
        <f>IFERROR(__xludf.DUMMYFUNCTION("GOOGLETRANSLATE(N59,""zh"",""en"")"),"Permanent loss")</f>
        <v>Permanent loss</v>
      </c>
      <c r="P59" s="3" t="s">
        <v>261</v>
      </c>
      <c r="Q59" s="14" t="str">
        <f>IFERROR(__xludf.DUMMYFUNCTION("GOOGLETRANSLATE(P59,""zh"",""en"")"),"Main field: personnel name, address, company information, physical condition, etc.")</f>
        <v>Main field: personnel name, address, company information, physical condition, etc.</v>
      </c>
    </row>
    <row r="60">
      <c r="A60" s="3">
        <v>2.0</v>
      </c>
      <c r="B60" s="3" t="s">
        <v>121</v>
      </c>
      <c r="C60" s="3" t="s">
        <v>192</v>
      </c>
      <c r="D60" s="13" t="str">
        <f>IFERROR(__xludf.DUMMYFUNCTION("GOOGLETRANSLATE(C60,""zh"",""en"")"),"Hongkong")</f>
        <v>Hongkong</v>
      </c>
      <c r="E60" s="3" t="s">
        <v>29</v>
      </c>
      <c r="F60" s="13" t="str">
        <f>IFERROR(__xludf.DUMMYFUNCTION("GOOGLETRANSLATE(E60,""zh"",""en"")"),"government")</f>
        <v>government</v>
      </c>
      <c r="G60" s="3" t="s">
        <v>262</v>
      </c>
      <c r="H60" s="13" t="str">
        <f>IFERROR(__xludf.DUMMYFUNCTION("GOOGLETRANSLATE(G60,""zh"",""en"")"),"College entrance examination student data")</f>
        <v>College entrance examination student data</v>
      </c>
      <c r="I60" s="3" t="s">
        <v>16</v>
      </c>
      <c r="J60" s="3" t="s">
        <v>263</v>
      </c>
      <c r="K60" s="3" t="s">
        <v>33</v>
      </c>
      <c r="L60" s="13" t="str">
        <f>IFERROR(__xludf.DUMMYFUNCTION("GOOGLETRANSLATE(K60,""zh"",""en"")"),"mail")</f>
        <v>mail</v>
      </c>
      <c r="M60" s="3" t="s">
        <v>264</v>
      </c>
      <c r="N60" s="3" t="s">
        <v>260</v>
      </c>
      <c r="O60" s="14" t="str">
        <f>IFERROR(__xludf.DUMMYFUNCTION("GOOGLETRANSLATE(N60,""zh"",""en"")"),"Permanent loss")</f>
        <v>Permanent loss</v>
      </c>
      <c r="P60" s="3" t="s">
        <v>265</v>
      </c>
      <c r="Q60" s="14" t="str">
        <f>IFERROR(__xludf.DUMMYFUNCTION("GOOGLETRANSLATE(P60,""zh"",""en"")"),"Main fields: User's mailbox, address, name, telephone, website, etc.")</f>
        <v>Main fields: User's mailbox, address, name, telephone, website, etc.</v>
      </c>
    </row>
    <row r="61">
      <c r="A61" s="3">
        <v>2.0</v>
      </c>
      <c r="B61" s="3" t="s">
        <v>121</v>
      </c>
      <c r="C61" s="3" t="s">
        <v>231</v>
      </c>
      <c r="D61" s="13" t="str">
        <f>IFERROR(__xludf.DUMMYFUNCTION("GOOGLETRANSLATE(C61,""zh"",""en"")"),"Vietnam")</f>
        <v>Vietnam</v>
      </c>
      <c r="E61" s="3" t="s">
        <v>29</v>
      </c>
      <c r="F61" s="13" t="str">
        <f>IFERROR(__xludf.DUMMYFUNCTION("GOOGLETRANSLATE(E61,""zh"",""en"")"),"government")</f>
        <v>government</v>
      </c>
      <c r="G61" s="3" t="s">
        <v>266</v>
      </c>
      <c r="H61" s="13" t="str">
        <f>IFERROR(__xludf.DUMMYFUNCTION("GOOGLETRANSLATE(G61,""zh"",""en"")"),"Human Resources and Social Affairs Bureau")</f>
        <v>Human Resources and Social Affairs Bureau</v>
      </c>
      <c r="I61" s="5" t="s">
        <v>267</v>
      </c>
      <c r="J61" s="3" t="s">
        <v>16</v>
      </c>
      <c r="K61" s="3" t="s">
        <v>16</v>
      </c>
      <c r="L61" s="3" t="s">
        <v>16</v>
      </c>
      <c r="M61" s="3" t="s">
        <v>16</v>
      </c>
      <c r="N61" s="3" t="s">
        <v>268</v>
      </c>
      <c r="O61" s="14" t="str">
        <f>IFERROR(__xludf.DUMMYFUNCTION("GOOGLETRANSLATE(N61,""zh"",""en"")"),"The permissions have been lost, there is haSh")</f>
        <v>The permissions have been lost, there is haSh</v>
      </c>
      <c r="P61" s="3" t="s">
        <v>16</v>
      </c>
      <c r="Q61" s="14" t="str">
        <f>IFERROR(__xludf.DUMMYFUNCTION("GOOGLETRANSLATE(P61,""zh"",""en"")"),"N/a")</f>
        <v>N/a</v>
      </c>
    </row>
    <row r="62">
      <c r="A62" s="3">
        <v>2.0</v>
      </c>
      <c r="B62" s="3" t="s">
        <v>269</v>
      </c>
      <c r="C62" s="3" t="s">
        <v>270</v>
      </c>
      <c r="D62" s="13" t="str">
        <f>IFERROR(__xludf.DUMMYFUNCTION("GOOGLETRANSLATE(C62,""zh"",""en"")"),"Afghanistan")</f>
        <v>Afghanistan</v>
      </c>
      <c r="E62" s="3" t="s">
        <v>14</v>
      </c>
      <c r="F62" s="13" t="str">
        <f>IFERROR(__xludf.DUMMYFUNCTION("GOOGLETRANSLATE(E62,""zh"",""en"")"),"Operator")</f>
        <v>Operator</v>
      </c>
      <c r="G62" s="3" t="s">
        <v>271</v>
      </c>
      <c r="H62" s="13" t="str">
        <f>IFERROR(__xludf.DUMMYFUNCTION("GOOGLETRANSLATE(G62,""zh"",""en"")"),"Roshan operator")</f>
        <v>Roshan operator</v>
      </c>
      <c r="I62" s="3" t="s">
        <v>16</v>
      </c>
      <c r="J62" s="3" t="s">
        <v>272</v>
      </c>
      <c r="K62" s="3" t="s">
        <v>239</v>
      </c>
      <c r="L62" s="13" t="str">
        <f>IFERROR(__xludf.DUMMYFUNCTION("GOOGLETRANSLATE(K62,""zh"",""en"")"),"Speak")</f>
        <v>Speak</v>
      </c>
      <c r="M62" s="3" t="s">
        <v>273</v>
      </c>
      <c r="N62" s="3" t="s">
        <v>260</v>
      </c>
      <c r="O62" s="14" t="str">
        <f>IFERROR(__xludf.DUMMYFUNCTION("GOOGLETRANSLATE(N62,""zh"",""en"")"),"Permanent loss")</f>
        <v>Permanent loss</v>
      </c>
      <c r="P62" s="3" t="s">
        <v>274</v>
      </c>
      <c r="Q62" s="14" t="str">
        <f>IFERROR(__xludf.DUMMYFUNCTION("GOOGLETRANSLATE(P62,""zh"",""en"")"),"Main fields of samples: bidding, type, payment information, service process, national code, work code, etc.")</f>
        <v>Main fields of samples: bidding, type, payment information, service process, national code, work code, etc.</v>
      </c>
    </row>
    <row r="63">
      <c r="A63" s="3">
        <v>2.0</v>
      </c>
      <c r="B63" s="3" t="s">
        <v>269</v>
      </c>
      <c r="C63" s="3" t="s">
        <v>275</v>
      </c>
      <c r="D63" s="13" t="str">
        <f>IFERROR(__xludf.DUMMYFUNCTION("GOOGLETRANSLATE(C63,""zh"",""en"")"),"the Philippines")</f>
        <v>the Philippines</v>
      </c>
      <c r="E63" s="3" t="s">
        <v>276</v>
      </c>
      <c r="F63" s="3" t="s">
        <v>277</v>
      </c>
      <c r="G63" s="3" t="s">
        <v>278</v>
      </c>
      <c r="H63" s="13" t="str">
        <f>IFERROR(__xludf.DUMMYFUNCTION("GOOGLETRANSLATE(G63,""zh"",""en"")"),"Bayan operator data")</f>
        <v>Bayan operator data</v>
      </c>
      <c r="I63" s="3" t="s">
        <v>16</v>
      </c>
      <c r="J63" s="3" t="s">
        <v>279</v>
      </c>
      <c r="K63" s="3" t="s">
        <v>68</v>
      </c>
      <c r="L63" s="13" t="str">
        <f>IFERROR(__xludf.DUMMYFUNCTION("GOOGLETRANSLATE(K63,""zh"",""en"")"),"data sheet")</f>
        <v>data sheet</v>
      </c>
      <c r="M63" s="3" t="s">
        <v>16</v>
      </c>
      <c r="N63" s="3" t="s">
        <v>260</v>
      </c>
      <c r="O63" s="14" t="str">
        <f>IFERROR(__xludf.DUMMYFUNCTION("GOOGLETRANSLATE(N63,""zh"",""en"")"),"Permanent loss")</f>
        <v>Permanent loss</v>
      </c>
      <c r="P63" s="3" t="s">
        <v>280</v>
      </c>
      <c r="Q63" s="14" t="str">
        <f>IFERROR(__xludf.DUMMYFUNCTION("GOOGLETRANSLATE(P63,""zh"",""en"")"),"Main fields of data: name, address, phone number, etc.")</f>
        <v>Main fields of data: name, address, phone number, etc.</v>
      </c>
      <c r="R63" s="3" t="s">
        <v>281</v>
      </c>
    </row>
    <row r="64">
      <c r="A64" s="3">
        <v>2.0</v>
      </c>
      <c r="B64" s="3" t="s">
        <v>269</v>
      </c>
      <c r="C64" s="3" t="s">
        <v>18</v>
      </c>
      <c r="D64" s="13" t="str">
        <f>IFERROR(__xludf.DUMMYFUNCTION("GOOGLETRANSLATE(C64,""zh"",""en"")"),"Kazakhstan")</f>
        <v>Kazakhstan</v>
      </c>
      <c r="E64" s="3" t="s">
        <v>276</v>
      </c>
      <c r="F64" s="3" t="s">
        <v>277</v>
      </c>
      <c r="G64" s="3" t="s">
        <v>282</v>
      </c>
      <c r="H64" s="13" t="str">
        <f>IFERROR(__xludf.DUMMYFUNCTION("GOOGLETRANSLATE(G64,""zh"",""en"")"),"User Info")</f>
        <v>User Info</v>
      </c>
      <c r="I64" s="3" t="s">
        <v>16</v>
      </c>
      <c r="J64" s="3" t="s">
        <v>283</v>
      </c>
      <c r="K64" s="3" t="s">
        <v>68</v>
      </c>
      <c r="L64" s="13" t="str">
        <f>IFERROR(__xludf.DUMMYFUNCTION("GOOGLETRANSLATE(K64,""zh"",""en"")"),"data sheet")</f>
        <v>data sheet</v>
      </c>
      <c r="M64" s="3" t="s">
        <v>16</v>
      </c>
      <c r="N64" s="3" t="s">
        <v>260</v>
      </c>
      <c r="O64" s="14" t="str">
        <f>IFERROR(__xludf.DUMMYFUNCTION("GOOGLETRANSLATE(N64,""zh"",""en"")"),"Permanent loss")</f>
        <v>Permanent loss</v>
      </c>
      <c r="P64" s="3" t="s">
        <v>284</v>
      </c>
      <c r="Q64" s="14" t="str">
        <f>IFERROR(__xludf.DUMMYFUNCTION("GOOGLETRANSLATE(P64,""zh"",""en"")"),"Main fields of data: name, address, etc.")</f>
        <v>Main fields of data: name, address, etc.</v>
      </c>
    </row>
    <row r="65">
      <c r="A65" s="3">
        <v>2.0</v>
      </c>
      <c r="B65" s="3" t="s">
        <v>269</v>
      </c>
      <c r="C65" s="3" t="s">
        <v>285</v>
      </c>
      <c r="D65" s="13" t="str">
        <f>IFERROR(__xludf.DUMMYFUNCTION("GOOGLETRANSLATE(C65,""zh"",""en"")"),"South Korea")</f>
        <v>South Korea</v>
      </c>
      <c r="E65" s="3" t="s">
        <v>276</v>
      </c>
      <c r="F65" s="3" t="s">
        <v>277</v>
      </c>
      <c r="G65" s="3" t="s">
        <v>286</v>
      </c>
      <c r="H65" s="13" t="str">
        <f>IFERROR(__xludf.DUMMYFUNCTION("GOOGLETRANSLATE(G65,""zh"",""en"")"),"Population KOREA 99")</f>
        <v>Population KOREA 99</v>
      </c>
      <c r="I65" s="3" t="s">
        <v>16</v>
      </c>
      <c r="J65" s="3" t="s">
        <v>287</v>
      </c>
      <c r="K65" s="3" t="s">
        <v>68</v>
      </c>
      <c r="L65" s="13" t="str">
        <f>IFERROR(__xludf.DUMMYFUNCTION("GOOGLETRANSLATE(K65,""zh"",""en"")"),"data sheet")</f>
        <v>data sheet</v>
      </c>
      <c r="M65" s="3" t="s">
        <v>16</v>
      </c>
      <c r="N65" s="3" t="s">
        <v>260</v>
      </c>
      <c r="O65" s="14" t="str">
        <f>IFERROR(__xludf.DUMMYFUNCTION("GOOGLETRANSLATE(N65,""zh"",""en"")"),"Permanent loss")</f>
        <v>Permanent loss</v>
      </c>
      <c r="P65" s="3" t="s">
        <v>288</v>
      </c>
      <c r="Q65" s="14" t="str">
        <f>IFERROR(__xludf.DUMMYFUNCTION("GOOGLETRANSLATE(P65,""zh"",""en"")"),"Main fields of data: name, address, phone number, birthday and other information")</f>
        <v>Main fields of data: name, address, phone number, birthday and other information</v>
      </c>
    </row>
    <row r="66">
      <c r="A66" s="3">
        <v>2.0</v>
      </c>
      <c r="B66" s="3" t="s">
        <v>269</v>
      </c>
      <c r="C66" s="3" t="s">
        <v>285</v>
      </c>
      <c r="D66" s="13" t="str">
        <f>IFERROR(__xludf.DUMMYFUNCTION("GOOGLETRANSLATE(C66,""zh"",""en"")"),"South Korea")</f>
        <v>South Korea</v>
      </c>
      <c r="E66" s="3" t="s">
        <v>276</v>
      </c>
      <c r="F66" s="3" t="s">
        <v>277</v>
      </c>
      <c r="G66" s="3" t="s">
        <v>289</v>
      </c>
      <c r="H66" s="13" t="str">
        <f>IFERROR(__xludf.DUMMYFUNCTION("GOOGLETRANSLATE(G66,""zh"",""en"")"),"Population data")</f>
        <v>Population data</v>
      </c>
      <c r="I66" s="3" t="s">
        <v>16</v>
      </c>
      <c r="J66" s="3" t="s">
        <v>290</v>
      </c>
      <c r="K66" s="3" t="s">
        <v>68</v>
      </c>
      <c r="L66" s="13" t="str">
        <f>IFERROR(__xludf.DUMMYFUNCTION("GOOGLETRANSLATE(K66,""zh"",""en"")"),"data sheet")</f>
        <v>data sheet</v>
      </c>
      <c r="M66" s="3" t="s">
        <v>16</v>
      </c>
      <c r="N66" s="3" t="s">
        <v>260</v>
      </c>
      <c r="O66" s="14" t="str">
        <f>IFERROR(__xludf.DUMMYFUNCTION("GOOGLETRANSLATE(N66,""zh"",""en"")"),"Permanent loss")</f>
        <v>Permanent loss</v>
      </c>
      <c r="P66" s="3" t="s">
        <v>280</v>
      </c>
      <c r="Q66" s="14" t="str">
        <f>IFERROR(__xludf.DUMMYFUNCTION("GOOGLETRANSLATE(P66,""zh"",""en"")"),"Main fields of data: name, address, phone number, etc.")</f>
        <v>Main fields of data: name, address, phone number, etc.</v>
      </c>
    </row>
    <row r="67">
      <c r="A67" s="3">
        <v>2.0</v>
      </c>
      <c r="B67" s="3" t="s">
        <v>269</v>
      </c>
      <c r="C67" s="3" t="s">
        <v>285</v>
      </c>
      <c r="D67" s="13" t="str">
        <f>IFERROR(__xludf.DUMMYFUNCTION("GOOGLETRANSLATE(C67,""zh"",""en"")"),"South Korea")</f>
        <v>South Korea</v>
      </c>
      <c r="E67" s="3" t="s">
        <v>276</v>
      </c>
      <c r="F67" s="3" t="s">
        <v>277</v>
      </c>
      <c r="G67" s="3" t="s">
        <v>291</v>
      </c>
      <c r="H67" s="13" t="str">
        <f>IFERROR(__xludf.DUMMYFUNCTION("GOOGLETRANSLATE(G67,""zh"",""en"")"),"LG U+operator")</f>
        <v>LG U+operator</v>
      </c>
      <c r="I67" s="3" t="s">
        <v>16</v>
      </c>
      <c r="J67" s="3" t="s">
        <v>292</v>
      </c>
      <c r="K67" s="3" t="s">
        <v>239</v>
      </c>
      <c r="L67" s="13" t="str">
        <f>IFERROR(__xludf.DUMMYFUNCTION("GOOGLETRANSLATE(K67,""zh"",""en"")"),"Speak")</f>
        <v>Speak</v>
      </c>
      <c r="M67" s="3" t="s">
        <v>23</v>
      </c>
      <c r="N67" s="3" t="s">
        <v>260</v>
      </c>
      <c r="O67" s="14" t="str">
        <f>IFERROR(__xludf.DUMMYFUNCTION("GOOGLETRANSLATE(N67,""zh"",""en"")"),"Permanent loss")</f>
        <v>Permanent loss</v>
      </c>
      <c r="P67" s="3" t="s">
        <v>16</v>
      </c>
      <c r="Q67" s="14" t="str">
        <f>IFERROR(__xludf.DUMMYFUNCTION("GOOGLETRANSLATE(P67,""zh"",""en"")"),"N/a")</f>
        <v>N/a</v>
      </c>
    </row>
    <row r="68">
      <c r="A68" s="3">
        <v>2.0</v>
      </c>
      <c r="B68" s="3" t="s">
        <v>269</v>
      </c>
      <c r="C68" s="3" t="s">
        <v>236</v>
      </c>
      <c r="D68" s="13" t="str">
        <f>IFERROR(__xludf.DUMMYFUNCTION("GOOGLETRANSLATE(C68,""zh"",""en"")"),"Myanmar")</f>
        <v>Myanmar</v>
      </c>
      <c r="E68" s="3" t="s">
        <v>276</v>
      </c>
      <c r="F68" s="3" t="s">
        <v>277</v>
      </c>
      <c r="G68" s="3" t="s">
        <v>293</v>
      </c>
      <c r="H68" s="13" t="str">
        <f>IFERROR(__xludf.DUMMYFUNCTION("GOOGLETRANSLATE(G68,""zh"",""en"")"),"Operator data")</f>
        <v>Operator data</v>
      </c>
      <c r="I68" s="3" t="s">
        <v>16</v>
      </c>
      <c r="J68" s="3" t="s">
        <v>294</v>
      </c>
      <c r="K68" s="3" t="s">
        <v>68</v>
      </c>
      <c r="L68" s="13" t="str">
        <f>IFERROR(__xludf.DUMMYFUNCTION("GOOGLETRANSLATE(K68,""zh"",""en"")"),"data sheet")</f>
        <v>data sheet</v>
      </c>
      <c r="M68" s="3" t="s">
        <v>16</v>
      </c>
      <c r="N68" s="3" t="s">
        <v>260</v>
      </c>
      <c r="O68" s="14" t="str">
        <f>IFERROR(__xludf.DUMMYFUNCTION("GOOGLETRANSLATE(N68,""zh"",""en"")"),"Permanent loss")</f>
        <v>Permanent loss</v>
      </c>
      <c r="P68" s="3" t="s">
        <v>295</v>
      </c>
      <c r="Q68" s="14" t="str">
        <f>IFERROR(__xludf.DUMMYFUNCTION("GOOGLETRANSLATE(P68,""zh"",""en"")"),"Data main field: phone number, etc.")</f>
        <v>Data main field: phone number, etc.</v>
      </c>
    </row>
    <row r="69">
      <c r="A69" s="3">
        <v>2.0</v>
      </c>
      <c r="B69" s="3" t="s">
        <v>269</v>
      </c>
      <c r="C69" s="3" t="s">
        <v>56</v>
      </c>
      <c r="D69" s="13" t="str">
        <f>IFERROR(__xludf.DUMMYFUNCTION("GOOGLETRANSLATE(C69,""zh"",""en"")"),"Taiwan")</f>
        <v>Taiwan</v>
      </c>
      <c r="E69" s="3" t="s">
        <v>276</v>
      </c>
      <c r="F69" s="3" t="s">
        <v>277</v>
      </c>
      <c r="G69" s="3" t="s">
        <v>289</v>
      </c>
      <c r="H69" s="13" t="str">
        <f>IFERROR(__xludf.DUMMYFUNCTION("GOOGLETRANSLATE(G69,""zh"",""en"")"),"Population data")</f>
        <v>Population data</v>
      </c>
      <c r="I69" s="3" t="s">
        <v>16</v>
      </c>
      <c r="J69" s="3" t="s">
        <v>296</v>
      </c>
      <c r="K69" s="3" t="s">
        <v>68</v>
      </c>
      <c r="L69" s="13" t="str">
        <f>IFERROR(__xludf.DUMMYFUNCTION("GOOGLETRANSLATE(K69,""zh"",""en"")"),"data sheet")</f>
        <v>data sheet</v>
      </c>
      <c r="M69" s="3" t="s">
        <v>16</v>
      </c>
      <c r="N69" s="3" t="s">
        <v>297</v>
      </c>
      <c r="O69" s="14" t="str">
        <f>IFERROR(__xludf.DUMMYFUNCTION("GOOGLETRANSLATE(N69,""zh"",""en"")"),"Power lost.")</f>
        <v>Power lost.</v>
      </c>
      <c r="P69" s="3" t="s">
        <v>298</v>
      </c>
      <c r="Q69" s="14" t="str">
        <f>IFERROR(__xludf.DUMMYFUNCTION("GOOGLETRANSLATE(P69,""zh"",""en"")"),"Data main field: name, mailbox, address, phone number, etc.")</f>
        <v>Data main field: name, mailbox, address, phone number, etc.</v>
      </c>
    </row>
    <row r="70">
      <c r="A70" s="3">
        <v>2.0</v>
      </c>
      <c r="B70" s="3" t="s">
        <v>269</v>
      </c>
      <c r="C70" s="3" t="s">
        <v>56</v>
      </c>
      <c r="D70" s="13" t="str">
        <f>IFERROR(__xludf.DUMMYFUNCTION("GOOGLETRANSLATE(C70,""zh"",""en"")"),"Taiwan")</f>
        <v>Taiwan</v>
      </c>
      <c r="E70" s="3" t="s">
        <v>14</v>
      </c>
      <c r="F70" s="13" t="str">
        <f>IFERROR(__xludf.DUMMYFUNCTION("GOOGLETRANSLATE(E70,""zh"",""en"")"),"Operator")</f>
        <v>Operator</v>
      </c>
      <c r="G70" s="3" t="s">
        <v>299</v>
      </c>
      <c r="H70" s="13" t="str">
        <f>IFERROR(__xludf.DUMMYFUNCTION("GOOGLETRANSLATE(G70,""zh"",""en"")"),"VIBO Communication Company")</f>
        <v>VIBO Communication Company</v>
      </c>
      <c r="I70" s="3" t="s">
        <v>16</v>
      </c>
      <c r="J70" s="3" t="s">
        <v>300</v>
      </c>
      <c r="K70" s="3" t="s">
        <v>98</v>
      </c>
      <c r="L70" s="13" t="str">
        <f>IFERROR(__xludf.DUMMYFUNCTION("GOOGLETRANSLATE(K70,""zh"",""en"")"),"user table")</f>
        <v>user table</v>
      </c>
      <c r="M70" s="3" t="s">
        <v>16</v>
      </c>
      <c r="N70" s="3" t="s">
        <v>260</v>
      </c>
      <c r="O70" s="14" t="str">
        <f>IFERROR(__xludf.DUMMYFUNCTION("GOOGLETRANSLATE(N70,""zh"",""en"")"),"Permanent loss")</f>
        <v>Permanent loss</v>
      </c>
      <c r="P70" s="3" t="s">
        <v>301</v>
      </c>
      <c r="Q70" s="14" t="str">
        <f>IFERROR(__xludf.DUMMYFUNCTION("GOOGLETRANSLATE(P70,""zh"",""en"")"),"Main fields: Master ID, phone number, address and mailbox, etc.")</f>
        <v>Main fields: Master ID, phone number, address and mailbox, etc.</v>
      </c>
    </row>
    <row r="71">
      <c r="A71" s="3">
        <v>2.0</v>
      </c>
      <c r="B71" s="3" t="s">
        <v>269</v>
      </c>
      <c r="C71" s="3" t="s">
        <v>56</v>
      </c>
      <c r="D71" s="13" t="str">
        <f>IFERROR(__xludf.DUMMYFUNCTION("GOOGLETRANSLATE(C71,""zh"",""en"")"),"Taiwan")</f>
        <v>Taiwan</v>
      </c>
      <c r="E71" s="3" t="s">
        <v>29</v>
      </c>
      <c r="F71" s="13" t="str">
        <f>IFERROR(__xludf.DUMMYFUNCTION("GOOGLETRANSLATE(E71,""zh"",""en"")"),"government")</f>
        <v>government</v>
      </c>
      <c r="G71" s="3" t="s">
        <v>302</v>
      </c>
      <c r="H71" s="13" t="str">
        <f>IFERROR(__xludf.DUMMYFUNCTION("GOOGLETRANSLATE(G71,""zh"",""en"")"),"Road information data")</f>
        <v>Road information data</v>
      </c>
      <c r="I71" s="3" t="s">
        <v>16</v>
      </c>
      <c r="J71" s="3" t="s">
        <v>303</v>
      </c>
      <c r="K71" s="3" t="s">
        <v>304</v>
      </c>
      <c r="L71" s="13" t="str">
        <f>IFERROR(__xludf.DUMMYFUNCTION("GOOGLETRANSLATE(K71,""zh"",""en"")"),"Modeling data")</f>
        <v>Modeling data</v>
      </c>
      <c r="M71" s="3">
        <v>2021.0</v>
      </c>
      <c r="N71" s="3" t="s">
        <v>35</v>
      </c>
      <c r="O71" s="14" t="str">
        <f>IFERROR(__xludf.DUMMYFUNCTION("GOOGLETRANSLATE(N71,""zh"",""en"")"),"Permissions are unknown")</f>
        <v>Permissions are unknown</v>
      </c>
      <c r="P71" s="3" t="s">
        <v>305</v>
      </c>
      <c r="Q71" s="14" t="str">
        <f>IFERROR(__xludf.DUMMYFUNCTION("GOOGLETRANSLATE(P71,""zh"",""en"")"),"The samples include the data of the three -dimensional building models of various cities in Taiwan, as well as 3D and databases of Taiwan 108 and Taiwan National Highway")</f>
        <v>The samples include the data of the three -dimensional building models of various cities in Taiwan, as well as 3D and databases of Taiwan 108 and Taiwan National Highway</v>
      </c>
    </row>
    <row r="72">
      <c r="A72" s="3">
        <v>2.0</v>
      </c>
      <c r="B72" s="3" t="s">
        <v>269</v>
      </c>
      <c r="C72" s="3" t="s">
        <v>63</v>
      </c>
      <c r="D72" s="13" t="str">
        <f>IFERROR(__xludf.DUMMYFUNCTION("GOOGLETRANSLATE(C72,""zh"",""en"")"),"Türkiye")</f>
        <v>Türkiye</v>
      </c>
      <c r="E72" s="3" t="s">
        <v>276</v>
      </c>
      <c r="F72" s="3" t="s">
        <v>277</v>
      </c>
      <c r="G72" s="3" t="s">
        <v>306</v>
      </c>
      <c r="H72" s="13" t="str">
        <f>IFERROR(__xludf.DUMMYFUNCTION("GOOGLETRANSLATE(G72,""zh"",""en"")"),"Population data.")</f>
        <v>Population data.</v>
      </c>
      <c r="I72" s="3" t="s">
        <v>16</v>
      </c>
      <c r="J72" s="3" t="s">
        <v>307</v>
      </c>
      <c r="K72" s="3" t="s">
        <v>68</v>
      </c>
      <c r="L72" s="13" t="str">
        <f>IFERROR(__xludf.DUMMYFUNCTION("GOOGLETRANSLATE(K72,""zh"",""en"")"),"data sheet")</f>
        <v>data sheet</v>
      </c>
      <c r="M72" s="3" t="s">
        <v>16</v>
      </c>
      <c r="N72" s="3" t="s">
        <v>260</v>
      </c>
      <c r="O72" s="14" t="str">
        <f>IFERROR(__xludf.DUMMYFUNCTION("GOOGLETRANSLATE(N72,""zh"",""en"")"),"Permanent loss")</f>
        <v>Permanent loss</v>
      </c>
      <c r="P72" s="3" t="s">
        <v>308</v>
      </c>
      <c r="Q72" s="14" t="str">
        <f>IFERROR(__xludf.DUMMYFUNCTION("GOOGLETRANSLATE(P72,""zh"",""en"")"),"Main fields of data: name, ID, address, birthday and other information")</f>
        <v>Main fields of data: name, ID, address, birthday and other information</v>
      </c>
    </row>
    <row r="73">
      <c r="A73" s="3">
        <v>2.0</v>
      </c>
      <c r="B73" s="3" t="s">
        <v>269</v>
      </c>
      <c r="C73" s="3" t="s">
        <v>192</v>
      </c>
      <c r="D73" s="13" t="str">
        <f>IFERROR(__xludf.DUMMYFUNCTION("GOOGLETRANSLATE(C73,""zh"",""en"")"),"Hongkong")</f>
        <v>Hongkong</v>
      </c>
      <c r="E73" s="3" t="s">
        <v>276</v>
      </c>
      <c r="F73" s="3" t="s">
        <v>277</v>
      </c>
      <c r="G73" s="3" t="s">
        <v>309</v>
      </c>
      <c r="H73" s="13" t="str">
        <f>IFERROR(__xludf.DUMMYFUNCTION("GOOGLETRANSLATE(G73,""zh"",""en"")"),"Phone number")</f>
        <v>Phone number</v>
      </c>
      <c r="I73" s="3" t="s">
        <v>16</v>
      </c>
      <c r="J73" s="3" t="s">
        <v>310</v>
      </c>
      <c r="K73" s="3" t="s">
        <v>68</v>
      </c>
      <c r="L73" s="13" t="str">
        <f>IFERROR(__xludf.DUMMYFUNCTION("GOOGLETRANSLATE(K73,""zh"",""en"")"),"data sheet")</f>
        <v>data sheet</v>
      </c>
      <c r="M73" s="3" t="s">
        <v>311</v>
      </c>
      <c r="N73" s="3" t="s">
        <v>260</v>
      </c>
      <c r="O73" s="14" t="str">
        <f>IFERROR(__xludf.DUMMYFUNCTION("GOOGLETRANSLATE(N73,""zh"",""en"")"),"Permanent loss")</f>
        <v>Permanent loss</v>
      </c>
      <c r="P73" s="3" t="s">
        <v>312</v>
      </c>
      <c r="Q73" s="14" t="str">
        <f>IFERROR(__xludf.DUMMYFUNCTION("GOOGLETRANSLATE(P73,""zh"",""en"")"),"Data main field: name, social security number, mobile phone number, etc.")</f>
        <v>Data main field: name, social security number, mobile phone number, etc.</v>
      </c>
    </row>
    <row r="74">
      <c r="A74" s="3">
        <v>2.0</v>
      </c>
      <c r="B74" s="3" t="s">
        <v>269</v>
      </c>
      <c r="C74" s="3" t="s">
        <v>192</v>
      </c>
      <c r="D74" s="13" t="str">
        <f>IFERROR(__xludf.DUMMYFUNCTION("GOOGLETRANSLATE(C74,""zh"",""en"")"),"Hongkong")</f>
        <v>Hongkong</v>
      </c>
      <c r="E74" s="3" t="s">
        <v>14</v>
      </c>
      <c r="F74" s="13" t="str">
        <f>IFERROR(__xludf.DUMMYFUNCTION("GOOGLETRANSLATE(E74,""zh"",""en"")"),"Operator")</f>
        <v>Operator</v>
      </c>
      <c r="G74" s="3" t="s">
        <v>313</v>
      </c>
      <c r="H74" s="13" t="str">
        <f>IFERROR(__xludf.DUMMYFUNCTION("GOOGLETRANSLATE(G74,""zh"",""en"")"),"PCCW operator data")</f>
        <v>PCCW operator data</v>
      </c>
      <c r="I74" s="3" t="s">
        <v>16</v>
      </c>
      <c r="J74" s="3" t="s">
        <v>314</v>
      </c>
      <c r="K74" s="3" t="s">
        <v>98</v>
      </c>
      <c r="L74" s="13" t="str">
        <f>IFERROR(__xludf.DUMMYFUNCTION("GOOGLETRANSLATE(K74,""zh"",""en"")"),"user table")</f>
        <v>user table</v>
      </c>
      <c r="M74" s="3" t="s">
        <v>315</v>
      </c>
      <c r="N74" s="3" t="s">
        <v>35</v>
      </c>
      <c r="O74" s="14" t="str">
        <f>IFERROR(__xludf.DUMMYFUNCTION("GOOGLETRANSLATE(N74,""zh"",""en"")"),"Permissions are unknown")</f>
        <v>Permissions are unknown</v>
      </c>
      <c r="P74" s="3" t="s">
        <v>316</v>
      </c>
      <c r="Q74" s="14" t="str">
        <f>IFERROR(__xludf.DUMMYFUNCTION("GOOGLETRANSLATE(P74,""zh"",""en"")"),"Main field: Main name, address, number, user password SSHA and the server, etc.")</f>
        <v>Main field: Main name, address, number, user password SSHA and the server, etc.</v>
      </c>
    </row>
    <row r="75">
      <c r="A75" s="3">
        <v>2.0</v>
      </c>
      <c r="B75" s="3" t="s">
        <v>269</v>
      </c>
      <c r="C75" s="3" t="s">
        <v>192</v>
      </c>
      <c r="D75" s="13" t="str">
        <f>IFERROR(__xludf.DUMMYFUNCTION("GOOGLETRANSLATE(C75,""zh"",""en"")"),"Hongkong")</f>
        <v>Hongkong</v>
      </c>
      <c r="E75" s="3" t="s">
        <v>14</v>
      </c>
      <c r="F75" s="13" t="str">
        <f>IFERROR(__xludf.DUMMYFUNCTION("GOOGLETRANSLATE(E75,""zh"",""en"")"),"Operator")</f>
        <v>Operator</v>
      </c>
      <c r="G75" s="3" t="s">
        <v>317</v>
      </c>
      <c r="H75" s="13" t="str">
        <f>IFERROR(__xludf.DUMMYFUNCTION("GOOGLETRANSLATE(G75,""zh"",""en"")"),"Hutchison Telecom")</f>
        <v>Hutchison Telecom</v>
      </c>
      <c r="I75" s="3" t="s">
        <v>16</v>
      </c>
      <c r="J75" s="3" t="s">
        <v>318</v>
      </c>
      <c r="K75" s="3" t="s">
        <v>98</v>
      </c>
      <c r="L75" s="13" t="str">
        <f>IFERROR(__xludf.DUMMYFUNCTION("GOOGLETRANSLATE(K75,""zh"",""en"")"),"user table")</f>
        <v>user table</v>
      </c>
      <c r="M75" s="3">
        <v>2021.05</v>
      </c>
      <c r="N75" s="3" t="s">
        <v>35</v>
      </c>
      <c r="O75" s="14" t="str">
        <f>IFERROR(__xludf.DUMMYFUNCTION("GOOGLETRANSLATE(N75,""zh"",""en"")"),"Permissions are unknown")</f>
        <v>Permissions are unknown</v>
      </c>
      <c r="P75" s="3" t="s">
        <v>319</v>
      </c>
      <c r="Q75" s="14" t="str">
        <f>IFERROR(__xludf.DUMMYFUNCTION("GOOGLETRANSLATE(P75,""zh"",""en"")"),"Main fields: ""Main fields, users' mailboxes, address, names, telephone, URLs, etc.")</f>
        <v>Main fields: "Main fields, users' mailboxes, address, names, telephone, URLs, etc.</v>
      </c>
    </row>
    <row r="76">
      <c r="A76" s="3">
        <v>2.0</v>
      </c>
      <c r="B76" s="3" t="s">
        <v>269</v>
      </c>
      <c r="C76" s="3" t="s">
        <v>192</v>
      </c>
      <c r="D76" s="13" t="str">
        <f>IFERROR(__xludf.DUMMYFUNCTION("GOOGLETRANSLATE(C76,""zh"",""en"")"),"Hongkong")</f>
        <v>Hongkong</v>
      </c>
      <c r="E76" s="3" t="s">
        <v>29</v>
      </c>
      <c r="F76" s="13" t="str">
        <f>IFERROR(__xludf.DUMMYFUNCTION("GOOGLETRANSLATE(E76,""zh"",""en"")"),"government")</f>
        <v>government</v>
      </c>
      <c r="G76" s="3" t="s">
        <v>320</v>
      </c>
      <c r="H76" s="13" t="str">
        <f>IFERROR(__xludf.DUMMYFUNCTION("GOOGLETRANSLATE(G76,""zh"",""en"")"),"Citizen data")</f>
        <v>Citizen data</v>
      </c>
      <c r="I76" s="3" t="s">
        <v>16</v>
      </c>
      <c r="J76" s="3" t="s">
        <v>321</v>
      </c>
      <c r="K76" s="3" t="s">
        <v>33</v>
      </c>
      <c r="L76" s="13" t="str">
        <f>IFERROR(__xludf.DUMMYFUNCTION("GOOGLETRANSLATE(K76,""zh"",""en"")"),"mail")</f>
        <v>mail</v>
      </c>
      <c r="M76" s="3" t="s">
        <v>16</v>
      </c>
      <c r="N76" s="3" t="s">
        <v>260</v>
      </c>
      <c r="O76" s="14" t="str">
        <f>IFERROR(__xludf.DUMMYFUNCTION("GOOGLETRANSLATE(N76,""zh"",""en"")"),"Permanent loss")</f>
        <v>Permanent loss</v>
      </c>
      <c r="P76" s="3" t="s">
        <v>265</v>
      </c>
      <c r="Q76" s="14" t="str">
        <f>IFERROR(__xludf.DUMMYFUNCTION("GOOGLETRANSLATE(P76,""zh"",""en"")"),"Main fields: User's mailbox, address, name, telephone, website, etc.")</f>
        <v>Main fields: User's mailbox, address, name, telephone, website, etc.</v>
      </c>
    </row>
    <row r="77">
      <c r="A77" s="3">
        <v>2.0</v>
      </c>
      <c r="B77" s="3" t="s">
        <v>269</v>
      </c>
      <c r="C77" s="3" t="s">
        <v>69</v>
      </c>
      <c r="D77" s="13" t="str">
        <f>IFERROR(__xludf.DUMMYFUNCTION("GOOGLETRANSLATE(C77,""zh"",""en"")"),"India")</f>
        <v>India</v>
      </c>
      <c r="E77" s="3" t="s">
        <v>276</v>
      </c>
      <c r="F77" s="3" t="s">
        <v>277</v>
      </c>
      <c r="G77" s="3" t="s">
        <v>289</v>
      </c>
      <c r="H77" s="13" t="str">
        <f>IFERROR(__xludf.DUMMYFUNCTION("GOOGLETRANSLATE(G77,""zh"",""en"")"),"Population data")</f>
        <v>Population data</v>
      </c>
      <c r="I77" s="3" t="s">
        <v>16</v>
      </c>
      <c r="J77" s="3" t="s">
        <v>322</v>
      </c>
      <c r="K77" s="3" t="s">
        <v>68</v>
      </c>
      <c r="L77" s="13" t="str">
        <f>IFERROR(__xludf.DUMMYFUNCTION("GOOGLETRANSLATE(K77,""zh"",""en"")"),"data sheet")</f>
        <v>data sheet</v>
      </c>
      <c r="M77" s="3" t="s">
        <v>16</v>
      </c>
      <c r="N77" s="3" t="s">
        <v>260</v>
      </c>
      <c r="O77" s="14" t="str">
        <f>IFERROR(__xludf.DUMMYFUNCTION("GOOGLETRANSLATE(N77,""zh"",""en"")"),"Permanent loss")</f>
        <v>Permanent loss</v>
      </c>
      <c r="P77" s="3" t="s">
        <v>280</v>
      </c>
      <c r="Q77" s="14" t="str">
        <f>IFERROR(__xludf.DUMMYFUNCTION("GOOGLETRANSLATE(P77,""zh"",""en"")"),"Main fields of data: name, address, phone number, etc.")</f>
        <v>Main fields of data: name, address, phone number, etc.</v>
      </c>
    </row>
    <row r="78">
      <c r="A78" s="3">
        <v>2.0</v>
      </c>
      <c r="B78" s="3" t="s">
        <v>269</v>
      </c>
      <c r="C78" s="3" t="s">
        <v>231</v>
      </c>
      <c r="D78" s="13" t="str">
        <f>IFERROR(__xludf.DUMMYFUNCTION("GOOGLETRANSLATE(C78,""zh"",""en"")"),"Vietnam")</f>
        <v>Vietnam</v>
      </c>
      <c r="E78" s="3" t="s">
        <v>276</v>
      </c>
      <c r="F78" s="3" t="s">
        <v>277</v>
      </c>
      <c r="G78" s="3" t="s">
        <v>293</v>
      </c>
      <c r="H78" s="13" t="str">
        <f>IFERROR(__xludf.DUMMYFUNCTION("GOOGLETRANSLATE(G78,""zh"",""en"")"),"Operator data")</f>
        <v>Operator data</v>
      </c>
      <c r="I78" s="3" t="s">
        <v>16</v>
      </c>
      <c r="J78" s="3" t="s">
        <v>323</v>
      </c>
      <c r="K78" s="3" t="s">
        <v>68</v>
      </c>
      <c r="L78" s="13" t="str">
        <f>IFERROR(__xludf.DUMMYFUNCTION("GOOGLETRANSLATE(K78,""zh"",""en"")"),"data sheet")</f>
        <v>data sheet</v>
      </c>
      <c r="M78" s="3" t="s">
        <v>16</v>
      </c>
      <c r="N78" s="3" t="s">
        <v>260</v>
      </c>
      <c r="O78" s="14" t="str">
        <f>IFERROR(__xludf.DUMMYFUNCTION("GOOGLETRANSLATE(N78,""zh"",""en"")"),"Permanent loss")</f>
        <v>Permanent loss</v>
      </c>
      <c r="P78" s="3" t="s">
        <v>324</v>
      </c>
      <c r="Q78" s="14" t="str">
        <f>IFERROR(__xludf.DUMMYFUNCTION("GOOGLETRANSLATE(P78,""zh"",""en"")"),"Main fields of data: address, mailbox, password, login information, name, etc.")</f>
        <v>Main fields of data: address, mailbox, password, login information, name, etc.</v>
      </c>
    </row>
    <row r="79">
      <c r="A79" s="3">
        <v>2.0</v>
      </c>
      <c r="B79" s="3" t="s">
        <v>16</v>
      </c>
      <c r="C79" s="3" t="s">
        <v>61</v>
      </c>
      <c r="D79" s="13" t="str">
        <f>IFERROR(__xludf.DUMMYFUNCTION("GOOGLETRANSLATE(C79,""zh"",""en"")"),"Thailand")</f>
        <v>Thailand</v>
      </c>
      <c r="E79" s="3" t="s">
        <v>14</v>
      </c>
      <c r="F79" s="13" t="str">
        <f>IFERROR(__xludf.DUMMYFUNCTION("GOOGLETRANSLATE(E79,""zh"",""en"")"),"Operator")</f>
        <v>Operator</v>
      </c>
      <c r="G79" s="3" t="s">
        <v>325</v>
      </c>
      <c r="H79" s="13" t="str">
        <f>IFERROR(__xludf.DUMMYFUNCTION("GOOGLETRANSLATE(G79,""zh"",""en"")"),"TOT operator")</f>
        <v>TOT operator</v>
      </c>
      <c r="I79" s="5" t="s">
        <v>326</v>
      </c>
      <c r="J79" s="3" t="s">
        <v>16</v>
      </c>
      <c r="K79" s="3" t="s">
        <v>16</v>
      </c>
      <c r="L79" s="13" t="str">
        <f>IFERROR(__xludf.DUMMYFUNCTION("GOOGLETRANSLATE(K79,""zh"",""en"")"),"N/a")</f>
        <v>N/a</v>
      </c>
      <c r="M79" s="3" t="s">
        <v>16</v>
      </c>
      <c r="N79" s="3" t="s">
        <v>327</v>
      </c>
      <c r="O79" s="14" t="str">
        <f>IFERROR(__xludf.DUMMYFUNCTION("GOOGLETRANSLATE(N79,""zh"",""en"")"),"Power belonging is unknown")</f>
        <v>Power belonging is unknown</v>
      </c>
      <c r="P79" s="3" t="s">
        <v>328</v>
      </c>
      <c r="Q79" s="14" t="str">
        <f>IFERROR(__xludf.DUMMYFUNCTION("GOOGLETRANSLATE(P79,""zh"",""en"")"),"Control some user computers")</f>
        <v>Control some user computers</v>
      </c>
      <c r="R79" s="3" t="s">
        <v>329</v>
      </c>
    </row>
    <row r="80">
      <c r="A80" s="3">
        <v>2.0</v>
      </c>
      <c r="B80" s="3" t="s">
        <v>16</v>
      </c>
      <c r="C80" s="3" t="s">
        <v>330</v>
      </c>
      <c r="D80" s="13" t="str">
        <f>IFERROR(__xludf.DUMMYFUNCTION("GOOGLETRANSLATE(C80,""zh"",""en"")"),"China")</f>
        <v>China</v>
      </c>
      <c r="E80" s="3" t="s">
        <v>331</v>
      </c>
      <c r="F80" s="13" t="str">
        <f>IFERROR(__xludf.DUMMYFUNCTION("GOOGLETRANSLATE(E80,""zh"",""en"")"),"religion")</f>
        <v>religion</v>
      </c>
      <c r="G80" s="3" t="s">
        <v>332</v>
      </c>
      <c r="H80" s="3" t="s">
        <v>333</v>
      </c>
      <c r="I80" s="5" t="s">
        <v>334</v>
      </c>
      <c r="J80" s="3" t="s">
        <v>16</v>
      </c>
      <c r="K80" s="3" t="s">
        <v>16</v>
      </c>
      <c r="L80" s="13" t="str">
        <f>IFERROR(__xludf.DUMMYFUNCTION("GOOGLETRANSLATE(K80,""zh"",""en"")"),"N/a")</f>
        <v>N/a</v>
      </c>
      <c r="M80" s="3" t="s">
        <v>16</v>
      </c>
      <c r="N80" s="3" t="s">
        <v>327</v>
      </c>
      <c r="O80" s="14" t="str">
        <f>IFERROR(__xludf.DUMMYFUNCTION("GOOGLETRANSLATE(N80,""zh"",""en"")"),"Power belonging is unknown")</f>
        <v>Power belonging is unknown</v>
      </c>
      <c r="P80" s="3" t="s">
        <v>335</v>
      </c>
      <c r="Q80" s="14" t="str">
        <f>IFERROR(__xludf.DUMMYFUNCTION("GOOGLETRANSLATE(P80,""zh"",""en"")"),"Website background permission, you can query user data")</f>
        <v>Website background permission, you can query user data</v>
      </c>
      <c r="R80" s="3" t="s">
        <v>336</v>
      </c>
    </row>
    <row r="81">
      <c r="O81" s="14"/>
      <c r="Q81" s="14"/>
    </row>
    <row r="82">
      <c r="O82" s="14"/>
      <c r="Q82" s="14"/>
    </row>
    <row r="83">
      <c r="O83" s="14"/>
      <c r="Q83" s="14"/>
    </row>
    <row r="84">
      <c r="O84" s="14"/>
      <c r="Q84" s="14"/>
    </row>
    <row r="85">
      <c r="O85" s="14"/>
      <c r="Q85" s="14"/>
    </row>
    <row r="86">
      <c r="O86" s="14"/>
      <c r="Q86" s="14"/>
    </row>
    <row r="87">
      <c r="O87" s="14"/>
      <c r="Q87" s="14"/>
    </row>
    <row r="88">
      <c r="O88" s="14"/>
      <c r="Q88" s="14"/>
    </row>
    <row r="89">
      <c r="O89" s="14"/>
      <c r="Q89" s="14"/>
    </row>
    <row r="90">
      <c r="O90" s="14"/>
      <c r="Q90" s="14"/>
    </row>
    <row r="91">
      <c r="O91" s="14"/>
      <c r="Q91" s="14"/>
    </row>
    <row r="92">
      <c r="O92" s="14"/>
      <c r="Q92" s="14"/>
    </row>
    <row r="93">
      <c r="O93" s="14"/>
      <c r="Q93" s="14"/>
    </row>
    <row r="94">
      <c r="O94" s="14"/>
      <c r="Q94" s="14"/>
    </row>
    <row r="95">
      <c r="O95" s="14"/>
      <c r="Q95" s="14"/>
    </row>
    <row r="96">
      <c r="O96" s="14"/>
      <c r="Q96" s="14"/>
    </row>
    <row r="97">
      <c r="O97" s="14"/>
      <c r="Q97" s="14"/>
    </row>
    <row r="98">
      <c r="O98" s="14"/>
      <c r="Q98" s="14"/>
    </row>
    <row r="99">
      <c r="O99" s="14"/>
      <c r="Q99" s="14"/>
    </row>
    <row r="100">
      <c r="O100" s="14"/>
      <c r="Q100" s="14"/>
    </row>
    <row r="101">
      <c r="O101" s="14"/>
      <c r="Q101" s="14"/>
    </row>
    <row r="102">
      <c r="O102" s="14"/>
      <c r="Q102" s="14"/>
    </row>
    <row r="103">
      <c r="O103" s="14"/>
      <c r="Q103" s="14"/>
    </row>
    <row r="104">
      <c r="O104" s="14"/>
      <c r="Q104" s="14"/>
    </row>
    <row r="105">
      <c r="O105" s="14"/>
      <c r="Q105" s="14"/>
    </row>
    <row r="106">
      <c r="O106" s="14"/>
      <c r="Q106" s="14"/>
    </row>
    <row r="107">
      <c r="O107" s="14"/>
      <c r="Q107" s="14"/>
    </row>
    <row r="108">
      <c r="O108" s="14"/>
      <c r="Q108" s="14"/>
    </row>
    <row r="109">
      <c r="O109" s="14"/>
      <c r="Q109" s="14"/>
    </row>
    <row r="110">
      <c r="O110" s="14"/>
      <c r="Q110" s="14"/>
    </row>
    <row r="111">
      <c r="O111" s="14"/>
      <c r="Q111" s="14"/>
    </row>
    <row r="112">
      <c r="O112" s="14"/>
      <c r="Q112" s="14"/>
    </row>
    <row r="113">
      <c r="O113" s="14"/>
      <c r="Q113" s="14"/>
    </row>
    <row r="114">
      <c r="O114" s="14"/>
      <c r="Q114" s="14"/>
    </row>
    <row r="115">
      <c r="O115" s="14"/>
      <c r="Q115" s="14"/>
    </row>
    <row r="116">
      <c r="O116" s="14"/>
      <c r="Q116" s="14"/>
    </row>
    <row r="117">
      <c r="O117" s="14"/>
      <c r="Q117" s="14"/>
    </row>
    <row r="118">
      <c r="O118" s="14"/>
      <c r="Q118" s="14"/>
    </row>
    <row r="119">
      <c r="O119" s="14"/>
      <c r="Q119" s="14"/>
    </row>
    <row r="120">
      <c r="O120" s="14"/>
      <c r="Q120" s="14"/>
    </row>
    <row r="121">
      <c r="O121" s="14"/>
      <c r="Q121" s="14"/>
    </row>
    <row r="122">
      <c r="O122" s="14"/>
      <c r="Q122" s="14"/>
    </row>
    <row r="123">
      <c r="O123" s="14"/>
      <c r="Q123" s="14"/>
    </row>
    <row r="124">
      <c r="O124" s="14"/>
      <c r="Q124" s="14"/>
    </row>
    <row r="125">
      <c r="O125" s="14"/>
      <c r="Q125" s="14"/>
    </row>
    <row r="126">
      <c r="O126" s="14"/>
      <c r="Q126" s="14"/>
    </row>
    <row r="127">
      <c r="O127" s="14"/>
      <c r="Q127" s="14"/>
    </row>
    <row r="128">
      <c r="O128" s="14"/>
      <c r="Q128" s="14"/>
    </row>
    <row r="129">
      <c r="O129" s="14"/>
      <c r="Q129" s="14"/>
    </row>
    <row r="130">
      <c r="O130" s="14"/>
      <c r="Q130" s="14"/>
    </row>
    <row r="131">
      <c r="O131" s="14"/>
      <c r="Q131" s="14"/>
    </row>
    <row r="132">
      <c r="O132" s="14"/>
      <c r="Q132" s="14"/>
    </row>
    <row r="133">
      <c r="O133" s="14"/>
      <c r="Q133" s="14"/>
    </row>
    <row r="134">
      <c r="O134" s="14"/>
      <c r="Q134" s="14"/>
    </row>
    <row r="135">
      <c r="O135" s="14"/>
      <c r="Q135" s="14"/>
    </row>
    <row r="136">
      <c r="O136" s="14"/>
      <c r="Q136" s="14"/>
    </row>
    <row r="137">
      <c r="O137" s="14"/>
      <c r="Q137" s="14"/>
    </row>
    <row r="138">
      <c r="O138" s="14"/>
      <c r="Q138" s="14"/>
    </row>
    <row r="139">
      <c r="O139" s="14"/>
      <c r="Q139" s="14"/>
    </row>
    <row r="140">
      <c r="O140" s="14"/>
      <c r="Q140" s="14"/>
    </row>
    <row r="141">
      <c r="O141" s="14"/>
      <c r="Q141" s="14"/>
    </row>
    <row r="142">
      <c r="O142" s="14"/>
      <c r="Q142" s="14"/>
    </row>
    <row r="143">
      <c r="O143" s="14"/>
      <c r="Q143" s="14"/>
    </row>
    <row r="144">
      <c r="O144" s="14"/>
      <c r="Q144" s="14"/>
    </row>
    <row r="145">
      <c r="O145" s="14"/>
      <c r="Q145" s="14"/>
    </row>
    <row r="146">
      <c r="O146" s="14"/>
      <c r="Q146" s="14"/>
    </row>
    <row r="147">
      <c r="O147" s="14"/>
      <c r="Q147" s="14"/>
    </row>
    <row r="148">
      <c r="O148" s="14"/>
      <c r="Q148" s="14"/>
    </row>
    <row r="149">
      <c r="O149" s="14"/>
      <c r="Q149" s="14"/>
    </row>
    <row r="150">
      <c r="O150" s="14"/>
      <c r="Q150" s="14"/>
    </row>
    <row r="151">
      <c r="O151" s="14"/>
      <c r="Q151" s="14"/>
    </row>
    <row r="152">
      <c r="O152" s="14"/>
      <c r="Q152" s="14"/>
    </row>
    <row r="153">
      <c r="O153" s="14"/>
      <c r="Q153" s="14"/>
    </row>
    <row r="154">
      <c r="O154" s="14"/>
      <c r="Q154" s="14"/>
    </row>
    <row r="155">
      <c r="O155" s="14"/>
      <c r="Q155" s="14"/>
    </row>
    <row r="156">
      <c r="O156" s="14"/>
      <c r="Q156" s="14"/>
    </row>
    <row r="157">
      <c r="O157" s="14"/>
      <c r="Q157" s="14"/>
    </row>
    <row r="158">
      <c r="O158" s="14"/>
      <c r="Q158" s="14"/>
    </row>
    <row r="159">
      <c r="O159" s="14"/>
      <c r="Q159" s="14"/>
    </row>
    <row r="160">
      <c r="O160" s="14"/>
      <c r="Q160" s="14"/>
    </row>
    <row r="161">
      <c r="O161" s="14"/>
      <c r="Q161" s="14"/>
    </row>
    <row r="162">
      <c r="O162" s="14"/>
      <c r="Q162" s="14"/>
    </row>
    <row r="163">
      <c r="O163" s="14"/>
      <c r="Q163" s="14"/>
    </row>
    <row r="164">
      <c r="O164" s="14"/>
      <c r="Q164" s="14"/>
    </row>
    <row r="165">
      <c r="O165" s="14"/>
      <c r="Q165" s="14"/>
    </row>
    <row r="166">
      <c r="O166" s="14"/>
      <c r="Q166" s="14"/>
    </row>
    <row r="167">
      <c r="O167" s="14"/>
      <c r="Q167" s="14"/>
    </row>
    <row r="168">
      <c r="O168" s="14"/>
      <c r="Q168" s="14"/>
    </row>
    <row r="169">
      <c r="O169" s="14"/>
      <c r="Q169" s="14"/>
    </row>
    <row r="170">
      <c r="O170" s="14"/>
      <c r="Q170" s="14"/>
    </row>
    <row r="171">
      <c r="O171" s="14"/>
      <c r="Q171" s="14"/>
    </row>
    <row r="172">
      <c r="O172" s="14"/>
      <c r="Q172" s="14"/>
    </row>
    <row r="173">
      <c r="O173" s="14"/>
      <c r="Q173" s="14"/>
    </row>
    <row r="174">
      <c r="O174" s="14"/>
      <c r="Q174" s="14"/>
    </row>
    <row r="175">
      <c r="O175" s="14"/>
      <c r="Q175" s="14"/>
    </row>
    <row r="176">
      <c r="O176" s="14"/>
      <c r="Q176" s="14"/>
    </row>
    <row r="177">
      <c r="O177" s="14"/>
      <c r="Q177" s="14"/>
    </row>
    <row r="178">
      <c r="O178" s="14"/>
      <c r="Q178" s="14"/>
    </row>
    <row r="179">
      <c r="O179" s="14"/>
      <c r="Q179" s="14"/>
    </row>
    <row r="180">
      <c r="O180" s="14"/>
      <c r="Q180" s="14"/>
    </row>
    <row r="181">
      <c r="O181" s="14"/>
      <c r="Q181" s="14"/>
    </row>
    <row r="182">
      <c r="O182" s="14"/>
      <c r="Q182" s="14"/>
    </row>
    <row r="183">
      <c r="O183" s="14"/>
      <c r="Q183" s="14"/>
    </row>
    <row r="184">
      <c r="O184" s="14"/>
      <c r="Q184" s="14"/>
    </row>
    <row r="185">
      <c r="O185" s="14"/>
      <c r="Q185" s="14"/>
    </row>
    <row r="186">
      <c r="O186" s="14"/>
      <c r="Q186" s="14"/>
    </row>
    <row r="187">
      <c r="O187" s="14"/>
      <c r="Q187" s="14"/>
    </row>
    <row r="188">
      <c r="O188" s="14"/>
      <c r="Q188" s="14"/>
    </row>
    <row r="189">
      <c r="O189" s="14"/>
      <c r="Q189" s="14"/>
    </row>
    <row r="190">
      <c r="O190" s="14"/>
      <c r="Q190" s="14"/>
    </row>
    <row r="191">
      <c r="O191" s="14"/>
      <c r="Q191" s="14"/>
    </row>
    <row r="192">
      <c r="O192" s="14"/>
      <c r="Q192" s="14"/>
    </row>
    <row r="193">
      <c r="O193" s="14"/>
      <c r="Q193" s="14"/>
    </row>
    <row r="194">
      <c r="O194" s="14"/>
      <c r="Q194" s="14"/>
    </row>
    <row r="195">
      <c r="O195" s="14"/>
      <c r="Q195" s="14"/>
    </row>
    <row r="196">
      <c r="O196" s="14"/>
      <c r="Q196" s="14"/>
    </row>
    <row r="197">
      <c r="O197" s="14"/>
      <c r="Q197" s="14"/>
    </row>
    <row r="198">
      <c r="O198" s="14"/>
      <c r="Q198" s="14"/>
    </row>
    <row r="199">
      <c r="O199" s="14"/>
      <c r="Q199" s="14"/>
    </row>
    <row r="200">
      <c r="O200" s="14"/>
      <c r="Q200" s="14"/>
    </row>
    <row r="201">
      <c r="O201" s="14"/>
      <c r="Q201" s="14"/>
    </row>
    <row r="202">
      <c r="O202" s="14"/>
      <c r="Q202" s="14"/>
    </row>
    <row r="203">
      <c r="O203" s="14"/>
      <c r="Q203" s="14"/>
    </row>
    <row r="204">
      <c r="O204" s="14"/>
      <c r="Q204" s="14"/>
    </row>
    <row r="205">
      <c r="O205" s="14"/>
      <c r="Q205" s="14"/>
    </row>
    <row r="206">
      <c r="O206" s="14"/>
      <c r="Q206" s="14"/>
    </row>
    <row r="207">
      <c r="O207" s="14"/>
      <c r="Q207" s="14"/>
    </row>
    <row r="208">
      <c r="O208" s="14"/>
      <c r="Q208" s="14"/>
    </row>
    <row r="209">
      <c r="O209" s="14"/>
      <c r="Q209" s="14"/>
    </row>
    <row r="210">
      <c r="O210" s="14"/>
      <c r="Q210" s="14"/>
    </row>
    <row r="211">
      <c r="O211" s="14"/>
      <c r="Q211" s="14"/>
    </row>
    <row r="212">
      <c r="O212" s="14"/>
      <c r="Q212" s="14"/>
    </row>
    <row r="213">
      <c r="O213" s="14"/>
      <c r="Q213" s="14"/>
    </row>
    <row r="214">
      <c r="O214" s="14"/>
      <c r="Q214" s="14"/>
    </row>
    <row r="215">
      <c r="O215" s="14"/>
      <c r="Q215" s="14"/>
    </row>
    <row r="216">
      <c r="O216" s="14"/>
      <c r="Q216" s="14"/>
    </row>
    <row r="217">
      <c r="O217" s="14"/>
      <c r="Q217" s="14"/>
    </row>
    <row r="218">
      <c r="O218" s="14"/>
      <c r="Q218" s="14"/>
    </row>
    <row r="219">
      <c r="O219" s="14"/>
      <c r="Q219" s="14"/>
    </row>
    <row r="220">
      <c r="O220" s="14"/>
      <c r="Q220" s="14"/>
    </row>
    <row r="221">
      <c r="O221" s="14"/>
      <c r="Q221" s="14"/>
    </row>
    <row r="222">
      <c r="O222" s="14"/>
      <c r="Q222" s="14"/>
    </row>
    <row r="223">
      <c r="O223" s="14"/>
      <c r="Q223" s="14"/>
    </row>
    <row r="224">
      <c r="O224" s="14"/>
      <c r="Q224" s="14"/>
    </row>
    <row r="225">
      <c r="O225" s="14"/>
      <c r="Q225" s="14"/>
    </row>
    <row r="226">
      <c r="O226" s="14"/>
      <c r="Q226" s="14"/>
    </row>
    <row r="227">
      <c r="O227" s="14"/>
      <c r="Q227" s="14"/>
    </row>
    <row r="228">
      <c r="O228" s="14"/>
      <c r="Q228" s="14"/>
    </row>
    <row r="229">
      <c r="O229" s="14"/>
      <c r="Q229" s="14"/>
    </row>
    <row r="230">
      <c r="O230" s="14"/>
      <c r="Q230" s="14"/>
    </row>
    <row r="231">
      <c r="O231" s="14"/>
      <c r="Q231" s="14"/>
    </row>
    <row r="232">
      <c r="O232" s="14"/>
      <c r="Q232" s="14"/>
    </row>
    <row r="233">
      <c r="O233" s="14"/>
      <c r="Q233" s="14"/>
    </row>
    <row r="234">
      <c r="O234" s="14"/>
      <c r="Q234" s="14"/>
    </row>
    <row r="235">
      <c r="O235" s="14"/>
      <c r="Q235" s="14"/>
    </row>
    <row r="236">
      <c r="O236" s="14"/>
      <c r="Q236" s="14"/>
    </row>
    <row r="237">
      <c r="O237" s="14"/>
      <c r="Q237" s="14"/>
    </row>
    <row r="238">
      <c r="O238" s="14"/>
      <c r="Q238" s="14"/>
    </row>
    <row r="239">
      <c r="O239" s="14"/>
      <c r="Q239" s="14"/>
    </row>
    <row r="240">
      <c r="O240" s="14"/>
      <c r="Q240" s="14"/>
    </row>
    <row r="241">
      <c r="O241" s="14"/>
      <c r="Q241" s="14"/>
    </row>
    <row r="242">
      <c r="O242" s="14"/>
      <c r="Q242" s="14"/>
    </row>
    <row r="243">
      <c r="O243" s="14"/>
      <c r="Q243" s="14"/>
    </row>
    <row r="244">
      <c r="O244" s="14"/>
      <c r="Q244" s="14"/>
    </row>
    <row r="245">
      <c r="O245" s="14"/>
      <c r="Q245" s="14"/>
    </row>
    <row r="246">
      <c r="O246" s="14"/>
      <c r="Q246" s="14"/>
    </row>
    <row r="247">
      <c r="O247" s="14"/>
      <c r="Q247" s="14"/>
    </row>
    <row r="248">
      <c r="O248" s="14"/>
      <c r="Q248" s="14"/>
    </row>
    <row r="249">
      <c r="O249" s="14"/>
      <c r="Q249" s="14"/>
    </row>
    <row r="250">
      <c r="O250" s="14"/>
      <c r="Q250" s="14"/>
    </row>
    <row r="251">
      <c r="O251" s="14"/>
      <c r="Q251" s="14"/>
    </row>
    <row r="252">
      <c r="O252" s="14"/>
      <c r="Q252" s="14"/>
    </row>
    <row r="253">
      <c r="O253" s="14"/>
      <c r="Q253" s="14"/>
    </row>
    <row r="254">
      <c r="O254" s="14"/>
      <c r="Q254" s="14"/>
    </row>
    <row r="255">
      <c r="O255" s="14"/>
      <c r="Q255" s="14"/>
    </row>
    <row r="256">
      <c r="O256" s="14"/>
      <c r="Q256" s="14"/>
    </row>
    <row r="257">
      <c r="O257" s="14"/>
      <c r="Q257" s="14"/>
    </row>
    <row r="258">
      <c r="O258" s="14"/>
      <c r="Q258" s="14"/>
    </row>
    <row r="259">
      <c r="O259" s="14"/>
      <c r="Q259" s="14"/>
    </row>
    <row r="260">
      <c r="O260" s="14"/>
      <c r="Q260" s="14"/>
    </row>
    <row r="261">
      <c r="O261" s="14"/>
      <c r="Q261" s="14"/>
    </row>
    <row r="262">
      <c r="O262" s="14"/>
      <c r="Q262" s="14"/>
    </row>
    <row r="263">
      <c r="O263" s="14"/>
      <c r="Q263" s="14"/>
    </row>
    <row r="264">
      <c r="O264" s="14"/>
      <c r="Q264" s="14"/>
    </row>
    <row r="265">
      <c r="O265" s="14"/>
      <c r="Q265" s="14"/>
    </row>
    <row r="266">
      <c r="O266" s="14"/>
      <c r="Q266" s="14"/>
    </row>
    <row r="267">
      <c r="O267" s="14"/>
      <c r="Q267" s="14"/>
    </row>
    <row r="268">
      <c r="O268" s="14"/>
      <c r="Q268" s="14"/>
    </row>
    <row r="269">
      <c r="O269" s="14"/>
      <c r="Q269" s="14"/>
    </row>
    <row r="270">
      <c r="O270" s="14"/>
      <c r="Q270" s="14"/>
    </row>
    <row r="271">
      <c r="O271" s="14"/>
      <c r="Q271" s="14"/>
    </row>
    <row r="272">
      <c r="O272" s="14"/>
      <c r="Q272" s="14"/>
    </row>
    <row r="273">
      <c r="O273" s="14"/>
      <c r="Q273" s="14"/>
    </row>
    <row r="274">
      <c r="O274" s="14"/>
      <c r="Q274" s="14"/>
    </row>
    <row r="275">
      <c r="O275" s="14"/>
      <c r="Q275" s="14"/>
    </row>
    <row r="276">
      <c r="O276" s="14"/>
      <c r="Q276" s="14"/>
    </row>
    <row r="277">
      <c r="O277" s="14"/>
      <c r="Q277" s="14"/>
    </row>
    <row r="278">
      <c r="O278" s="14"/>
      <c r="Q278" s="14"/>
    </row>
    <row r="279">
      <c r="O279" s="14"/>
      <c r="Q279" s="14"/>
    </row>
    <row r="280">
      <c r="O280" s="14"/>
      <c r="Q280" s="14"/>
    </row>
    <row r="281">
      <c r="O281" s="14"/>
      <c r="Q281" s="14"/>
    </row>
    <row r="282">
      <c r="O282" s="14"/>
      <c r="Q282" s="14"/>
    </row>
    <row r="283">
      <c r="O283" s="14"/>
      <c r="Q283" s="14"/>
    </row>
    <row r="284">
      <c r="O284" s="14"/>
      <c r="Q284" s="14"/>
    </row>
    <row r="285">
      <c r="O285" s="14"/>
      <c r="Q285" s="14"/>
    </row>
    <row r="286">
      <c r="O286" s="14"/>
      <c r="Q286" s="14"/>
    </row>
    <row r="287">
      <c r="O287" s="14"/>
      <c r="Q287" s="14"/>
    </row>
    <row r="288">
      <c r="O288" s="14"/>
      <c r="Q288" s="14"/>
    </row>
    <row r="289">
      <c r="O289" s="14"/>
      <c r="Q289" s="14"/>
    </row>
    <row r="290">
      <c r="O290" s="14"/>
      <c r="Q290" s="14"/>
    </row>
    <row r="291">
      <c r="O291" s="14"/>
      <c r="Q291" s="14"/>
    </row>
    <row r="292">
      <c r="O292" s="14"/>
      <c r="Q292" s="14"/>
    </row>
    <row r="293">
      <c r="O293" s="14"/>
      <c r="Q293" s="14"/>
    </row>
    <row r="294">
      <c r="O294" s="14"/>
      <c r="Q294" s="14"/>
    </row>
    <row r="295">
      <c r="O295" s="14"/>
      <c r="Q295" s="14"/>
    </row>
    <row r="296">
      <c r="O296" s="14"/>
      <c r="Q296" s="14"/>
    </row>
    <row r="297">
      <c r="O297" s="14"/>
      <c r="Q297" s="14"/>
    </row>
    <row r="298">
      <c r="O298" s="14"/>
      <c r="Q298" s="14"/>
    </row>
    <row r="299">
      <c r="O299" s="14"/>
      <c r="Q299" s="14"/>
    </row>
    <row r="300">
      <c r="O300" s="14"/>
      <c r="Q300" s="14"/>
    </row>
    <row r="301">
      <c r="O301" s="14"/>
      <c r="Q301" s="14"/>
    </row>
    <row r="302">
      <c r="O302" s="14"/>
      <c r="Q302" s="14"/>
    </row>
    <row r="303">
      <c r="O303" s="14"/>
      <c r="Q303" s="14"/>
    </row>
    <row r="304">
      <c r="O304" s="14"/>
      <c r="Q304" s="14"/>
    </row>
    <row r="305">
      <c r="O305" s="14"/>
      <c r="Q305" s="14"/>
    </row>
    <row r="306">
      <c r="O306" s="14"/>
      <c r="Q306" s="14"/>
    </row>
    <row r="307">
      <c r="O307" s="14"/>
      <c r="Q307" s="14"/>
    </row>
    <row r="308">
      <c r="O308" s="14"/>
      <c r="Q308" s="14"/>
    </row>
    <row r="309">
      <c r="O309" s="14"/>
      <c r="Q309" s="14"/>
    </row>
    <row r="310">
      <c r="O310" s="14"/>
      <c r="Q310" s="14"/>
    </row>
    <row r="311">
      <c r="O311" s="14"/>
      <c r="Q311" s="14"/>
    </row>
    <row r="312">
      <c r="O312" s="14"/>
      <c r="Q312" s="14"/>
    </row>
    <row r="313">
      <c r="O313" s="14"/>
      <c r="Q313" s="14"/>
    </row>
    <row r="314">
      <c r="O314" s="14"/>
      <c r="Q314" s="14"/>
    </row>
    <row r="315">
      <c r="O315" s="14"/>
      <c r="Q315" s="14"/>
    </row>
    <row r="316">
      <c r="O316" s="14"/>
      <c r="Q316" s="14"/>
    </row>
    <row r="317">
      <c r="O317" s="14"/>
      <c r="Q317" s="14"/>
    </row>
    <row r="318">
      <c r="O318" s="14"/>
      <c r="Q318" s="14"/>
    </row>
    <row r="319">
      <c r="O319" s="14"/>
      <c r="Q319" s="14"/>
    </row>
    <row r="320">
      <c r="O320" s="14"/>
      <c r="Q320" s="14"/>
    </row>
    <row r="321">
      <c r="O321" s="14"/>
      <c r="Q321" s="14"/>
    </row>
    <row r="322">
      <c r="O322" s="14"/>
      <c r="Q322" s="14"/>
    </row>
    <row r="323">
      <c r="O323" s="14"/>
      <c r="Q323" s="14"/>
    </row>
    <row r="324">
      <c r="O324" s="14"/>
      <c r="Q324" s="14"/>
    </row>
    <row r="325">
      <c r="O325" s="14"/>
      <c r="Q325" s="14"/>
    </row>
    <row r="326">
      <c r="O326" s="14"/>
      <c r="Q326" s="14"/>
    </row>
    <row r="327">
      <c r="O327" s="14"/>
      <c r="Q327" s="14"/>
    </row>
    <row r="328">
      <c r="O328" s="14"/>
      <c r="Q328" s="14"/>
    </row>
    <row r="329">
      <c r="O329" s="14"/>
      <c r="Q329" s="14"/>
    </row>
    <row r="330">
      <c r="O330" s="14"/>
      <c r="Q330" s="14"/>
    </row>
    <row r="331">
      <c r="O331" s="14"/>
      <c r="Q331" s="14"/>
    </row>
    <row r="332">
      <c r="O332" s="14"/>
      <c r="Q332" s="14"/>
    </row>
    <row r="333">
      <c r="O333" s="14"/>
      <c r="Q333" s="14"/>
    </row>
    <row r="334">
      <c r="O334" s="14"/>
      <c r="Q334" s="14"/>
    </row>
    <row r="335">
      <c r="O335" s="14"/>
      <c r="Q335" s="14"/>
    </row>
    <row r="336">
      <c r="O336" s="14"/>
      <c r="Q336" s="14"/>
    </row>
    <row r="337">
      <c r="O337" s="14"/>
      <c r="Q337" s="14"/>
    </row>
    <row r="338">
      <c r="O338" s="14"/>
      <c r="Q338" s="14"/>
    </row>
    <row r="339">
      <c r="O339" s="14"/>
      <c r="Q339" s="14"/>
    </row>
    <row r="340">
      <c r="O340" s="14"/>
      <c r="Q340" s="14"/>
    </row>
    <row r="341">
      <c r="O341" s="14"/>
      <c r="Q341" s="14"/>
    </row>
    <row r="342">
      <c r="O342" s="14"/>
      <c r="Q342" s="14"/>
    </row>
    <row r="343">
      <c r="O343" s="14"/>
      <c r="Q343" s="14"/>
    </row>
    <row r="344">
      <c r="O344" s="14"/>
      <c r="Q344" s="14"/>
    </row>
    <row r="345">
      <c r="O345" s="14"/>
      <c r="Q345" s="14"/>
    </row>
    <row r="346">
      <c r="O346" s="14"/>
      <c r="Q346" s="14"/>
    </row>
    <row r="347">
      <c r="O347" s="14"/>
      <c r="Q347" s="14"/>
    </row>
    <row r="348">
      <c r="O348" s="14"/>
      <c r="Q348" s="14"/>
    </row>
    <row r="349">
      <c r="O349" s="14"/>
      <c r="Q349" s="14"/>
    </row>
    <row r="350">
      <c r="O350" s="14"/>
      <c r="Q350" s="14"/>
    </row>
    <row r="351">
      <c r="O351" s="14"/>
      <c r="Q351" s="14"/>
    </row>
    <row r="352">
      <c r="O352" s="14"/>
      <c r="Q352" s="14"/>
    </row>
    <row r="353">
      <c r="O353" s="14"/>
      <c r="Q353" s="14"/>
    </row>
    <row r="354">
      <c r="O354" s="14"/>
      <c r="Q354" s="14"/>
    </row>
    <row r="355">
      <c r="O355" s="14"/>
      <c r="Q355" s="14"/>
    </row>
    <row r="356">
      <c r="O356" s="14"/>
      <c r="Q356" s="14"/>
    </row>
    <row r="357">
      <c r="O357" s="14"/>
      <c r="Q357" s="14"/>
    </row>
    <row r="358">
      <c r="O358" s="14"/>
      <c r="Q358" s="14"/>
    </row>
    <row r="359">
      <c r="O359" s="14"/>
      <c r="Q359" s="14"/>
    </row>
    <row r="360">
      <c r="O360" s="14"/>
      <c r="Q360" s="14"/>
    </row>
    <row r="361">
      <c r="O361" s="14"/>
      <c r="Q361" s="14"/>
    </row>
    <row r="362">
      <c r="O362" s="14"/>
      <c r="Q362" s="14"/>
    </row>
    <row r="363">
      <c r="O363" s="14"/>
      <c r="Q363" s="14"/>
    </row>
    <row r="364">
      <c r="O364" s="14"/>
      <c r="Q364" s="14"/>
    </row>
    <row r="365">
      <c r="O365" s="14"/>
      <c r="Q365" s="14"/>
    </row>
    <row r="366">
      <c r="O366" s="14"/>
      <c r="Q366" s="14"/>
    </row>
    <row r="367">
      <c r="O367" s="14"/>
      <c r="Q367" s="14"/>
    </row>
    <row r="368">
      <c r="O368" s="14"/>
      <c r="Q368" s="14"/>
    </row>
    <row r="369">
      <c r="O369" s="14"/>
      <c r="Q369" s="14"/>
    </row>
    <row r="370">
      <c r="O370" s="14"/>
      <c r="Q370" s="14"/>
    </row>
    <row r="371">
      <c r="O371" s="14"/>
      <c r="Q371" s="14"/>
    </row>
    <row r="372">
      <c r="O372" s="14"/>
      <c r="Q372" s="14"/>
    </row>
    <row r="373">
      <c r="O373" s="14"/>
      <c r="Q373" s="14"/>
    </row>
    <row r="374">
      <c r="O374" s="14"/>
      <c r="Q374" s="14"/>
    </row>
    <row r="375">
      <c r="O375" s="14"/>
      <c r="Q375" s="14"/>
    </row>
    <row r="376">
      <c r="O376" s="14"/>
      <c r="Q376" s="14"/>
    </row>
    <row r="377">
      <c r="O377" s="14"/>
      <c r="Q377" s="14"/>
    </row>
    <row r="378">
      <c r="O378" s="14"/>
      <c r="Q378" s="14"/>
    </row>
    <row r="379">
      <c r="O379" s="14"/>
      <c r="Q379" s="14"/>
    </row>
    <row r="380">
      <c r="O380" s="14"/>
      <c r="Q380" s="14"/>
    </row>
    <row r="381">
      <c r="O381" s="14"/>
      <c r="Q381" s="14"/>
    </row>
    <row r="382">
      <c r="O382" s="14"/>
      <c r="Q382" s="14"/>
    </row>
    <row r="383">
      <c r="O383" s="14"/>
      <c r="Q383" s="14"/>
    </row>
    <row r="384">
      <c r="O384" s="14"/>
      <c r="Q384" s="14"/>
    </row>
    <row r="385">
      <c r="O385" s="14"/>
      <c r="Q385" s="14"/>
    </row>
    <row r="386">
      <c r="O386" s="14"/>
      <c r="Q386" s="14"/>
    </row>
    <row r="387">
      <c r="O387" s="14"/>
      <c r="Q387" s="14"/>
    </row>
    <row r="388">
      <c r="O388" s="14"/>
      <c r="Q388" s="14"/>
    </row>
    <row r="389">
      <c r="O389" s="14"/>
      <c r="Q389" s="14"/>
    </row>
    <row r="390">
      <c r="O390" s="14"/>
      <c r="Q390" s="14"/>
    </row>
    <row r="391">
      <c r="O391" s="14"/>
      <c r="Q391" s="14"/>
    </row>
    <row r="392">
      <c r="O392" s="14"/>
      <c r="Q392" s="14"/>
    </row>
    <row r="393">
      <c r="O393" s="14"/>
      <c r="Q393" s="14"/>
    </row>
    <row r="394">
      <c r="O394" s="14"/>
      <c r="Q394" s="14"/>
    </row>
    <row r="395">
      <c r="O395" s="14"/>
      <c r="Q395" s="14"/>
    </row>
    <row r="396">
      <c r="O396" s="14"/>
      <c r="Q396" s="14"/>
    </row>
    <row r="397">
      <c r="O397" s="14"/>
      <c r="Q397" s="14"/>
    </row>
    <row r="398">
      <c r="O398" s="14"/>
      <c r="Q398" s="14"/>
    </row>
    <row r="399">
      <c r="O399" s="14"/>
      <c r="Q399" s="14"/>
    </row>
    <row r="400">
      <c r="O400" s="14"/>
      <c r="Q400" s="14"/>
    </row>
    <row r="401">
      <c r="O401" s="14"/>
      <c r="Q401" s="14"/>
    </row>
    <row r="402">
      <c r="O402" s="14"/>
      <c r="Q402" s="14"/>
    </row>
    <row r="403">
      <c r="O403" s="14"/>
      <c r="Q403" s="14"/>
    </row>
    <row r="404">
      <c r="O404" s="14"/>
      <c r="Q404" s="14"/>
    </row>
    <row r="405">
      <c r="O405" s="14"/>
      <c r="Q405" s="14"/>
    </row>
    <row r="406">
      <c r="O406" s="14"/>
      <c r="Q406" s="14"/>
    </row>
    <row r="407">
      <c r="O407" s="14"/>
      <c r="Q407" s="14"/>
    </row>
    <row r="408">
      <c r="O408" s="14"/>
      <c r="Q408" s="14"/>
    </row>
    <row r="409">
      <c r="O409" s="14"/>
      <c r="Q409" s="14"/>
    </row>
    <row r="410">
      <c r="O410" s="14"/>
      <c r="Q410" s="14"/>
    </row>
    <row r="411">
      <c r="O411" s="14"/>
      <c r="Q411" s="14"/>
    </row>
    <row r="412">
      <c r="O412" s="14"/>
      <c r="Q412" s="14"/>
    </row>
    <row r="413">
      <c r="O413" s="14"/>
      <c r="Q413" s="14"/>
    </row>
    <row r="414">
      <c r="O414" s="14"/>
      <c r="Q414" s="14"/>
    </row>
    <row r="415">
      <c r="O415" s="14"/>
      <c r="Q415" s="14"/>
    </row>
    <row r="416">
      <c r="O416" s="14"/>
      <c r="Q416" s="14"/>
    </row>
    <row r="417">
      <c r="O417" s="14"/>
      <c r="Q417" s="14"/>
    </row>
    <row r="418">
      <c r="O418" s="14"/>
      <c r="Q418" s="14"/>
    </row>
    <row r="419">
      <c r="O419" s="14"/>
      <c r="Q419" s="14"/>
    </row>
    <row r="420">
      <c r="O420" s="14"/>
      <c r="Q420" s="14"/>
    </row>
    <row r="421">
      <c r="O421" s="14"/>
      <c r="Q421" s="14"/>
    </row>
    <row r="422">
      <c r="O422" s="14"/>
      <c r="Q422" s="14"/>
    </row>
    <row r="423">
      <c r="O423" s="14"/>
      <c r="Q423" s="14"/>
    </row>
    <row r="424">
      <c r="O424" s="14"/>
      <c r="Q424" s="14"/>
    </row>
    <row r="425">
      <c r="O425" s="14"/>
      <c r="Q425" s="14"/>
    </row>
    <row r="426">
      <c r="O426" s="14"/>
      <c r="Q426" s="14"/>
    </row>
    <row r="427">
      <c r="O427" s="14"/>
      <c r="Q427" s="14"/>
    </row>
    <row r="428">
      <c r="O428" s="14"/>
      <c r="Q428" s="14"/>
    </row>
    <row r="429">
      <c r="O429" s="14"/>
      <c r="Q429" s="14"/>
    </row>
    <row r="430">
      <c r="O430" s="14"/>
      <c r="Q430" s="14"/>
    </row>
    <row r="431">
      <c r="O431" s="14"/>
      <c r="Q431" s="14"/>
    </row>
    <row r="432">
      <c r="O432" s="14"/>
      <c r="Q432" s="14"/>
    </row>
    <row r="433">
      <c r="O433" s="14"/>
      <c r="Q433" s="14"/>
    </row>
    <row r="434">
      <c r="O434" s="14"/>
      <c r="Q434" s="14"/>
    </row>
    <row r="435">
      <c r="O435" s="14"/>
      <c r="Q435" s="14"/>
    </row>
    <row r="436">
      <c r="O436" s="14"/>
      <c r="Q436" s="14"/>
    </row>
    <row r="437">
      <c r="O437" s="14"/>
      <c r="Q437" s="14"/>
    </row>
    <row r="438">
      <c r="O438" s="14"/>
      <c r="Q438" s="14"/>
    </row>
    <row r="439">
      <c r="O439" s="14"/>
      <c r="Q439" s="14"/>
    </row>
    <row r="440">
      <c r="O440" s="14"/>
      <c r="Q440" s="14"/>
    </row>
    <row r="441">
      <c r="O441" s="14"/>
      <c r="Q441" s="14"/>
    </row>
    <row r="442">
      <c r="O442" s="14"/>
      <c r="Q442" s="14"/>
    </row>
    <row r="443">
      <c r="O443" s="14"/>
      <c r="Q443" s="14"/>
    </row>
    <row r="444">
      <c r="O444" s="14"/>
      <c r="Q444" s="14"/>
    </row>
    <row r="445">
      <c r="O445" s="14"/>
      <c r="Q445" s="14"/>
    </row>
    <row r="446">
      <c r="O446" s="14"/>
      <c r="Q446" s="14"/>
    </row>
    <row r="447">
      <c r="O447" s="14"/>
      <c r="Q447" s="14"/>
    </row>
    <row r="448">
      <c r="O448" s="14"/>
      <c r="Q448" s="14"/>
    </row>
    <row r="449">
      <c r="O449" s="14"/>
      <c r="Q449" s="14"/>
    </row>
    <row r="450">
      <c r="O450" s="14"/>
      <c r="Q450" s="14"/>
    </row>
    <row r="451">
      <c r="O451" s="14"/>
      <c r="Q451" s="14"/>
    </row>
    <row r="452">
      <c r="O452" s="14"/>
      <c r="Q452" s="14"/>
    </row>
    <row r="453">
      <c r="O453" s="14"/>
      <c r="Q453" s="14"/>
    </row>
    <row r="454">
      <c r="O454" s="14"/>
      <c r="Q454" s="14"/>
    </row>
    <row r="455">
      <c r="O455" s="14"/>
      <c r="Q455" s="14"/>
    </row>
    <row r="456">
      <c r="O456" s="14"/>
      <c r="Q456" s="14"/>
    </row>
    <row r="457">
      <c r="O457" s="14"/>
      <c r="Q457" s="14"/>
    </row>
    <row r="458">
      <c r="O458" s="14"/>
      <c r="Q458" s="14"/>
    </row>
    <row r="459">
      <c r="O459" s="14"/>
      <c r="Q459" s="14"/>
    </row>
    <row r="460">
      <c r="O460" s="14"/>
      <c r="Q460" s="14"/>
    </row>
    <row r="461">
      <c r="O461" s="14"/>
      <c r="Q461" s="14"/>
    </row>
    <row r="462">
      <c r="O462" s="14"/>
      <c r="Q462" s="14"/>
    </row>
    <row r="463">
      <c r="O463" s="14"/>
      <c r="Q463" s="14"/>
    </row>
    <row r="464">
      <c r="O464" s="14"/>
      <c r="Q464" s="14"/>
    </row>
    <row r="465">
      <c r="O465" s="14"/>
      <c r="Q465" s="14"/>
    </row>
    <row r="466">
      <c r="O466" s="14"/>
      <c r="Q466" s="14"/>
    </row>
    <row r="467">
      <c r="O467" s="14"/>
      <c r="Q467" s="14"/>
    </row>
    <row r="468">
      <c r="O468" s="14"/>
      <c r="Q468" s="14"/>
    </row>
    <row r="469">
      <c r="O469" s="14"/>
      <c r="Q469" s="14"/>
    </row>
    <row r="470">
      <c r="O470" s="14"/>
      <c r="Q470" s="14"/>
    </row>
    <row r="471">
      <c r="O471" s="14"/>
      <c r="Q471" s="14"/>
    </row>
    <row r="472">
      <c r="O472" s="14"/>
      <c r="Q472" s="14"/>
    </row>
    <row r="473">
      <c r="O473" s="14"/>
      <c r="Q473" s="14"/>
    </row>
    <row r="474">
      <c r="O474" s="14"/>
      <c r="Q474" s="14"/>
    </row>
    <row r="475">
      <c r="O475" s="14"/>
      <c r="Q475" s="14"/>
    </row>
    <row r="476">
      <c r="O476" s="14"/>
      <c r="Q476" s="14"/>
    </row>
    <row r="477">
      <c r="O477" s="14"/>
      <c r="Q477" s="14"/>
    </row>
    <row r="478">
      <c r="O478" s="14"/>
      <c r="Q478" s="14"/>
    </row>
    <row r="479">
      <c r="O479" s="14"/>
      <c r="Q479" s="14"/>
    </row>
    <row r="480">
      <c r="O480" s="14"/>
      <c r="Q480" s="14"/>
    </row>
    <row r="481">
      <c r="O481" s="14"/>
      <c r="Q481" s="14"/>
    </row>
    <row r="482">
      <c r="O482" s="14"/>
      <c r="Q482" s="14"/>
    </row>
    <row r="483">
      <c r="O483" s="14"/>
      <c r="Q483" s="14"/>
    </row>
    <row r="484">
      <c r="O484" s="14"/>
      <c r="Q484" s="14"/>
    </row>
    <row r="485">
      <c r="O485" s="14"/>
      <c r="Q485" s="14"/>
    </row>
    <row r="486">
      <c r="O486" s="14"/>
      <c r="Q486" s="14"/>
    </row>
    <row r="487">
      <c r="O487" s="14"/>
      <c r="Q487" s="14"/>
    </row>
    <row r="488">
      <c r="O488" s="14"/>
      <c r="Q488" s="14"/>
    </row>
    <row r="489">
      <c r="O489" s="14"/>
      <c r="Q489" s="14"/>
    </row>
    <row r="490">
      <c r="O490" s="14"/>
      <c r="Q490" s="14"/>
    </row>
    <row r="491">
      <c r="O491" s="14"/>
      <c r="Q491" s="14"/>
    </row>
    <row r="492">
      <c r="O492" s="14"/>
      <c r="Q492" s="14"/>
    </row>
    <row r="493">
      <c r="O493" s="14"/>
      <c r="Q493" s="14"/>
    </row>
    <row r="494">
      <c r="O494" s="14"/>
      <c r="Q494" s="14"/>
    </row>
    <row r="495">
      <c r="O495" s="14"/>
      <c r="Q495" s="14"/>
    </row>
    <row r="496">
      <c r="O496" s="14"/>
      <c r="Q496" s="14"/>
    </row>
    <row r="497">
      <c r="O497" s="14"/>
      <c r="Q497" s="14"/>
    </row>
    <row r="498">
      <c r="O498" s="14"/>
      <c r="Q498" s="14"/>
    </row>
    <row r="499">
      <c r="O499" s="14"/>
      <c r="Q499" s="14"/>
    </row>
    <row r="500">
      <c r="O500" s="14"/>
      <c r="Q500" s="14"/>
    </row>
    <row r="501">
      <c r="O501" s="14"/>
      <c r="Q501" s="14"/>
    </row>
    <row r="502">
      <c r="O502" s="14"/>
      <c r="Q502" s="14"/>
    </row>
    <row r="503">
      <c r="O503" s="14"/>
      <c r="Q503" s="14"/>
    </row>
    <row r="504">
      <c r="O504" s="14"/>
      <c r="Q504" s="14"/>
    </row>
    <row r="505">
      <c r="O505" s="14"/>
      <c r="Q505" s="14"/>
    </row>
    <row r="506">
      <c r="O506" s="14"/>
      <c r="Q506" s="14"/>
    </row>
    <row r="507">
      <c r="O507" s="14"/>
      <c r="Q507" s="14"/>
    </row>
    <row r="508">
      <c r="O508" s="14"/>
      <c r="Q508" s="14"/>
    </row>
    <row r="509">
      <c r="O509" s="14"/>
      <c r="Q509" s="14"/>
    </row>
    <row r="510">
      <c r="O510" s="14"/>
      <c r="Q510" s="14"/>
    </row>
    <row r="511">
      <c r="O511" s="14"/>
      <c r="Q511" s="14"/>
    </row>
    <row r="512">
      <c r="O512" s="14"/>
      <c r="Q512" s="14"/>
    </row>
    <row r="513">
      <c r="O513" s="14"/>
      <c r="Q513" s="14"/>
    </row>
    <row r="514">
      <c r="O514" s="14"/>
      <c r="Q514" s="14"/>
    </row>
    <row r="515">
      <c r="O515" s="14"/>
      <c r="Q515" s="14"/>
    </row>
    <row r="516">
      <c r="O516" s="14"/>
      <c r="Q516" s="14"/>
    </row>
    <row r="517">
      <c r="O517" s="14"/>
      <c r="Q517" s="14"/>
    </row>
    <row r="518">
      <c r="O518" s="14"/>
      <c r="Q518" s="14"/>
    </row>
    <row r="519">
      <c r="O519" s="14"/>
      <c r="Q519" s="14"/>
    </row>
    <row r="520">
      <c r="O520" s="14"/>
      <c r="Q520" s="14"/>
    </row>
    <row r="521">
      <c r="O521" s="14"/>
      <c r="Q521" s="14"/>
    </row>
    <row r="522">
      <c r="O522" s="14"/>
      <c r="Q522" s="14"/>
    </row>
    <row r="523">
      <c r="O523" s="14"/>
      <c r="Q523" s="14"/>
    </row>
    <row r="524">
      <c r="O524" s="14"/>
      <c r="Q524" s="14"/>
    </row>
    <row r="525">
      <c r="O525" s="14"/>
      <c r="Q525" s="14"/>
    </row>
    <row r="526">
      <c r="O526" s="14"/>
      <c r="Q526" s="14"/>
    </row>
    <row r="527">
      <c r="O527" s="14"/>
      <c r="Q527" s="14"/>
    </row>
    <row r="528">
      <c r="O528" s="14"/>
      <c r="Q528" s="14"/>
    </row>
    <row r="529">
      <c r="O529" s="14"/>
      <c r="Q529" s="14"/>
    </row>
    <row r="530">
      <c r="O530" s="14"/>
      <c r="Q530" s="14"/>
    </row>
    <row r="531">
      <c r="O531" s="14"/>
      <c r="Q531" s="14"/>
    </row>
    <row r="532">
      <c r="O532" s="14"/>
      <c r="Q532" s="14"/>
    </row>
    <row r="533">
      <c r="O533" s="14"/>
      <c r="Q533" s="14"/>
    </row>
    <row r="534">
      <c r="O534" s="14"/>
      <c r="Q534" s="14"/>
    </row>
    <row r="535">
      <c r="O535" s="14"/>
      <c r="Q535" s="14"/>
    </row>
    <row r="536">
      <c r="O536" s="14"/>
      <c r="Q536" s="14"/>
    </row>
    <row r="537">
      <c r="O537" s="14"/>
      <c r="Q537" s="14"/>
    </row>
    <row r="538">
      <c r="O538" s="14"/>
      <c r="Q538" s="14"/>
    </row>
    <row r="539">
      <c r="O539" s="14"/>
      <c r="Q539" s="14"/>
    </row>
    <row r="540">
      <c r="O540" s="14"/>
      <c r="Q540" s="14"/>
    </row>
    <row r="541">
      <c r="O541" s="14"/>
      <c r="Q541" s="14"/>
    </row>
    <row r="542">
      <c r="O542" s="14"/>
      <c r="Q542" s="14"/>
    </row>
    <row r="543">
      <c r="O543" s="14"/>
      <c r="Q543" s="14"/>
    </row>
    <row r="544">
      <c r="O544" s="14"/>
      <c r="Q544" s="14"/>
    </row>
    <row r="545">
      <c r="O545" s="14"/>
      <c r="Q545" s="14"/>
    </row>
    <row r="546">
      <c r="O546" s="14"/>
      <c r="Q546" s="14"/>
    </row>
    <row r="547">
      <c r="O547" s="14"/>
      <c r="Q547" s="14"/>
    </row>
    <row r="548">
      <c r="O548" s="14"/>
      <c r="Q548" s="14"/>
    </row>
    <row r="549">
      <c r="O549" s="14"/>
      <c r="Q549" s="14"/>
    </row>
    <row r="550">
      <c r="O550" s="14"/>
      <c r="Q550" s="14"/>
    </row>
    <row r="551">
      <c r="O551" s="14"/>
      <c r="Q551" s="14"/>
    </row>
    <row r="552">
      <c r="O552" s="14"/>
      <c r="Q552" s="14"/>
    </row>
    <row r="553">
      <c r="O553" s="14"/>
      <c r="Q553" s="14"/>
    </row>
    <row r="554">
      <c r="O554" s="14"/>
      <c r="Q554" s="14"/>
    </row>
    <row r="555">
      <c r="O555" s="14"/>
      <c r="Q555" s="14"/>
    </row>
    <row r="556">
      <c r="O556" s="14"/>
      <c r="Q556" s="14"/>
    </row>
    <row r="557">
      <c r="O557" s="14"/>
      <c r="Q557" s="14"/>
    </row>
    <row r="558">
      <c r="O558" s="14"/>
      <c r="Q558" s="14"/>
    </row>
    <row r="559">
      <c r="O559" s="14"/>
      <c r="Q559" s="14"/>
    </row>
    <row r="560">
      <c r="O560" s="14"/>
      <c r="Q560" s="14"/>
    </row>
    <row r="561">
      <c r="O561" s="14"/>
      <c r="Q561" s="14"/>
    </row>
    <row r="562">
      <c r="O562" s="14"/>
      <c r="Q562" s="14"/>
    </row>
    <row r="563">
      <c r="O563" s="14"/>
      <c r="Q563" s="14"/>
    </row>
    <row r="564">
      <c r="O564" s="14"/>
      <c r="Q564" s="14"/>
    </row>
    <row r="565">
      <c r="O565" s="14"/>
      <c r="Q565" s="14"/>
    </row>
    <row r="566">
      <c r="O566" s="14"/>
      <c r="Q566" s="14"/>
    </row>
    <row r="567">
      <c r="O567" s="14"/>
      <c r="Q567" s="14"/>
    </row>
    <row r="568">
      <c r="O568" s="14"/>
      <c r="Q568" s="14"/>
    </row>
    <row r="569">
      <c r="O569" s="14"/>
      <c r="Q569" s="14"/>
    </row>
    <row r="570">
      <c r="O570" s="14"/>
      <c r="Q570" s="14"/>
    </row>
    <row r="571">
      <c r="O571" s="14"/>
      <c r="Q571" s="14"/>
    </row>
    <row r="572">
      <c r="O572" s="14"/>
      <c r="Q572" s="14"/>
    </row>
    <row r="573">
      <c r="O573" s="14"/>
      <c r="Q573" s="14"/>
    </row>
    <row r="574">
      <c r="O574" s="14"/>
      <c r="Q574" s="14"/>
    </row>
    <row r="575">
      <c r="O575" s="14"/>
      <c r="Q575" s="14"/>
    </row>
    <row r="576">
      <c r="O576" s="14"/>
      <c r="Q576" s="14"/>
    </row>
    <row r="577">
      <c r="O577" s="14"/>
      <c r="Q577" s="14"/>
    </row>
    <row r="578">
      <c r="O578" s="14"/>
      <c r="Q578" s="14"/>
    </row>
    <row r="579">
      <c r="O579" s="14"/>
      <c r="Q579" s="14"/>
    </row>
    <row r="580">
      <c r="O580" s="14"/>
      <c r="Q580" s="14"/>
    </row>
    <row r="581">
      <c r="O581" s="14"/>
      <c r="Q581" s="14"/>
    </row>
    <row r="582">
      <c r="O582" s="14"/>
      <c r="Q582" s="14"/>
    </row>
    <row r="583">
      <c r="O583" s="14"/>
      <c r="Q583" s="14"/>
    </row>
    <row r="584">
      <c r="O584" s="14"/>
      <c r="Q584" s="14"/>
    </row>
    <row r="585">
      <c r="O585" s="14"/>
      <c r="Q585" s="14"/>
    </row>
    <row r="586">
      <c r="O586" s="14"/>
      <c r="Q586" s="14"/>
    </row>
    <row r="587">
      <c r="O587" s="14"/>
      <c r="Q587" s="14"/>
    </row>
    <row r="588">
      <c r="O588" s="14"/>
      <c r="Q588" s="14"/>
    </row>
    <row r="589">
      <c r="O589" s="14"/>
      <c r="Q589" s="14"/>
    </row>
    <row r="590">
      <c r="O590" s="14"/>
      <c r="Q590" s="14"/>
    </row>
    <row r="591">
      <c r="O591" s="14"/>
      <c r="Q591" s="14"/>
    </row>
    <row r="592">
      <c r="O592" s="14"/>
      <c r="Q592" s="14"/>
    </row>
    <row r="593">
      <c r="O593" s="14"/>
      <c r="Q593" s="14"/>
    </row>
    <row r="594">
      <c r="O594" s="14"/>
      <c r="Q594" s="14"/>
    </row>
    <row r="595">
      <c r="O595" s="14"/>
      <c r="Q595" s="14"/>
    </row>
    <row r="596">
      <c r="O596" s="14"/>
      <c r="Q596" s="14"/>
    </row>
    <row r="597">
      <c r="O597" s="14"/>
      <c r="Q597" s="14"/>
    </row>
    <row r="598">
      <c r="O598" s="14"/>
      <c r="Q598" s="14"/>
    </row>
    <row r="599">
      <c r="O599" s="14"/>
      <c r="Q599" s="14"/>
    </row>
    <row r="600">
      <c r="O600" s="14"/>
      <c r="Q600" s="14"/>
    </row>
    <row r="601">
      <c r="O601" s="14"/>
      <c r="Q601" s="14"/>
    </row>
    <row r="602">
      <c r="O602" s="14"/>
      <c r="Q602" s="14"/>
    </row>
    <row r="603">
      <c r="O603" s="14"/>
      <c r="Q603" s="14"/>
    </row>
    <row r="604">
      <c r="O604" s="14"/>
      <c r="Q604" s="14"/>
    </row>
    <row r="605">
      <c r="O605" s="14"/>
      <c r="Q605" s="14"/>
    </row>
    <row r="606">
      <c r="O606" s="14"/>
      <c r="Q606" s="14"/>
    </row>
    <row r="607">
      <c r="O607" s="14"/>
      <c r="Q607" s="14"/>
    </row>
    <row r="608">
      <c r="O608" s="14"/>
      <c r="Q608" s="14"/>
    </row>
    <row r="609">
      <c r="O609" s="14"/>
      <c r="Q609" s="14"/>
    </row>
    <row r="610">
      <c r="O610" s="14"/>
      <c r="Q610" s="14"/>
    </row>
    <row r="611">
      <c r="O611" s="14"/>
      <c r="Q611" s="14"/>
    </row>
    <row r="612">
      <c r="O612" s="14"/>
      <c r="Q612" s="14"/>
    </row>
    <row r="613">
      <c r="O613" s="14"/>
      <c r="Q613" s="14"/>
    </row>
    <row r="614">
      <c r="O614" s="14"/>
      <c r="Q614" s="14"/>
    </row>
    <row r="615">
      <c r="O615" s="14"/>
      <c r="Q615" s="14"/>
    </row>
    <row r="616">
      <c r="O616" s="14"/>
      <c r="Q616" s="14"/>
    </row>
    <row r="617">
      <c r="O617" s="14"/>
      <c r="Q617" s="14"/>
    </row>
    <row r="618">
      <c r="O618" s="14"/>
      <c r="Q618" s="14"/>
    </row>
    <row r="619">
      <c r="O619" s="14"/>
      <c r="Q619" s="14"/>
    </row>
    <row r="620">
      <c r="O620" s="14"/>
      <c r="Q620" s="14"/>
    </row>
    <row r="621">
      <c r="O621" s="14"/>
      <c r="Q621" s="14"/>
    </row>
    <row r="622">
      <c r="O622" s="14"/>
      <c r="Q622" s="14"/>
    </row>
    <row r="623">
      <c r="O623" s="14"/>
      <c r="Q623" s="14"/>
    </row>
    <row r="624">
      <c r="O624" s="14"/>
      <c r="Q624" s="14"/>
    </row>
    <row r="625">
      <c r="O625" s="14"/>
      <c r="Q625" s="14"/>
    </row>
    <row r="626">
      <c r="O626" s="14"/>
      <c r="Q626" s="14"/>
    </row>
    <row r="627">
      <c r="O627" s="14"/>
      <c r="Q627" s="14"/>
    </row>
    <row r="628">
      <c r="O628" s="14"/>
      <c r="Q628" s="14"/>
    </row>
    <row r="629">
      <c r="O629" s="14"/>
      <c r="Q629" s="14"/>
    </row>
    <row r="630">
      <c r="O630" s="14"/>
      <c r="Q630" s="14"/>
    </row>
    <row r="631">
      <c r="O631" s="14"/>
      <c r="Q631" s="14"/>
    </row>
    <row r="632">
      <c r="O632" s="14"/>
      <c r="Q632" s="14"/>
    </row>
    <row r="633">
      <c r="O633" s="14"/>
      <c r="Q633" s="14"/>
    </row>
    <row r="634">
      <c r="O634" s="14"/>
      <c r="Q634" s="14"/>
    </row>
    <row r="635">
      <c r="O635" s="14"/>
      <c r="Q635" s="14"/>
    </row>
    <row r="636">
      <c r="O636" s="14"/>
      <c r="Q636" s="14"/>
    </row>
    <row r="637">
      <c r="O637" s="14"/>
      <c r="Q637" s="14"/>
    </row>
    <row r="638">
      <c r="O638" s="14"/>
      <c r="Q638" s="14"/>
    </row>
    <row r="639">
      <c r="O639" s="14"/>
      <c r="Q639" s="14"/>
    </row>
    <row r="640">
      <c r="O640" s="14"/>
      <c r="Q640" s="14"/>
    </row>
    <row r="641">
      <c r="O641" s="14"/>
      <c r="Q641" s="14"/>
    </row>
    <row r="642">
      <c r="O642" s="14"/>
      <c r="Q642" s="14"/>
    </row>
    <row r="643">
      <c r="O643" s="14"/>
      <c r="Q643" s="14"/>
    </row>
    <row r="644">
      <c r="O644" s="14"/>
      <c r="Q644" s="14"/>
    </row>
    <row r="645">
      <c r="O645" s="14"/>
      <c r="Q645" s="14"/>
    </row>
    <row r="646">
      <c r="O646" s="14"/>
      <c r="Q646" s="14"/>
    </row>
    <row r="647">
      <c r="O647" s="14"/>
      <c r="Q647" s="14"/>
    </row>
    <row r="648">
      <c r="O648" s="14"/>
      <c r="Q648" s="14"/>
    </row>
    <row r="649">
      <c r="O649" s="14"/>
      <c r="Q649" s="14"/>
    </row>
    <row r="650">
      <c r="O650" s="14"/>
      <c r="Q650" s="14"/>
    </row>
    <row r="651">
      <c r="O651" s="14"/>
      <c r="Q651" s="14"/>
    </row>
    <row r="652">
      <c r="O652" s="14"/>
      <c r="Q652" s="14"/>
    </row>
    <row r="653">
      <c r="O653" s="14"/>
      <c r="Q653" s="14"/>
    </row>
    <row r="654">
      <c r="O654" s="14"/>
      <c r="Q654" s="14"/>
    </row>
    <row r="655">
      <c r="O655" s="14"/>
      <c r="Q655" s="14"/>
    </row>
    <row r="656">
      <c r="O656" s="14"/>
      <c r="Q656" s="14"/>
    </row>
    <row r="657">
      <c r="O657" s="14"/>
      <c r="Q657" s="14"/>
    </row>
    <row r="658">
      <c r="O658" s="14"/>
      <c r="Q658" s="14"/>
    </row>
    <row r="659">
      <c r="O659" s="14"/>
      <c r="Q659" s="14"/>
    </row>
    <row r="660">
      <c r="O660" s="14"/>
      <c r="Q660" s="14"/>
    </row>
    <row r="661">
      <c r="O661" s="14"/>
      <c r="Q661" s="14"/>
    </row>
    <row r="662">
      <c r="O662" s="14"/>
      <c r="Q662" s="14"/>
    </row>
    <row r="663">
      <c r="O663" s="14"/>
      <c r="Q663" s="14"/>
    </row>
    <row r="664">
      <c r="O664" s="14"/>
      <c r="Q664" s="14"/>
    </row>
    <row r="665">
      <c r="O665" s="14"/>
      <c r="Q665" s="14"/>
    </row>
    <row r="666">
      <c r="O666" s="14"/>
      <c r="Q666" s="14"/>
    </row>
    <row r="667">
      <c r="O667" s="14"/>
      <c r="Q667" s="14"/>
    </row>
    <row r="668">
      <c r="O668" s="14"/>
      <c r="Q668" s="14"/>
    </row>
    <row r="669">
      <c r="O669" s="14"/>
      <c r="Q669" s="14"/>
    </row>
    <row r="670">
      <c r="O670" s="14"/>
      <c r="Q670" s="14"/>
    </row>
    <row r="671">
      <c r="O671" s="14"/>
      <c r="Q671" s="14"/>
    </row>
    <row r="672">
      <c r="O672" s="14"/>
      <c r="Q672" s="14"/>
    </row>
    <row r="673">
      <c r="O673" s="14"/>
      <c r="Q673" s="14"/>
    </row>
    <row r="674">
      <c r="O674" s="14"/>
      <c r="Q674" s="14"/>
    </row>
    <row r="675">
      <c r="O675" s="14"/>
      <c r="Q675" s="14"/>
    </row>
    <row r="676">
      <c r="O676" s="14"/>
      <c r="Q676" s="14"/>
    </row>
    <row r="677">
      <c r="O677" s="14"/>
      <c r="Q677" s="14"/>
    </row>
    <row r="678">
      <c r="O678" s="14"/>
      <c r="Q678" s="14"/>
    </row>
    <row r="679">
      <c r="O679" s="14"/>
      <c r="Q679" s="14"/>
    </row>
    <row r="680">
      <c r="O680" s="14"/>
      <c r="Q680" s="14"/>
    </row>
    <row r="681">
      <c r="O681" s="14"/>
      <c r="Q681" s="14"/>
    </row>
    <row r="682">
      <c r="O682" s="14"/>
      <c r="Q682" s="14"/>
    </row>
    <row r="683">
      <c r="O683" s="14"/>
      <c r="Q683" s="14"/>
    </row>
    <row r="684">
      <c r="O684" s="14"/>
      <c r="Q684" s="14"/>
    </row>
    <row r="685">
      <c r="O685" s="14"/>
      <c r="Q685" s="14"/>
    </row>
    <row r="686">
      <c r="O686" s="14"/>
      <c r="Q686" s="14"/>
    </row>
    <row r="687">
      <c r="O687" s="14"/>
      <c r="Q687" s="14"/>
    </row>
    <row r="688">
      <c r="O688" s="14"/>
      <c r="Q688" s="14"/>
    </row>
    <row r="689">
      <c r="O689" s="14"/>
      <c r="Q689" s="14"/>
    </row>
    <row r="690">
      <c r="O690" s="14"/>
      <c r="Q690" s="14"/>
    </row>
    <row r="691">
      <c r="O691" s="14"/>
      <c r="Q691" s="14"/>
    </row>
    <row r="692">
      <c r="O692" s="14"/>
      <c r="Q692" s="14"/>
    </row>
    <row r="693">
      <c r="O693" s="14"/>
      <c r="Q693" s="14"/>
    </row>
    <row r="694">
      <c r="O694" s="14"/>
      <c r="Q694" s="14"/>
    </row>
    <row r="695">
      <c r="O695" s="14"/>
      <c r="Q695" s="14"/>
    </row>
    <row r="696">
      <c r="O696" s="14"/>
      <c r="Q696" s="14"/>
    </row>
    <row r="697">
      <c r="O697" s="14"/>
      <c r="Q697" s="14"/>
    </row>
    <row r="698">
      <c r="O698" s="14"/>
      <c r="Q698" s="14"/>
    </row>
    <row r="699">
      <c r="O699" s="14"/>
      <c r="Q699" s="14"/>
    </row>
    <row r="700">
      <c r="O700" s="14"/>
      <c r="Q700" s="14"/>
    </row>
    <row r="701">
      <c r="O701" s="14"/>
      <c r="Q701" s="14"/>
    </row>
    <row r="702">
      <c r="O702" s="14"/>
      <c r="Q702" s="14"/>
    </row>
    <row r="703">
      <c r="O703" s="14"/>
      <c r="Q703" s="14"/>
    </row>
    <row r="704">
      <c r="O704" s="14"/>
      <c r="Q704" s="14"/>
    </row>
    <row r="705">
      <c r="O705" s="14"/>
      <c r="Q705" s="14"/>
    </row>
    <row r="706">
      <c r="O706" s="14"/>
      <c r="Q706" s="14"/>
    </row>
    <row r="707">
      <c r="O707" s="14"/>
      <c r="Q707" s="14"/>
    </row>
    <row r="708">
      <c r="O708" s="14"/>
      <c r="Q708" s="14"/>
    </row>
    <row r="709">
      <c r="O709" s="14"/>
      <c r="Q709" s="14"/>
    </row>
    <row r="710">
      <c r="O710" s="14"/>
      <c r="Q710" s="14"/>
    </row>
    <row r="711">
      <c r="O711" s="14"/>
      <c r="Q711" s="14"/>
    </row>
    <row r="712">
      <c r="O712" s="14"/>
      <c r="Q712" s="14"/>
    </row>
    <row r="713">
      <c r="O713" s="14"/>
      <c r="Q713" s="14"/>
    </row>
    <row r="714">
      <c r="O714" s="14"/>
      <c r="Q714" s="14"/>
    </row>
    <row r="715">
      <c r="O715" s="14"/>
      <c r="Q715" s="14"/>
    </row>
    <row r="716">
      <c r="O716" s="14"/>
      <c r="Q716" s="14"/>
    </row>
    <row r="717">
      <c r="O717" s="14"/>
      <c r="Q717" s="14"/>
    </row>
    <row r="718">
      <c r="O718" s="14"/>
      <c r="Q718" s="14"/>
    </row>
    <row r="719">
      <c r="O719" s="14"/>
      <c r="Q719" s="14"/>
    </row>
    <row r="720">
      <c r="O720" s="14"/>
      <c r="Q720" s="14"/>
    </row>
    <row r="721">
      <c r="O721" s="14"/>
      <c r="Q721" s="14"/>
    </row>
    <row r="722">
      <c r="O722" s="14"/>
      <c r="Q722" s="14"/>
    </row>
    <row r="723">
      <c r="O723" s="14"/>
      <c r="Q723" s="14"/>
    </row>
    <row r="724">
      <c r="O724" s="14"/>
      <c r="Q724" s="14"/>
    </row>
    <row r="725">
      <c r="O725" s="14"/>
      <c r="Q725" s="14"/>
    </row>
    <row r="726">
      <c r="O726" s="14"/>
      <c r="Q726" s="14"/>
    </row>
    <row r="727">
      <c r="O727" s="14"/>
      <c r="Q727" s="14"/>
    </row>
    <row r="728">
      <c r="O728" s="14"/>
      <c r="Q728" s="14"/>
    </row>
    <row r="729">
      <c r="O729" s="14"/>
      <c r="Q729" s="14"/>
    </row>
    <row r="730">
      <c r="O730" s="14"/>
      <c r="Q730" s="14"/>
    </row>
    <row r="731">
      <c r="O731" s="14"/>
      <c r="Q731" s="14"/>
    </row>
    <row r="732">
      <c r="O732" s="14"/>
      <c r="Q732" s="14"/>
    </row>
    <row r="733">
      <c r="O733" s="14"/>
      <c r="Q733" s="14"/>
    </row>
    <row r="734">
      <c r="O734" s="14"/>
      <c r="Q734" s="14"/>
    </row>
    <row r="735">
      <c r="O735" s="14"/>
      <c r="Q735" s="14"/>
    </row>
    <row r="736">
      <c r="O736" s="14"/>
      <c r="Q736" s="14"/>
    </row>
    <row r="737">
      <c r="O737" s="14"/>
      <c r="Q737" s="14"/>
    </row>
    <row r="738">
      <c r="O738" s="14"/>
      <c r="Q738" s="14"/>
    </row>
    <row r="739">
      <c r="O739" s="14"/>
      <c r="Q739" s="14"/>
    </row>
    <row r="740">
      <c r="O740" s="14"/>
      <c r="Q740" s="14"/>
    </row>
    <row r="741">
      <c r="O741" s="14"/>
      <c r="Q741" s="14"/>
    </row>
    <row r="742">
      <c r="O742" s="14"/>
      <c r="Q742" s="14"/>
    </row>
    <row r="743">
      <c r="O743" s="14"/>
      <c r="Q743" s="14"/>
    </row>
    <row r="744">
      <c r="O744" s="14"/>
      <c r="Q744" s="14"/>
    </row>
    <row r="745">
      <c r="O745" s="14"/>
      <c r="Q745" s="14"/>
    </row>
    <row r="746">
      <c r="O746" s="14"/>
      <c r="Q746" s="14"/>
    </row>
    <row r="747">
      <c r="O747" s="14"/>
      <c r="Q747" s="14"/>
    </row>
    <row r="748">
      <c r="O748" s="14"/>
      <c r="Q748" s="14"/>
    </row>
    <row r="749">
      <c r="O749" s="14"/>
      <c r="Q749" s="14"/>
    </row>
    <row r="750">
      <c r="O750" s="14"/>
      <c r="Q750" s="14"/>
    </row>
    <row r="751">
      <c r="O751" s="14"/>
      <c r="Q751" s="14"/>
    </row>
    <row r="752">
      <c r="O752" s="14"/>
      <c r="Q752" s="14"/>
    </row>
    <row r="753">
      <c r="O753" s="14"/>
      <c r="Q753" s="14"/>
    </row>
    <row r="754">
      <c r="O754" s="14"/>
      <c r="Q754" s="14"/>
    </row>
    <row r="755">
      <c r="O755" s="14"/>
      <c r="Q755" s="14"/>
    </row>
    <row r="756">
      <c r="O756" s="14"/>
      <c r="Q756" s="14"/>
    </row>
    <row r="757">
      <c r="O757" s="14"/>
      <c r="Q757" s="14"/>
    </row>
    <row r="758">
      <c r="O758" s="14"/>
      <c r="Q758" s="14"/>
    </row>
    <row r="759">
      <c r="O759" s="14"/>
      <c r="Q759" s="14"/>
    </row>
    <row r="760">
      <c r="O760" s="14"/>
      <c r="Q760" s="14"/>
    </row>
    <row r="761">
      <c r="O761" s="14"/>
      <c r="Q761" s="14"/>
    </row>
    <row r="762">
      <c r="O762" s="14"/>
      <c r="Q762" s="14"/>
    </row>
    <row r="763">
      <c r="O763" s="14"/>
      <c r="Q763" s="14"/>
    </row>
    <row r="764">
      <c r="O764" s="14"/>
      <c r="Q764" s="14"/>
    </row>
    <row r="765">
      <c r="O765" s="14"/>
      <c r="Q765" s="14"/>
    </row>
    <row r="766">
      <c r="O766" s="14"/>
      <c r="Q766" s="14"/>
    </row>
    <row r="767">
      <c r="O767" s="14"/>
      <c r="Q767" s="14"/>
    </row>
    <row r="768">
      <c r="O768" s="14"/>
      <c r="Q768" s="14"/>
    </row>
    <row r="769">
      <c r="O769" s="14"/>
      <c r="Q769" s="14"/>
    </row>
    <row r="770">
      <c r="O770" s="14"/>
      <c r="Q770" s="14"/>
    </row>
    <row r="771">
      <c r="O771" s="14"/>
      <c r="Q771" s="14"/>
    </row>
    <row r="772">
      <c r="O772" s="14"/>
      <c r="Q772" s="14"/>
    </row>
    <row r="773">
      <c r="O773" s="14"/>
      <c r="Q773" s="14"/>
    </row>
    <row r="774">
      <c r="O774" s="14"/>
      <c r="Q774" s="14"/>
    </row>
    <row r="775">
      <c r="O775" s="14"/>
      <c r="Q775" s="14"/>
    </row>
    <row r="776">
      <c r="O776" s="14"/>
      <c r="Q776" s="14"/>
    </row>
    <row r="777">
      <c r="O777" s="14"/>
      <c r="Q777" s="14"/>
    </row>
    <row r="778">
      <c r="O778" s="14"/>
      <c r="Q778" s="14"/>
    </row>
    <row r="779">
      <c r="O779" s="14"/>
      <c r="Q779" s="14"/>
    </row>
    <row r="780">
      <c r="O780" s="14"/>
      <c r="Q780" s="14"/>
    </row>
    <row r="781">
      <c r="O781" s="14"/>
      <c r="Q781" s="14"/>
    </row>
    <row r="782">
      <c r="O782" s="14"/>
      <c r="Q782" s="14"/>
    </row>
    <row r="783">
      <c r="O783" s="14"/>
      <c r="Q783" s="14"/>
    </row>
    <row r="784">
      <c r="O784" s="14"/>
      <c r="Q784" s="14"/>
    </row>
    <row r="785">
      <c r="O785" s="14"/>
      <c r="Q785" s="14"/>
    </row>
    <row r="786">
      <c r="O786" s="14"/>
      <c r="Q786" s="14"/>
    </row>
    <row r="787">
      <c r="O787" s="14"/>
      <c r="Q787" s="14"/>
    </row>
    <row r="788">
      <c r="O788" s="14"/>
      <c r="Q788" s="14"/>
    </row>
    <row r="789">
      <c r="O789" s="14"/>
      <c r="Q789" s="14"/>
    </row>
    <row r="790">
      <c r="O790" s="14"/>
      <c r="Q790" s="14"/>
    </row>
    <row r="791">
      <c r="O791" s="14"/>
      <c r="Q791" s="14"/>
    </row>
    <row r="792">
      <c r="O792" s="14"/>
      <c r="Q792" s="14"/>
    </row>
    <row r="793">
      <c r="O793" s="14"/>
      <c r="Q793" s="14"/>
    </row>
    <row r="794">
      <c r="O794" s="14"/>
      <c r="Q794" s="14"/>
    </row>
    <row r="795">
      <c r="O795" s="14"/>
      <c r="Q795" s="14"/>
    </row>
    <row r="796">
      <c r="O796" s="14"/>
      <c r="Q796" s="14"/>
    </row>
    <row r="797">
      <c r="O797" s="14"/>
      <c r="Q797" s="14"/>
    </row>
    <row r="798">
      <c r="O798" s="14"/>
      <c r="Q798" s="14"/>
    </row>
    <row r="799">
      <c r="O799" s="14"/>
      <c r="Q799" s="14"/>
    </row>
    <row r="800">
      <c r="O800" s="14"/>
      <c r="Q800" s="14"/>
    </row>
    <row r="801">
      <c r="O801" s="14"/>
      <c r="Q801" s="14"/>
    </row>
    <row r="802">
      <c r="O802" s="14"/>
      <c r="Q802" s="14"/>
    </row>
    <row r="803">
      <c r="O803" s="14"/>
      <c r="Q803" s="14"/>
    </row>
    <row r="804">
      <c r="O804" s="14"/>
      <c r="Q804" s="14"/>
    </row>
    <row r="805">
      <c r="O805" s="14"/>
      <c r="Q805" s="14"/>
    </row>
    <row r="806">
      <c r="O806" s="14"/>
      <c r="Q806" s="14"/>
    </row>
    <row r="807">
      <c r="O807" s="14"/>
      <c r="Q807" s="14"/>
    </row>
    <row r="808">
      <c r="O808" s="14"/>
      <c r="Q808" s="14"/>
    </row>
    <row r="809">
      <c r="O809" s="14"/>
      <c r="Q809" s="14"/>
    </row>
    <row r="810">
      <c r="O810" s="14"/>
      <c r="Q810" s="14"/>
    </row>
    <row r="811">
      <c r="O811" s="14"/>
      <c r="Q811" s="14"/>
    </row>
    <row r="812">
      <c r="O812" s="14"/>
      <c r="Q812" s="14"/>
    </row>
    <row r="813">
      <c r="O813" s="14"/>
      <c r="Q813" s="14"/>
    </row>
    <row r="814">
      <c r="O814" s="14"/>
      <c r="Q814" s="14"/>
    </row>
    <row r="815">
      <c r="O815" s="14"/>
      <c r="Q815" s="14"/>
    </row>
    <row r="816">
      <c r="O816" s="14"/>
      <c r="Q816" s="14"/>
    </row>
    <row r="817">
      <c r="O817" s="14"/>
      <c r="Q817" s="14"/>
    </row>
    <row r="818">
      <c r="O818" s="14"/>
      <c r="Q818" s="14"/>
    </row>
    <row r="819">
      <c r="O819" s="14"/>
      <c r="Q819" s="14"/>
    </row>
    <row r="820">
      <c r="O820" s="14"/>
      <c r="Q820" s="14"/>
    </row>
    <row r="821">
      <c r="O821" s="14"/>
      <c r="Q821" s="14"/>
    </row>
    <row r="822">
      <c r="O822" s="14"/>
      <c r="Q822" s="14"/>
    </row>
    <row r="823">
      <c r="O823" s="14"/>
      <c r="Q823" s="14"/>
    </row>
    <row r="824">
      <c r="O824" s="14"/>
      <c r="Q824" s="14"/>
    </row>
    <row r="825">
      <c r="O825" s="14"/>
      <c r="Q825" s="14"/>
    </row>
    <row r="826">
      <c r="O826" s="14"/>
      <c r="Q826" s="14"/>
    </row>
    <row r="827">
      <c r="O827" s="14"/>
      <c r="Q827" s="14"/>
    </row>
    <row r="828">
      <c r="O828" s="14"/>
      <c r="Q828" s="14"/>
    </row>
    <row r="829">
      <c r="O829" s="14"/>
      <c r="Q829" s="14"/>
    </row>
    <row r="830">
      <c r="O830" s="14"/>
      <c r="Q830" s="14"/>
    </row>
    <row r="831">
      <c r="O831" s="14"/>
      <c r="Q831" s="14"/>
    </row>
    <row r="832">
      <c r="O832" s="14"/>
      <c r="Q832" s="14"/>
    </row>
    <row r="833">
      <c r="O833" s="14"/>
      <c r="Q833" s="14"/>
    </row>
    <row r="834">
      <c r="O834" s="14"/>
      <c r="Q834" s="14"/>
    </row>
    <row r="835">
      <c r="O835" s="14"/>
      <c r="Q835" s="14"/>
    </row>
    <row r="836">
      <c r="O836" s="14"/>
      <c r="Q836" s="14"/>
    </row>
    <row r="837">
      <c r="O837" s="14"/>
      <c r="Q837" s="14"/>
    </row>
    <row r="838">
      <c r="O838" s="14"/>
      <c r="Q838" s="14"/>
    </row>
    <row r="839">
      <c r="O839" s="14"/>
      <c r="Q839" s="14"/>
    </row>
    <row r="840">
      <c r="O840" s="14"/>
      <c r="Q840" s="14"/>
    </row>
    <row r="841">
      <c r="O841" s="14"/>
      <c r="Q841" s="14"/>
    </row>
    <row r="842">
      <c r="O842" s="14"/>
      <c r="Q842" s="14"/>
    </row>
    <row r="843">
      <c r="O843" s="14"/>
      <c r="Q843" s="14"/>
    </row>
    <row r="844">
      <c r="O844" s="14"/>
      <c r="Q844" s="14"/>
    </row>
    <row r="845">
      <c r="O845" s="14"/>
      <c r="Q845" s="14"/>
    </row>
    <row r="846">
      <c r="O846" s="14"/>
      <c r="Q846" s="14"/>
    </row>
    <row r="847">
      <c r="O847" s="14"/>
      <c r="Q847" s="14"/>
    </row>
    <row r="848">
      <c r="O848" s="14"/>
      <c r="Q848" s="14"/>
    </row>
    <row r="849">
      <c r="O849" s="14"/>
      <c r="Q849" s="14"/>
    </row>
    <row r="850">
      <c r="O850" s="14"/>
      <c r="Q850" s="14"/>
    </row>
    <row r="851">
      <c r="O851" s="14"/>
      <c r="Q851" s="14"/>
    </row>
    <row r="852">
      <c r="O852" s="14"/>
      <c r="Q852" s="14"/>
    </row>
    <row r="853">
      <c r="O853" s="14"/>
      <c r="Q853" s="14"/>
    </row>
    <row r="854">
      <c r="O854" s="14"/>
      <c r="Q854" s="14"/>
    </row>
    <row r="855">
      <c r="O855" s="14"/>
      <c r="Q855" s="14"/>
    </row>
    <row r="856">
      <c r="O856" s="14"/>
      <c r="Q856" s="14"/>
    </row>
    <row r="857">
      <c r="O857" s="14"/>
      <c r="Q857" s="14"/>
    </row>
    <row r="858">
      <c r="O858" s="14"/>
      <c r="Q858" s="14"/>
    </row>
    <row r="859">
      <c r="O859" s="14"/>
      <c r="Q859" s="14"/>
    </row>
    <row r="860">
      <c r="O860" s="14"/>
      <c r="Q860" s="14"/>
    </row>
    <row r="861">
      <c r="O861" s="14"/>
      <c r="Q861" s="14"/>
    </row>
    <row r="862">
      <c r="O862" s="14"/>
      <c r="Q862" s="14"/>
    </row>
    <row r="863">
      <c r="O863" s="14"/>
      <c r="Q863" s="14"/>
    </row>
    <row r="864">
      <c r="O864" s="14"/>
      <c r="Q864" s="14"/>
    </row>
    <row r="865">
      <c r="O865" s="14"/>
      <c r="Q865" s="14"/>
    </row>
    <row r="866">
      <c r="O866" s="14"/>
      <c r="Q866" s="14"/>
    </row>
    <row r="867">
      <c r="O867" s="14"/>
      <c r="Q867" s="14"/>
    </row>
    <row r="868">
      <c r="O868" s="14"/>
      <c r="Q868" s="14"/>
    </row>
    <row r="869">
      <c r="O869" s="14"/>
      <c r="Q869" s="14"/>
    </row>
    <row r="870">
      <c r="O870" s="14"/>
      <c r="Q870" s="14"/>
    </row>
    <row r="871">
      <c r="O871" s="14"/>
      <c r="Q871" s="14"/>
    </row>
    <row r="872">
      <c r="O872" s="14"/>
      <c r="Q872" s="14"/>
    </row>
    <row r="873">
      <c r="O873" s="14"/>
      <c r="Q873" s="14"/>
    </row>
    <row r="874">
      <c r="O874" s="14"/>
      <c r="Q874" s="14"/>
    </row>
    <row r="875">
      <c r="O875" s="14"/>
      <c r="Q875" s="14"/>
    </row>
    <row r="876">
      <c r="O876" s="14"/>
      <c r="Q876" s="14"/>
    </row>
    <row r="877">
      <c r="O877" s="14"/>
      <c r="Q877" s="14"/>
    </row>
    <row r="878">
      <c r="O878" s="14"/>
      <c r="Q878" s="14"/>
    </row>
    <row r="879">
      <c r="O879" s="14"/>
      <c r="Q879" s="14"/>
    </row>
    <row r="880">
      <c r="O880" s="14"/>
      <c r="Q880" s="14"/>
    </row>
    <row r="881">
      <c r="O881" s="14"/>
      <c r="Q881" s="14"/>
    </row>
    <row r="882">
      <c r="O882" s="14"/>
      <c r="Q882" s="14"/>
    </row>
    <row r="883">
      <c r="O883" s="14"/>
      <c r="Q883" s="14"/>
    </row>
    <row r="884">
      <c r="O884" s="14"/>
      <c r="Q884" s="14"/>
    </row>
    <row r="885">
      <c r="O885" s="14"/>
      <c r="Q885" s="14"/>
    </row>
    <row r="886">
      <c r="O886" s="14"/>
      <c r="Q886" s="14"/>
    </row>
    <row r="887">
      <c r="O887" s="14"/>
      <c r="Q887" s="14"/>
    </row>
    <row r="888">
      <c r="O888" s="14"/>
      <c r="Q888" s="14"/>
    </row>
    <row r="889">
      <c r="O889" s="14"/>
      <c r="Q889" s="14"/>
    </row>
    <row r="890">
      <c r="O890" s="14"/>
      <c r="Q890" s="14"/>
    </row>
    <row r="891">
      <c r="O891" s="14"/>
      <c r="Q891" s="14"/>
    </row>
    <row r="892">
      <c r="O892" s="14"/>
      <c r="Q892" s="14"/>
    </row>
    <row r="893">
      <c r="O893" s="14"/>
      <c r="Q893" s="14"/>
    </row>
    <row r="894">
      <c r="O894" s="14"/>
      <c r="Q894" s="14"/>
    </row>
    <row r="895">
      <c r="O895" s="14"/>
      <c r="Q895" s="14"/>
    </row>
    <row r="896">
      <c r="O896" s="14"/>
      <c r="Q896" s="14"/>
    </row>
    <row r="897">
      <c r="O897" s="14"/>
      <c r="Q897" s="14"/>
    </row>
    <row r="898">
      <c r="O898" s="14"/>
      <c r="Q898" s="14"/>
    </row>
    <row r="899">
      <c r="O899" s="14"/>
      <c r="Q899" s="14"/>
    </row>
    <row r="900">
      <c r="O900" s="14"/>
      <c r="Q900" s="14"/>
    </row>
    <row r="901">
      <c r="O901" s="14"/>
      <c r="Q901" s="14"/>
    </row>
    <row r="902">
      <c r="O902" s="14"/>
      <c r="Q902" s="14"/>
    </row>
    <row r="903">
      <c r="O903" s="14"/>
      <c r="Q903" s="14"/>
    </row>
    <row r="904">
      <c r="O904" s="14"/>
      <c r="Q904" s="14"/>
    </row>
    <row r="905">
      <c r="O905" s="14"/>
      <c r="Q905" s="14"/>
    </row>
    <row r="906">
      <c r="O906" s="14"/>
      <c r="Q906" s="14"/>
    </row>
    <row r="907">
      <c r="O907" s="14"/>
      <c r="Q907" s="14"/>
    </row>
    <row r="908">
      <c r="O908" s="14"/>
      <c r="Q908" s="14"/>
    </row>
    <row r="909">
      <c r="O909" s="14"/>
      <c r="Q909" s="14"/>
    </row>
    <row r="910">
      <c r="O910" s="14"/>
      <c r="Q910" s="14"/>
    </row>
    <row r="911">
      <c r="O911" s="14"/>
      <c r="Q911" s="14"/>
    </row>
    <row r="912">
      <c r="O912" s="14"/>
      <c r="Q912" s="14"/>
    </row>
    <row r="913">
      <c r="O913" s="14"/>
      <c r="Q913" s="14"/>
    </row>
    <row r="914">
      <c r="O914" s="14"/>
      <c r="Q914" s="14"/>
    </row>
    <row r="915">
      <c r="O915" s="14"/>
      <c r="Q915" s="14"/>
    </row>
    <row r="916">
      <c r="O916" s="14"/>
      <c r="Q916" s="14"/>
    </row>
    <row r="917">
      <c r="O917" s="14"/>
      <c r="Q917" s="14"/>
    </row>
    <row r="918">
      <c r="O918" s="14"/>
      <c r="Q918" s="14"/>
    </row>
    <row r="919">
      <c r="O919" s="14"/>
      <c r="Q919" s="14"/>
    </row>
    <row r="920">
      <c r="O920" s="14"/>
      <c r="Q920" s="14"/>
    </row>
    <row r="921">
      <c r="O921" s="14"/>
      <c r="Q921" s="14"/>
    </row>
    <row r="922">
      <c r="O922" s="14"/>
      <c r="Q922" s="14"/>
    </row>
    <row r="923">
      <c r="O923" s="14"/>
      <c r="Q923" s="14"/>
    </row>
    <row r="924">
      <c r="O924" s="14"/>
      <c r="Q924" s="14"/>
    </row>
    <row r="925">
      <c r="O925" s="14"/>
      <c r="Q925" s="14"/>
    </row>
    <row r="926">
      <c r="O926" s="14"/>
      <c r="Q926" s="14"/>
    </row>
    <row r="927">
      <c r="O927" s="14"/>
      <c r="Q927" s="14"/>
    </row>
    <row r="928">
      <c r="O928" s="14"/>
      <c r="Q928" s="14"/>
    </row>
    <row r="929">
      <c r="O929" s="14"/>
      <c r="Q929" s="14"/>
    </row>
    <row r="930">
      <c r="O930" s="14"/>
      <c r="Q930" s="14"/>
    </row>
    <row r="931">
      <c r="O931" s="14"/>
      <c r="Q931" s="14"/>
    </row>
    <row r="932">
      <c r="O932" s="14"/>
      <c r="Q932" s="14"/>
    </row>
    <row r="933">
      <c r="O933" s="14"/>
      <c r="Q933" s="14"/>
    </row>
    <row r="934">
      <c r="O934" s="14"/>
      <c r="Q934" s="14"/>
    </row>
    <row r="935">
      <c r="O935" s="14"/>
      <c r="Q935" s="14"/>
    </row>
    <row r="936">
      <c r="O936" s="14"/>
      <c r="Q936" s="14"/>
    </row>
    <row r="937">
      <c r="O937" s="14"/>
      <c r="Q937" s="14"/>
    </row>
    <row r="938">
      <c r="O938" s="14"/>
      <c r="Q938" s="14"/>
    </row>
    <row r="939">
      <c r="O939" s="14"/>
      <c r="Q939" s="14"/>
    </row>
    <row r="940">
      <c r="O940" s="14"/>
      <c r="Q940" s="14"/>
    </row>
    <row r="941">
      <c r="O941" s="14"/>
      <c r="Q941" s="14"/>
    </row>
    <row r="942">
      <c r="O942" s="14"/>
      <c r="Q942" s="14"/>
    </row>
    <row r="943">
      <c r="O943" s="14"/>
      <c r="Q943" s="14"/>
    </row>
    <row r="944">
      <c r="O944" s="14"/>
      <c r="Q944" s="14"/>
    </row>
    <row r="945">
      <c r="O945" s="14"/>
      <c r="Q945" s="14"/>
    </row>
    <row r="946">
      <c r="O946" s="14"/>
      <c r="Q946" s="14"/>
    </row>
    <row r="947">
      <c r="O947" s="14"/>
      <c r="Q947" s="14"/>
    </row>
    <row r="948">
      <c r="O948" s="14"/>
      <c r="Q948" s="14"/>
    </row>
    <row r="949">
      <c r="O949" s="14"/>
      <c r="Q949" s="14"/>
    </row>
    <row r="950">
      <c r="O950" s="14"/>
      <c r="Q950" s="14"/>
    </row>
    <row r="951">
      <c r="O951" s="14"/>
      <c r="Q951" s="14"/>
    </row>
    <row r="952">
      <c r="O952" s="14"/>
      <c r="Q952" s="14"/>
    </row>
    <row r="953">
      <c r="O953" s="14"/>
      <c r="Q953" s="14"/>
    </row>
    <row r="954">
      <c r="O954" s="14"/>
      <c r="Q954" s="14"/>
    </row>
    <row r="955">
      <c r="O955" s="14"/>
      <c r="Q955" s="14"/>
    </row>
    <row r="956">
      <c r="O956" s="14"/>
      <c r="Q956" s="14"/>
    </row>
    <row r="957">
      <c r="O957" s="14"/>
      <c r="Q957" s="14"/>
    </row>
    <row r="958">
      <c r="O958" s="14"/>
      <c r="Q958" s="14"/>
    </row>
    <row r="959">
      <c r="O959" s="14"/>
      <c r="Q959" s="14"/>
    </row>
    <row r="960">
      <c r="O960" s="14"/>
      <c r="Q960" s="14"/>
    </row>
    <row r="961">
      <c r="O961" s="14"/>
      <c r="Q961" s="14"/>
    </row>
    <row r="962">
      <c r="O962" s="14"/>
      <c r="Q962" s="14"/>
    </row>
    <row r="963">
      <c r="O963" s="14"/>
      <c r="Q963" s="14"/>
    </row>
    <row r="964">
      <c r="O964" s="14"/>
      <c r="Q964" s="14"/>
    </row>
    <row r="965">
      <c r="O965" s="14"/>
      <c r="Q965" s="14"/>
    </row>
    <row r="966">
      <c r="O966" s="14"/>
      <c r="Q966" s="14"/>
    </row>
    <row r="967">
      <c r="O967" s="14"/>
      <c r="Q967" s="14"/>
    </row>
    <row r="968">
      <c r="O968" s="14"/>
      <c r="Q968" s="14"/>
    </row>
    <row r="969">
      <c r="O969" s="14"/>
      <c r="Q969" s="14"/>
    </row>
    <row r="970">
      <c r="O970" s="14"/>
      <c r="Q970" s="14"/>
    </row>
    <row r="971">
      <c r="O971" s="14"/>
      <c r="Q971" s="14"/>
    </row>
    <row r="972">
      <c r="O972" s="14"/>
      <c r="Q972" s="14"/>
    </row>
    <row r="973">
      <c r="O973" s="14"/>
      <c r="Q973" s="14"/>
    </row>
    <row r="974">
      <c r="O974" s="14"/>
      <c r="Q974" s="14"/>
    </row>
    <row r="975">
      <c r="O975" s="14"/>
      <c r="Q975" s="14"/>
    </row>
    <row r="976">
      <c r="O976" s="14"/>
      <c r="Q976" s="14"/>
    </row>
    <row r="977">
      <c r="O977" s="14"/>
      <c r="Q977" s="14"/>
    </row>
    <row r="978">
      <c r="O978" s="14"/>
      <c r="Q978" s="14"/>
    </row>
    <row r="979">
      <c r="O979" s="14"/>
      <c r="Q979" s="14"/>
    </row>
    <row r="980">
      <c r="O980" s="14"/>
      <c r="Q980" s="14"/>
    </row>
    <row r="981">
      <c r="O981" s="14"/>
      <c r="Q981" s="14"/>
    </row>
    <row r="982">
      <c r="O982" s="14"/>
      <c r="Q982" s="14"/>
    </row>
    <row r="983">
      <c r="O983" s="14"/>
      <c r="Q983" s="14"/>
    </row>
    <row r="984">
      <c r="O984" s="14"/>
      <c r="Q984" s="14"/>
    </row>
    <row r="985">
      <c r="O985" s="14"/>
      <c r="Q985" s="14"/>
    </row>
    <row r="986">
      <c r="O986" s="14"/>
      <c r="Q986" s="14"/>
    </row>
    <row r="987">
      <c r="O987" s="14"/>
      <c r="Q987" s="14"/>
    </row>
    <row r="988">
      <c r="O988" s="14"/>
      <c r="Q988" s="14"/>
    </row>
    <row r="989">
      <c r="O989" s="14"/>
      <c r="Q989" s="14"/>
    </row>
    <row r="990">
      <c r="O990" s="14"/>
      <c r="Q990" s="14"/>
    </row>
    <row r="991">
      <c r="O991" s="14"/>
      <c r="Q991" s="14"/>
    </row>
    <row r="992">
      <c r="O992" s="14"/>
      <c r="Q992" s="14"/>
    </row>
    <row r="993">
      <c r="O993" s="14"/>
      <c r="Q993" s="14"/>
    </row>
    <row r="994">
      <c r="O994" s="14"/>
      <c r="Q994" s="14"/>
    </row>
    <row r="995">
      <c r="O995" s="14"/>
      <c r="Q995" s="14"/>
    </row>
    <row r="996">
      <c r="O996" s="14"/>
      <c r="Q996" s="14"/>
    </row>
    <row r="997">
      <c r="O997" s="14"/>
      <c r="Q997" s="14"/>
    </row>
    <row r="998">
      <c r="O998" s="14"/>
      <c r="Q998" s="14"/>
    </row>
    <row r="999">
      <c r="O999" s="14"/>
      <c r="Q999" s="14"/>
    </row>
    <row r="1000">
      <c r="O1000" s="14"/>
      <c r="Q1000" s="14"/>
    </row>
  </sheetData>
  <hyperlinks>
    <hyperlink r:id="rId1" ref="I3"/>
    <hyperlink r:id="rId2" ref="I5"/>
    <hyperlink r:id="rId3" ref="I6"/>
    <hyperlink r:id="rId4" ref="I7"/>
    <hyperlink r:id="rId5" ref="I9"/>
    <hyperlink r:id="rId6" ref="I11"/>
    <hyperlink r:id="rId7" ref="I13"/>
    <hyperlink r:id="rId8" ref="I14"/>
    <hyperlink r:id="rId9" ref="I17"/>
    <hyperlink r:id="rId10" ref="I18"/>
    <hyperlink r:id="rId11" ref="I19"/>
    <hyperlink r:id="rId12" ref="I20"/>
    <hyperlink r:id="rId13" ref="I23"/>
    <hyperlink r:id="rId14" ref="I24"/>
    <hyperlink r:id="rId15" ref="I25"/>
    <hyperlink r:id="rId16" ref="I26"/>
    <hyperlink r:id="rId17" ref="I27"/>
    <hyperlink r:id="rId18" ref="I28"/>
    <hyperlink r:id="rId19" ref="I29"/>
    <hyperlink r:id="rId20" ref="I30"/>
    <hyperlink r:id="rId21" ref="I31"/>
    <hyperlink r:id="rId22" ref="I32"/>
    <hyperlink r:id="rId23" ref="I33"/>
    <hyperlink r:id="rId24" ref="I34"/>
    <hyperlink r:id="rId25" ref="I35"/>
    <hyperlink r:id="rId26" ref="I36"/>
    <hyperlink r:id="rId27" ref="I37"/>
    <hyperlink r:id="rId28" ref="I38"/>
    <hyperlink r:id="rId29" ref="I39"/>
    <hyperlink r:id="rId30" ref="I40"/>
    <hyperlink r:id="rId31" ref="I41"/>
    <hyperlink r:id="rId32" ref="I42"/>
    <hyperlink r:id="rId33" ref="I43"/>
    <hyperlink r:id="rId34" ref="I44"/>
    <hyperlink r:id="rId35" ref="I45"/>
    <hyperlink r:id="rId36" ref="I46"/>
    <hyperlink r:id="rId37" ref="I47"/>
    <hyperlink r:id="rId38" ref="I48"/>
    <hyperlink r:id="rId39" ref="I49"/>
    <hyperlink r:id="rId40" ref="I50"/>
    <hyperlink r:id="rId41" ref="I51"/>
    <hyperlink r:id="rId42" ref="I52"/>
    <hyperlink r:id="rId43" ref="I53"/>
    <hyperlink r:id="rId44" ref="I54"/>
    <hyperlink r:id="rId45" ref="I58"/>
    <hyperlink r:id="rId46" ref="I59"/>
    <hyperlink r:id="rId47" ref="I61"/>
    <hyperlink r:id="rId48" ref="I79"/>
    <hyperlink r:id="rId49" ref="I80"/>
  </hyperlinks>
  <drawing r:id="rId5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337</v>
      </c>
      <c r="B1" s="3" t="s">
        <v>338</v>
      </c>
    </row>
    <row r="2">
      <c r="A2" s="3">
        <v>1.0</v>
      </c>
      <c r="B2" s="3" t="s">
        <v>339</v>
      </c>
    </row>
    <row r="3">
      <c r="A3" s="3">
        <f t="shared" ref="A3:A5" si="1">A2+1</f>
        <v>2</v>
      </c>
      <c r="B3" s="3" t="s">
        <v>340</v>
      </c>
    </row>
    <row r="4">
      <c r="A4" s="3">
        <f t="shared" si="1"/>
        <v>3</v>
      </c>
      <c r="B4" s="3" t="s">
        <v>341</v>
      </c>
    </row>
    <row r="5">
      <c r="A5" s="3">
        <f t="shared" si="1"/>
        <v>4</v>
      </c>
      <c r="B5" s="3" t="s">
        <v>342</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7" max="7" width="36.38"/>
    <col customWidth="1" min="14" max="14" width="35.25"/>
  </cols>
  <sheetData>
    <row r="1">
      <c r="A1" s="1" t="s">
        <v>0</v>
      </c>
      <c r="B1" s="1" t="s">
        <v>1</v>
      </c>
      <c r="C1" s="2" t="str">
        <f>IFERROR(__xludf.DUMMYFUNCTION("GOOGLETRANSLATE(B1,""zh"",""en"")"),"National area")</f>
        <v>National area</v>
      </c>
      <c r="D1" s="1" t="s">
        <v>2</v>
      </c>
      <c r="E1" s="2" t="str">
        <f>IFERROR(__xludf.DUMMYFUNCTION("GOOGLETRANSLATE(D1,""zh"",""en"")"),"Target type")</f>
        <v>Target type</v>
      </c>
      <c r="F1" s="1" t="s">
        <v>3</v>
      </c>
      <c r="G1" s="2" t="str">
        <f>IFERROR(__xludf.DUMMYFUNCTION("GOOGLETRANSLATE(F1,""zh"",""en"")"),"Target name")</f>
        <v>Target name</v>
      </c>
      <c r="H1" s="1" t="s">
        <v>4</v>
      </c>
      <c r="I1" s="2" t="s">
        <v>5</v>
      </c>
      <c r="J1" s="1" t="s">
        <v>6</v>
      </c>
      <c r="K1" s="2" t="str">
        <f>IFERROR(__xludf.DUMMYFUNCTION("GOOGLETRANSLATE(J1,""zh"",""en"")"),"type of data")</f>
        <v>type of data</v>
      </c>
      <c r="L1" s="2" t="s">
        <v>7</v>
      </c>
      <c r="M1" s="1" t="s">
        <v>8</v>
      </c>
      <c r="N1" s="2" t="str">
        <f>IFERROR(__xludf.DUMMYFUNCTION("GOOGLETRANSLATE(M1,""zh"",""en"")"),"Permissions")</f>
        <v>Permissions</v>
      </c>
      <c r="O1" s="1" t="s">
        <v>9</v>
      </c>
      <c r="P1" s="1" t="s">
        <v>10</v>
      </c>
      <c r="Q1" s="1" t="s">
        <v>11</v>
      </c>
    </row>
    <row r="2">
      <c r="A2" s="3" t="s">
        <v>12</v>
      </c>
      <c r="B2" s="3" t="s">
        <v>236</v>
      </c>
      <c r="C2" s="13" t="str">
        <f>IFERROR(__xludf.DUMMYFUNCTION("GOOGLETRANSLATE(B2,""zh"",""en"")"),"Myanmar")</f>
        <v>Myanmar</v>
      </c>
      <c r="D2" s="3" t="s">
        <v>14</v>
      </c>
      <c r="E2" s="13" t="str">
        <f>IFERROR(__xludf.DUMMYFUNCTION("GOOGLETRANSLATE(D2,""zh"",""en"")"),"Operator")</f>
        <v>Operator</v>
      </c>
      <c r="F2" s="3" t="s">
        <v>237</v>
      </c>
      <c r="G2" s="13" t="str">
        <f>IFERROR(__xludf.DUMMYFUNCTION("GOOGLETRANSLATE(F2,""zh"",""en"")"),"MPT Communication Company")</f>
        <v>MPT Communication Company</v>
      </c>
      <c r="H2" s="3" t="s">
        <v>16</v>
      </c>
      <c r="I2" s="3" t="s">
        <v>238</v>
      </c>
      <c r="J2" s="3" t="s">
        <v>239</v>
      </c>
      <c r="K2" s="13" t="str">
        <f>IFERROR(__xludf.DUMMYFUNCTION("GOOGLETRANSLATE(J2,""zh"",""en"")"),"Speak")</f>
        <v>Speak</v>
      </c>
      <c r="L2" s="3" t="s">
        <v>240</v>
      </c>
      <c r="M2" s="3" t="s">
        <v>35</v>
      </c>
      <c r="N2" s="13" t="str">
        <f>IFERROR(__xludf.DUMMYFUNCTION("GOOGLETRANSLATE(M2,""zh"",""en"")"),"Permissions are unknown")</f>
        <v>Permissions are unknown</v>
      </c>
      <c r="O2" s="3" t="s">
        <v>241</v>
      </c>
      <c r="P2" s="13" t="str">
        <f>IFERROR(__xludf.DUMMYFUNCTION("GOOGLETRANSLATE(O2,""zh"",""en"")"),"The sample data is the basic information information of the user. The main field: mobile phone number, name")</f>
        <v>The sample data is the basic information information of the user. The main field: mobile phone number, name</v>
      </c>
    </row>
    <row r="3">
      <c r="A3" s="3" t="s">
        <v>12</v>
      </c>
      <c r="B3" s="3" t="s">
        <v>192</v>
      </c>
      <c r="C3" s="13" t="str">
        <f>IFERROR(__xludf.DUMMYFUNCTION("GOOGLETRANSLATE(B3,""zh"",""en"")"),"Hongkong")</f>
        <v>Hongkong</v>
      </c>
      <c r="D3" s="3" t="s">
        <v>14</v>
      </c>
      <c r="E3" s="13" t="str">
        <f>IFERROR(__xludf.DUMMYFUNCTION("GOOGLETRANSLATE(D3,""zh"",""en"")"),"Operator")</f>
        <v>Operator</v>
      </c>
      <c r="F3" s="3" t="s">
        <v>242</v>
      </c>
      <c r="G3" s="13" t="str">
        <f>IFERROR(__xludf.DUMMYFUNCTION("GOOGLETRANSLATE(F3,""zh"",""en"")"),"CSL Communication Company")</f>
        <v>CSL Communication Company</v>
      </c>
      <c r="H3" s="3" t="s">
        <v>16</v>
      </c>
      <c r="I3" s="3" t="s">
        <v>243</v>
      </c>
      <c r="J3" s="3" t="s">
        <v>98</v>
      </c>
      <c r="K3" s="13" t="str">
        <f>IFERROR(__xludf.DUMMYFUNCTION("GOOGLETRANSLATE(J3,""zh"",""en"")"),"user table")</f>
        <v>user table</v>
      </c>
      <c r="L3" s="3" t="s">
        <v>244</v>
      </c>
      <c r="M3" s="3" t="s">
        <v>35</v>
      </c>
      <c r="N3" s="13" t="str">
        <f>IFERROR(__xludf.DUMMYFUNCTION("GOOGLETRANSLATE(M3,""zh"",""en"")"),"Permissions are unknown")</f>
        <v>Permissions are unknown</v>
      </c>
      <c r="O3" s="3" t="s">
        <v>245</v>
      </c>
      <c r="P3" s="13" t="str">
        <f>IFERROR(__xludf.DUMMYFUNCTION("GOOGLETRANSLATE(O3,""zh"",""en"")"),"Main field: Main mobile phone number, account number, social security number, address, etc.")</f>
        <v>Main field: Main mobile phone number, account number, social security number, address, etc.</v>
      </c>
    </row>
    <row r="4">
      <c r="A4" s="3" t="s">
        <v>12</v>
      </c>
      <c r="B4" s="3" t="s">
        <v>69</v>
      </c>
      <c r="C4" s="13" t="str">
        <f>IFERROR(__xludf.DUMMYFUNCTION("GOOGLETRANSLATE(B4,""zh"",""en"")"),"India")</f>
        <v>India</v>
      </c>
      <c r="D4" s="3" t="s">
        <v>29</v>
      </c>
      <c r="E4" s="13" t="str">
        <f>IFERROR(__xludf.DUMMYFUNCTION("GOOGLETRANSLATE(D4,""zh"",""en"")"),"government")</f>
        <v>government</v>
      </c>
      <c r="F4" s="3" t="s">
        <v>246</v>
      </c>
      <c r="G4" s="13" t="str">
        <f>IFERROR(__xludf.DUMMYFUNCTION("GOOGLETRANSLATE(F4,""zh"",""en"")"),"Presidential Palace Internal Affairs Department")</f>
        <v>Presidential Palace Internal Affairs Department</v>
      </c>
      <c r="H4" s="3" t="s">
        <v>247</v>
      </c>
      <c r="I4" s="3" t="s">
        <v>248</v>
      </c>
      <c r="J4" s="3" t="s">
        <v>52</v>
      </c>
      <c r="K4" s="13" t="str">
        <f>IFERROR(__xludf.DUMMYFUNCTION("GOOGLETRANSLATE(J4,""zh"",""en"")"),"PC file")</f>
        <v>PC file</v>
      </c>
      <c r="L4" s="3" t="s">
        <v>249</v>
      </c>
      <c r="M4" s="3" t="s">
        <v>250</v>
      </c>
      <c r="N4" s="13" t="str">
        <f>IFERROR(__xludf.DUMMYFUNCTION("GOOGLETRANSLATE(M4,""zh"",""en"")"),"The machines that can produce files are lost")</f>
        <v>The machines that can produce files are lost</v>
      </c>
      <c r="O4" s="3" t="s">
        <v>251</v>
      </c>
      <c r="P4" s="13" t="str">
        <f>IFERROR(__xludf.DUMMYFUNCTION("GOOGLETRANSLATE(O4,""zh"",""en"")"),"The sample is a document of the office of multiple internal Ministry")</f>
        <v>The sample is a document of the office of multiple internal Ministry</v>
      </c>
    </row>
    <row r="5">
      <c r="A5" s="3" t="s">
        <v>77</v>
      </c>
      <c r="B5" s="3" t="s">
        <v>236</v>
      </c>
      <c r="C5" s="13" t="str">
        <f>IFERROR(__xludf.DUMMYFUNCTION("GOOGLETRANSLATE(B5,""zh"",""en"")"),"Myanmar")</f>
        <v>Myanmar</v>
      </c>
      <c r="D5" s="3" t="s">
        <v>29</v>
      </c>
      <c r="E5" s="13" t="str">
        <f>IFERROR(__xludf.DUMMYFUNCTION("GOOGLETRANSLATE(D5,""zh"",""en"")"),"government")</f>
        <v>government</v>
      </c>
      <c r="F5" s="3" t="s">
        <v>252</v>
      </c>
      <c r="G5" s="13" t="str">
        <f>IFERROR(__xludf.DUMMYFUNCTION("GOOGLETRANSLATE(F5,""zh"",""en"")"),"Governmental postal service")</f>
        <v>Governmental postal service</v>
      </c>
      <c r="H5" s="5" t="s">
        <v>253</v>
      </c>
      <c r="I5" s="3" t="s">
        <v>254</v>
      </c>
      <c r="J5" s="3" t="s">
        <v>33</v>
      </c>
      <c r="K5" s="13" t="str">
        <f>IFERROR(__xludf.DUMMYFUNCTION("GOOGLETRANSLATE(J5,""zh"",""en"")"),"mail")</f>
        <v>mail</v>
      </c>
      <c r="L5" s="3" t="s">
        <v>255</v>
      </c>
      <c r="M5" s="3" t="s">
        <v>256</v>
      </c>
      <c r="N5" s="13" t="str">
        <f>IFERROR(__xludf.DUMMYFUNCTION("GOOGLETRANSLATE(M5,""zh"",""en"")"),"Permissions are unknown")</f>
        <v>Permissions are unknown</v>
      </c>
      <c r="O5" s="3" t="s">
        <v>16</v>
      </c>
      <c r="P5" s="13" t="str">
        <f>IFERROR(__xludf.DUMMYFUNCTION("GOOGLETRANSLATE(O5,""zh"",""en"")"),"N/a")</f>
        <v>N/a</v>
      </c>
    </row>
    <row r="6">
      <c r="A6" s="3" t="s">
        <v>121</v>
      </c>
      <c r="B6" s="3" t="s">
        <v>192</v>
      </c>
      <c r="C6" s="13" t="str">
        <f>IFERROR(__xludf.DUMMYFUNCTION("GOOGLETRANSLATE(B6,""zh"",""en"")"),"Hongkong")</f>
        <v>Hongkong</v>
      </c>
      <c r="D6" s="3" t="s">
        <v>106</v>
      </c>
      <c r="E6" s="13" t="str">
        <f>IFERROR(__xludf.DUMMYFUNCTION("GOOGLETRANSLATE(D6,""zh"",""en"")"),"educate")</f>
        <v>educate</v>
      </c>
      <c r="F6" s="3" t="s">
        <v>257</v>
      </c>
      <c r="G6" s="13" t="str">
        <f>IFERROR(__xludf.DUMMYFUNCTION("GOOGLETRANSLATE(F6,""zh"",""en"")"),"Democratic and People's Livelihood Association")</f>
        <v>Democratic and People's Livelihood Association</v>
      </c>
      <c r="H6" s="5" t="s">
        <v>258</v>
      </c>
      <c r="I6" s="3" t="s">
        <v>259</v>
      </c>
      <c r="J6" s="3" t="s">
        <v>98</v>
      </c>
      <c r="K6" s="13" t="str">
        <f>IFERROR(__xludf.DUMMYFUNCTION("GOOGLETRANSLATE(J6,""zh"",""en"")"),"user table")</f>
        <v>user table</v>
      </c>
      <c r="L6" s="3">
        <v>2021.05</v>
      </c>
      <c r="M6" s="3" t="s">
        <v>260</v>
      </c>
      <c r="N6" s="13" t="str">
        <f>IFERROR(__xludf.DUMMYFUNCTION("GOOGLETRANSLATE(M6,""zh"",""en"")"),"Permanent loss")</f>
        <v>Permanent loss</v>
      </c>
      <c r="O6" s="3" t="s">
        <v>261</v>
      </c>
      <c r="P6" s="13" t="str">
        <f>IFERROR(__xludf.DUMMYFUNCTION("GOOGLETRANSLATE(O6,""zh"",""en"")"),"Main field: personnel name, address, company information, physical condition, etc.")</f>
        <v>Main field: personnel name, address, company information, physical condition, etc.</v>
      </c>
    </row>
    <row r="7">
      <c r="A7" s="3" t="s">
        <v>121</v>
      </c>
      <c r="B7" s="3" t="s">
        <v>192</v>
      </c>
      <c r="C7" s="13" t="str">
        <f>IFERROR(__xludf.DUMMYFUNCTION("GOOGLETRANSLATE(B7,""zh"",""en"")"),"Hongkong")</f>
        <v>Hongkong</v>
      </c>
      <c r="D7" s="3" t="s">
        <v>29</v>
      </c>
      <c r="E7" s="13" t="str">
        <f>IFERROR(__xludf.DUMMYFUNCTION("GOOGLETRANSLATE(D7,""zh"",""en"")"),"government")</f>
        <v>government</v>
      </c>
      <c r="F7" s="3" t="s">
        <v>262</v>
      </c>
      <c r="G7" s="13" t="str">
        <f>IFERROR(__xludf.DUMMYFUNCTION("GOOGLETRANSLATE(F7,""zh"",""en"")"),"College entrance examination student data")</f>
        <v>College entrance examination student data</v>
      </c>
      <c r="H7" s="3" t="s">
        <v>16</v>
      </c>
      <c r="I7" s="3" t="s">
        <v>263</v>
      </c>
      <c r="J7" s="3" t="s">
        <v>33</v>
      </c>
      <c r="K7" s="13" t="str">
        <f>IFERROR(__xludf.DUMMYFUNCTION("GOOGLETRANSLATE(J7,""zh"",""en"")"),"mail")</f>
        <v>mail</v>
      </c>
      <c r="L7" s="3" t="s">
        <v>264</v>
      </c>
      <c r="M7" s="3" t="s">
        <v>260</v>
      </c>
      <c r="N7" s="13" t="str">
        <f>IFERROR(__xludf.DUMMYFUNCTION("GOOGLETRANSLATE(M7,""zh"",""en"")"),"Permanent loss")</f>
        <v>Permanent loss</v>
      </c>
      <c r="O7" s="3" t="s">
        <v>265</v>
      </c>
      <c r="P7" s="13" t="str">
        <f>IFERROR(__xludf.DUMMYFUNCTION("GOOGLETRANSLATE(O7,""zh"",""en"")"),"Main fields: User's mailbox, address, name, telephone, website, etc.")</f>
        <v>Main fields: User's mailbox, address, name, telephone, website, etc.</v>
      </c>
    </row>
    <row r="8">
      <c r="A8" s="3" t="s">
        <v>121</v>
      </c>
      <c r="B8" s="3" t="s">
        <v>231</v>
      </c>
      <c r="C8" s="13" t="str">
        <f>IFERROR(__xludf.DUMMYFUNCTION("GOOGLETRANSLATE(B8,""zh"",""en"")"),"Vietnam")</f>
        <v>Vietnam</v>
      </c>
      <c r="D8" s="3" t="s">
        <v>29</v>
      </c>
      <c r="E8" s="13" t="str">
        <f>IFERROR(__xludf.DUMMYFUNCTION("GOOGLETRANSLATE(D8,""zh"",""en"")"),"government")</f>
        <v>government</v>
      </c>
      <c r="F8" s="3" t="s">
        <v>266</v>
      </c>
      <c r="G8" s="13" t="str">
        <f>IFERROR(__xludf.DUMMYFUNCTION("GOOGLETRANSLATE(F8,""zh"",""en"")"),"Human Resources and Social Affairs Bureau")</f>
        <v>Human Resources and Social Affairs Bureau</v>
      </c>
      <c r="H8" s="5" t="s">
        <v>267</v>
      </c>
      <c r="I8" s="3" t="s">
        <v>16</v>
      </c>
      <c r="J8" s="3" t="s">
        <v>16</v>
      </c>
      <c r="K8" s="3" t="s">
        <v>16</v>
      </c>
      <c r="L8" s="3" t="s">
        <v>16</v>
      </c>
      <c r="M8" s="3" t="s">
        <v>268</v>
      </c>
      <c r="N8" s="13" t="str">
        <f>IFERROR(__xludf.DUMMYFUNCTION("GOOGLETRANSLATE(M8,""zh"",""en"")"),"The permissions have been lost, there is haSh")</f>
        <v>The permissions have been lost, there is haSh</v>
      </c>
      <c r="O8" s="3" t="s">
        <v>16</v>
      </c>
      <c r="P8" s="13" t="str">
        <f>IFERROR(__xludf.DUMMYFUNCTION("GOOGLETRANSLATE(O8,""zh"",""en"")"),"N/a")</f>
        <v>N/a</v>
      </c>
    </row>
    <row r="9">
      <c r="A9" s="3" t="s">
        <v>269</v>
      </c>
      <c r="B9" s="3" t="s">
        <v>270</v>
      </c>
      <c r="C9" s="13" t="str">
        <f>IFERROR(__xludf.DUMMYFUNCTION("GOOGLETRANSLATE(B9,""zh"",""en"")"),"Afghanistan")</f>
        <v>Afghanistan</v>
      </c>
      <c r="D9" s="3" t="s">
        <v>14</v>
      </c>
      <c r="E9" s="13" t="str">
        <f>IFERROR(__xludf.DUMMYFUNCTION("GOOGLETRANSLATE(D9,""zh"",""en"")"),"Operator")</f>
        <v>Operator</v>
      </c>
      <c r="F9" s="3" t="s">
        <v>271</v>
      </c>
      <c r="G9" s="13" t="str">
        <f>IFERROR(__xludf.DUMMYFUNCTION("GOOGLETRANSLATE(F9,""zh"",""en"")"),"Roshan operator")</f>
        <v>Roshan operator</v>
      </c>
      <c r="H9" s="3" t="s">
        <v>16</v>
      </c>
      <c r="I9" s="3" t="s">
        <v>272</v>
      </c>
      <c r="J9" s="3" t="s">
        <v>239</v>
      </c>
      <c r="K9" s="13" t="str">
        <f>IFERROR(__xludf.DUMMYFUNCTION("GOOGLETRANSLATE(J9,""zh"",""en"")"),"Speak")</f>
        <v>Speak</v>
      </c>
      <c r="L9" s="3" t="s">
        <v>273</v>
      </c>
      <c r="M9" s="3" t="s">
        <v>260</v>
      </c>
      <c r="N9" s="13" t="str">
        <f>IFERROR(__xludf.DUMMYFUNCTION("GOOGLETRANSLATE(M9,""zh"",""en"")"),"Permanent loss")</f>
        <v>Permanent loss</v>
      </c>
      <c r="O9" s="3" t="s">
        <v>274</v>
      </c>
      <c r="P9" s="13" t="str">
        <f>IFERROR(__xludf.DUMMYFUNCTION("GOOGLETRANSLATE(O9,""zh"",""en"")"),"Main fields of samples: bidding, type, payment information, service process, national code, work code, etc.")</f>
        <v>Main fields of samples: bidding, type, payment information, service process, national code, work code, etc.</v>
      </c>
    </row>
    <row r="10">
      <c r="A10" s="3" t="s">
        <v>269</v>
      </c>
      <c r="B10" s="3" t="s">
        <v>275</v>
      </c>
      <c r="C10" s="13" t="str">
        <f>IFERROR(__xludf.DUMMYFUNCTION("GOOGLETRANSLATE(B10,""zh"",""en"")"),"the Philippines")</f>
        <v>the Philippines</v>
      </c>
      <c r="D10" s="3" t="s">
        <v>276</v>
      </c>
      <c r="E10" s="3" t="s">
        <v>277</v>
      </c>
      <c r="F10" s="3" t="s">
        <v>278</v>
      </c>
      <c r="G10" s="13" t="str">
        <f>IFERROR(__xludf.DUMMYFUNCTION("GOOGLETRANSLATE(F10,""zh"",""en"")"),"Bayan operator data")</f>
        <v>Bayan operator data</v>
      </c>
      <c r="H10" s="3" t="s">
        <v>16</v>
      </c>
      <c r="I10" s="3" t="s">
        <v>279</v>
      </c>
      <c r="J10" s="3" t="s">
        <v>68</v>
      </c>
      <c r="K10" s="13" t="str">
        <f>IFERROR(__xludf.DUMMYFUNCTION("GOOGLETRANSLATE(J10,""zh"",""en"")"),"data sheet")</f>
        <v>data sheet</v>
      </c>
      <c r="L10" s="3" t="s">
        <v>16</v>
      </c>
      <c r="M10" s="3" t="s">
        <v>260</v>
      </c>
      <c r="N10" s="13" t="str">
        <f>IFERROR(__xludf.DUMMYFUNCTION("GOOGLETRANSLATE(M10,""zh"",""en"")"),"Permanent loss")</f>
        <v>Permanent loss</v>
      </c>
      <c r="O10" s="3" t="s">
        <v>280</v>
      </c>
      <c r="P10" s="13" t="str">
        <f>IFERROR(__xludf.DUMMYFUNCTION("GOOGLETRANSLATE(O10,""zh"",""en"")"),"Main fields of data: name, address, phone number, etc.")</f>
        <v>Main fields of data: name, address, phone number, etc.</v>
      </c>
      <c r="Q10" s="3" t="s">
        <v>281</v>
      </c>
    </row>
    <row r="11">
      <c r="A11" s="3" t="s">
        <v>269</v>
      </c>
      <c r="B11" s="3" t="s">
        <v>18</v>
      </c>
      <c r="C11" s="13" t="str">
        <f>IFERROR(__xludf.DUMMYFUNCTION("GOOGLETRANSLATE(B11,""zh"",""en"")"),"Kazakhstan")</f>
        <v>Kazakhstan</v>
      </c>
      <c r="D11" s="3" t="s">
        <v>276</v>
      </c>
      <c r="E11" s="3" t="s">
        <v>277</v>
      </c>
      <c r="F11" s="3" t="s">
        <v>282</v>
      </c>
      <c r="G11" s="13" t="str">
        <f>IFERROR(__xludf.DUMMYFUNCTION("GOOGLETRANSLATE(F11,""zh"",""en"")"),"User Info")</f>
        <v>User Info</v>
      </c>
      <c r="H11" s="3" t="s">
        <v>16</v>
      </c>
      <c r="I11" s="3" t="s">
        <v>283</v>
      </c>
      <c r="J11" s="3" t="s">
        <v>68</v>
      </c>
      <c r="K11" s="13" t="str">
        <f>IFERROR(__xludf.DUMMYFUNCTION("GOOGLETRANSLATE(J11,""zh"",""en"")"),"data sheet")</f>
        <v>data sheet</v>
      </c>
      <c r="L11" s="3" t="s">
        <v>16</v>
      </c>
      <c r="M11" s="3" t="s">
        <v>260</v>
      </c>
      <c r="N11" s="13" t="str">
        <f>IFERROR(__xludf.DUMMYFUNCTION("GOOGLETRANSLATE(M11,""zh"",""en"")"),"Permanent loss")</f>
        <v>Permanent loss</v>
      </c>
      <c r="O11" s="3" t="s">
        <v>284</v>
      </c>
      <c r="P11" s="13" t="str">
        <f>IFERROR(__xludf.DUMMYFUNCTION("GOOGLETRANSLATE(O11,""zh"",""en"")"),"Main fields of data: name, address, etc.")</f>
        <v>Main fields of data: name, address, etc.</v>
      </c>
    </row>
    <row r="12">
      <c r="A12" s="3" t="s">
        <v>269</v>
      </c>
      <c r="B12" s="3" t="s">
        <v>285</v>
      </c>
      <c r="C12" s="13" t="str">
        <f>IFERROR(__xludf.DUMMYFUNCTION("GOOGLETRANSLATE(B12,""zh"",""en"")"),"South Korea")</f>
        <v>South Korea</v>
      </c>
      <c r="D12" s="3" t="s">
        <v>276</v>
      </c>
      <c r="E12" s="3" t="s">
        <v>277</v>
      </c>
      <c r="F12" s="3" t="s">
        <v>286</v>
      </c>
      <c r="G12" s="13" t="str">
        <f>IFERROR(__xludf.DUMMYFUNCTION("GOOGLETRANSLATE(F12,""zh"",""en"")"),"Population KOREA 99")</f>
        <v>Population KOREA 99</v>
      </c>
      <c r="H12" s="3" t="s">
        <v>16</v>
      </c>
      <c r="I12" s="3" t="s">
        <v>287</v>
      </c>
      <c r="J12" s="3" t="s">
        <v>68</v>
      </c>
      <c r="K12" s="13" t="str">
        <f>IFERROR(__xludf.DUMMYFUNCTION("GOOGLETRANSLATE(J12,""zh"",""en"")"),"data sheet")</f>
        <v>data sheet</v>
      </c>
      <c r="L12" s="3" t="s">
        <v>16</v>
      </c>
      <c r="M12" s="3" t="s">
        <v>260</v>
      </c>
      <c r="N12" s="13" t="str">
        <f>IFERROR(__xludf.DUMMYFUNCTION("GOOGLETRANSLATE(M12,""zh"",""en"")"),"Permanent loss")</f>
        <v>Permanent loss</v>
      </c>
      <c r="O12" s="3" t="s">
        <v>288</v>
      </c>
      <c r="P12" s="13" t="str">
        <f>IFERROR(__xludf.DUMMYFUNCTION("GOOGLETRANSLATE(O12,""zh"",""en"")"),"Main fields of data: name, address, phone number, birthday and other information")</f>
        <v>Main fields of data: name, address, phone number, birthday and other information</v>
      </c>
    </row>
    <row r="13">
      <c r="A13" s="3" t="s">
        <v>269</v>
      </c>
      <c r="B13" s="3" t="s">
        <v>285</v>
      </c>
      <c r="C13" s="13" t="str">
        <f>IFERROR(__xludf.DUMMYFUNCTION("GOOGLETRANSLATE(B13,""zh"",""en"")"),"South Korea")</f>
        <v>South Korea</v>
      </c>
      <c r="D13" s="3" t="s">
        <v>276</v>
      </c>
      <c r="E13" s="3" t="s">
        <v>277</v>
      </c>
      <c r="F13" s="3" t="s">
        <v>289</v>
      </c>
      <c r="G13" s="13" t="str">
        <f>IFERROR(__xludf.DUMMYFUNCTION("GOOGLETRANSLATE(F13,""zh"",""en"")"),"Population data")</f>
        <v>Population data</v>
      </c>
      <c r="H13" s="3" t="s">
        <v>16</v>
      </c>
      <c r="I13" s="3" t="s">
        <v>290</v>
      </c>
      <c r="J13" s="3" t="s">
        <v>68</v>
      </c>
      <c r="K13" s="13" t="str">
        <f>IFERROR(__xludf.DUMMYFUNCTION("GOOGLETRANSLATE(J13,""zh"",""en"")"),"data sheet")</f>
        <v>data sheet</v>
      </c>
      <c r="L13" s="3" t="s">
        <v>16</v>
      </c>
      <c r="M13" s="3" t="s">
        <v>260</v>
      </c>
      <c r="N13" s="13" t="str">
        <f>IFERROR(__xludf.DUMMYFUNCTION("GOOGLETRANSLATE(M13,""zh"",""en"")"),"Permanent loss")</f>
        <v>Permanent loss</v>
      </c>
      <c r="O13" s="3" t="s">
        <v>280</v>
      </c>
      <c r="P13" s="13" t="str">
        <f>IFERROR(__xludf.DUMMYFUNCTION("GOOGLETRANSLATE(O13,""zh"",""en"")"),"Main fields of data: name, address, phone number, etc.")</f>
        <v>Main fields of data: name, address, phone number, etc.</v>
      </c>
    </row>
    <row r="14">
      <c r="A14" s="3" t="s">
        <v>269</v>
      </c>
      <c r="B14" s="3" t="s">
        <v>285</v>
      </c>
      <c r="C14" s="13" t="str">
        <f>IFERROR(__xludf.DUMMYFUNCTION("GOOGLETRANSLATE(B14,""zh"",""en"")"),"South Korea")</f>
        <v>South Korea</v>
      </c>
      <c r="D14" s="3" t="s">
        <v>276</v>
      </c>
      <c r="E14" s="3" t="s">
        <v>277</v>
      </c>
      <c r="F14" s="3" t="s">
        <v>291</v>
      </c>
      <c r="G14" s="13" t="str">
        <f>IFERROR(__xludf.DUMMYFUNCTION("GOOGLETRANSLATE(F14,""zh"",""en"")"),"LG U+operator")</f>
        <v>LG U+operator</v>
      </c>
      <c r="H14" s="3" t="s">
        <v>16</v>
      </c>
      <c r="I14" s="3" t="s">
        <v>292</v>
      </c>
      <c r="J14" s="3" t="s">
        <v>239</v>
      </c>
      <c r="K14" s="13" t="str">
        <f>IFERROR(__xludf.DUMMYFUNCTION("GOOGLETRANSLATE(J14,""zh"",""en"")"),"Speak")</f>
        <v>Speak</v>
      </c>
      <c r="L14" s="3" t="s">
        <v>23</v>
      </c>
      <c r="M14" s="3" t="s">
        <v>260</v>
      </c>
      <c r="N14" s="13" t="str">
        <f>IFERROR(__xludf.DUMMYFUNCTION("GOOGLETRANSLATE(M14,""zh"",""en"")"),"Permanent loss")</f>
        <v>Permanent loss</v>
      </c>
      <c r="O14" s="3" t="s">
        <v>16</v>
      </c>
      <c r="P14" s="13" t="str">
        <f>IFERROR(__xludf.DUMMYFUNCTION("GOOGLETRANSLATE(O14,""zh"",""en"")"),"N/a")</f>
        <v>N/a</v>
      </c>
    </row>
    <row r="15">
      <c r="A15" s="3" t="s">
        <v>269</v>
      </c>
      <c r="B15" s="3" t="s">
        <v>236</v>
      </c>
      <c r="C15" s="13" t="str">
        <f>IFERROR(__xludf.DUMMYFUNCTION("GOOGLETRANSLATE(B15,""zh"",""en"")"),"Myanmar")</f>
        <v>Myanmar</v>
      </c>
      <c r="D15" s="3" t="s">
        <v>276</v>
      </c>
      <c r="E15" s="3" t="s">
        <v>277</v>
      </c>
      <c r="F15" s="3" t="s">
        <v>293</v>
      </c>
      <c r="G15" s="13" t="str">
        <f>IFERROR(__xludf.DUMMYFUNCTION("GOOGLETRANSLATE(F15,""zh"",""en"")"),"Operator data")</f>
        <v>Operator data</v>
      </c>
      <c r="H15" s="3" t="s">
        <v>16</v>
      </c>
      <c r="I15" s="3" t="s">
        <v>294</v>
      </c>
      <c r="J15" s="3" t="s">
        <v>68</v>
      </c>
      <c r="K15" s="13" t="str">
        <f>IFERROR(__xludf.DUMMYFUNCTION("GOOGLETRANSLATE(J15,""zh"",""en"")"),"data sheet")</f>
        <v>data sheet</v>
      </c>
      <c r="L15" s="3" t="s">
        <v>16</v>
      </c>
      <c r="M15" s="3" t="s">
        <v>260</v>
      </c>
      <c r="N15" s="13" t="str">
        <f>IFERROR(__xludf.DUMMYFUNCTION("GOOGLETRANSLATE(M15,""zh"",""en"")"),"Permanent loss")</f>
        <v>Permanent loss</v>
      </c>
      <c r="O15" s="3" t="s">
        <v>295</v>
      </c>
      <c r="P15" s="13" t="str">
        <f>IFERROR(__xludf.DUMMYFUNCTION("GOOGLETRANSLATE(O15,""zh"",""en"")"),"Data main field: phone number, etc.")</f>
        <v>Data main field: phone number, etc.</v>
      </c>
    </row>
    <row r="16">
      <c r="A16" s="3" t="s">
        <v>269</v>
      </c>
      <c r="B16" s="3" t="s">
        <v>56</v>
      </c>
      <c r="C16" s="13" t="str">
        <f>IFERROR(__xludf.DUMMYFUNCTION("GOOGLETRANSLATE(B16,""zh"",""en"")"),"Taiwan")</f>
        <v>Taiwan</v>
      </c>
      <c r="D16" s="3" t="s">
        <v>276</v>
      </c>
      <c r="E16" s="3" t="s">
        <v>277</v>
      </c>
      <c r="F16" s="3" t="s">
        <v>289</v>
      </c>
      <c r="G16" s="13" t="str">
        <f>IFERROR(__xludf.DUMMYFUNCTION("GOOGLETRANSLATE(F16,""zh"",""en"")"),"Population data")</f>
        <v>Population data</v>
      </c>
      <c r="H16" s="3" t="s">
        <v>16</v>
      </c>
      <c r="I16" s="3" t="s">
        <v>296</v>
      </c>
      <c r="J16" s="3" t="s">
        <v>68</v>
      </c>
      <c r="K16" s="13" t="str">
        <f>IFERROR(__xludf.DUMMYFUNCTION("GOOGLETRANSLATE(J16,""zh"",""en"")"),"data sheet")</f>
        <v>data sheet</v>
      </c>
      <c r="L16" s="3" t="s">
        <v>16</v>
      </c>
      <c r="M16" s="3" t="s">
        <v>297</v>
      </c>
      <c r="N16" s="13" t="str">
        <f>IFERROR(__xludf.DUMMYFUNCTION("GOOGLETRANSLATE(M16,""zh"",""en"")"),"Power lost.")</f>
        <v>Power lost.</v>
      </c>
      <c r="O16" s="3" t="s">
        <v>298</v>
      </c>
      <c r="P16" s="13" t="str">
        <f>IFERROR(__xludf.DUMMYFUNCTION("GOOGLETRANSLATE(O16,""zh"",""en"")"),"Data main field: name, mailbox, address, phone number, etc.")</f>
        <v>Data main field: name, mailbox, address, phone number, etc.</v>
      </c>
    </row>
    <row r="17">
      <c r="A17" s="3" t="s">
        <v>269</v>
      </c>
      <c r="B17" s="3" t="s">
        <v>56</v>
      </c>
      <c r="C17" s="13" t="str">
        <f>IFERROR(__xludf.DUMMYFUNCTION("GOOGLETRANSLATE(B17,""zh"",""en"")"),"Taiwan")</f>
        <v>Taiwan</v>
      </c>
      <c r="D17" s="3" t="s">
        <v>14</v>
      </c>
      <c r="E17" s="13" t="str">
        <f>IFERROR(__xludf.DUMMYFUNCTION("GOOGLETRANSLATE(D17,""zh"",""en"")"),"Operator")</f>
        <v>Operator</v>
      </c>
      <c r="F17" s="3" t="s">
        <v>299</v>
      </c>
      <c r="G17" s="13" t="str">
        <f>IFERROR(__xludf.DUMMYFUNCTION("GOOGLETRANSLATE(F17,""zh"",""en"")"),"VIBO Communication Company")</f>
        <v>VIBO Communication Company</v>
      </c>
      <c r="H17" s="3" t="s">
        <v>16</v>
      </c>
      <c r="I17" s="3" t="s">
        <v>300</v>
      </c>
      <c r="J17" s="3" t="s">
        <v>98</v>
      </c>
      <c r="K17" s="13" t="str">
        <f>IFERROR(__xludf.DUMMYFUNCTION("GOOGLETRANSLATE(J17,""zh"",""en"")"),"user table")</f>
        <v>user table</v>
      </c>
      <c r="L17" s="3" t="s">
        <v>16</v>
      </c>
      <c r="M17" s="3" t="s">
        <v>260</v>
      </c>
      <c r="N17" s="13" t="str">
        <f>IFERROR(__xludf.DUMMYFUNCTION("GOOGLETRANSLATE(M17,""zh"",""en"")"),"Permanent loss")</f>
        <v>Permanent loss</v>
      </c>
      <c r="O17" s="3" t="s">
        <v>301</v>
      </c>
      <c r="P17" s="13" t="str">
        <f>IFERROR(__xludf.DUMMYFUNCTION("GOOGLETRANSLATE(O17,""zh"",""en"")"),"Main fields: Master ID, phone number, address and mailbox, etc.")</f>
        <v>Main fields: Master ID, phone number, address and mailbox, etc.</v>
      </c>
    </row>
    <row r="18">
      <c r="A18" s="3" t="s">
        <v>269</v>
      </c>
      <c r="B18" s="3" t="s">
        <v>56</v>
      </c>
      <c r="C18" s="13" t="str">
        <f>IFERROR(__xludf.DUMMYFUNCTION("GOOGLETRANSLATE(B18,""zh"",""en"")"),"Taiwan")</f>
        <v>Taiwan</v>
      </c>
      <c r="D18" s="3" t="s">
        <v>29</v>
      </c>
      <c r="E18" s="13" t="str">
        <f>IFERROR(__xludf.DUMMYFUNCTION("GOOGLETRANSLATE(D18,""zh"",""en"")"),"government")</f>
        <v>government</v>
      </c>
      <c r="F18" s="3" t="s">
        <v>302</v>
      </c>
      <c r="G18" s="13" t="str">
        <f>IFERROR(__xludf.DUMMYFUNCTION("GOOGLETRANSLATE(F18,""zh"",""en"")"),"Road information data")</f>
        <v>Road information data</v>
      </c>
      <c r="H18" s="3" t="s">
        <v>16</v>
      </c>
      <c r="I18" s="3" t="s">
        <v>303</v>
      </c>
      <c r="J18" s="3" t="s">
        <v>304</v>
      </c>
      <c r="K18" s="13" t="str">
        <f>IFERROR(__xludf.DUMMYFUNCTION("GOOGLETRANSLATE(J18,""zh"",""en"")"),"Modeling data")</f>
        <v>Modeling data</v>
      </c>
      <c r="L18" s="3">
        <v>2021.0</v>
      </c>
      <c r="M18" s="3" t="s">
        <v>35</v>
      </c>
      <c r="N18" s="13" t="str">
        <f>IFERROR(__xludf.DUMMYFUNCTION("GOOGLETRANSLATE(M18,""zh"",""en"")"),"Permissions are unknown")</f>
        <v>Permissions are unknown</v>
      </c>
      <c r="O18" s="3" t="s">
        <v>305</v>
      </c>
      <c r="P18" s="13" t="str">
        <f>IFERROR(__xludf.DUMMYFUNCTION("GOOGLETRANSLATE(O18,""zh"",""en"")"),"The samples include the data of the three -dimensional building models of various cities in Taiwan, as well as 3D and databases of Taiwan 108 and Taiwan National Highway")</f>
        <v>The samples include the data of the three -dimensional building models of various cities in Taiwan, as well as 3D and databases of Taiwan 108 and Taiwan National Highway</v>
      </c>
    </row>
    <row r="19">
      <c r="A19" s="3" t="s">
        <v>269</v>
      </c>
      <c r="B19" s="3" t="s">
        <v>63</v>
      </c>
      <c r="C19" s="13" t="str">
        <f>IFERROR(__xludf.DUMMYFUNCTION("GOOGLETRANSLATE(B19,""zh"",""en"")"),"Türkiye")</f>
        <v>Türkiye</v>
      </c>
      <c r="D19" s="3" t="s">
        <v>276</v>
      </c>
      <c r="E19" s="3" t="s">
        <v>277</v>
      </c>
      <c r="F19" s="3" t="s">
        <v>306</v>
      </c>
      <c r="G19" s="13" t="str">
        <f>IFERROR(__xludf.DUMMYFUNCTION("GOOGLETRANSLATE(F19,""zh"",""en"")"),"Population data.")</f>
        <v>Population data.</v>
      </c>
      <c r="H19" s="3" t="s">
        <v>16</v>
      </c>
      <c r="I19" s="3" t="s">
        <v>307</v>
      </c>
      <c r="J19" s="3" t="s">
        <v>68</v>
      </c>
      <c r="K19" s="13" t="str">
        <f>IFERROR(__xludf.DUMMYFUNCTION("GOOGLETRANSLATE(J19,""zh"",""en"")"),"data sheet")</f>
        <v>data sheet</v>
      </c>
      <c r="L19" s="3" t="s">
        <v>16</v>
      </c>
      <c r="M19" s="3" t="s">
        <v>260</v>
      </c>
      <c r="N19" s="13" t="str">
        <f>IFERROR(__xludf.DUMMYFUNCTION("GOOGLETRANSLATE(M19,""zh"",""en"")"),"Permanent loss")</f>
        <v>Permanent loss</v>
      </c>
      <c r="O19" s="3" t="s">
        <v>308</v>
      </c>
      <c r="P19" s="13" t="str">
        <f>IFERROR(__xludf.DUMMYFUNCTION("GOOGLETRANSLATE(O19,""zh"",""en"")"),"Main fields of data: name, ID, address, birthday and other information")</f>
        <v>Main fields of data: name, ID, address, birthday and other information</v>
      </c>
    </row>
    <row r="20">
      <c r="A20" s="3" t="s">
        <v>269</v>
      </c>
      <c r="B20" s="3" t="s">
        <v>192</v>
      </c>
      <c r="C20" s="13" t="str">
        <f>IFERROR(__xludf.DUMMYFUNCTION("GOOGLETRANSLATE(B20,""zh"",""en"")"),"Hongkong")</f>
        <v>Hongkong</v>
      </c>
      <c r="D20" s="3" t="s">
        <v>276</v>
      </c>
      <c r="E20" s="3" t="s">
        <v>277</v>
      </c>
      <c r="F20" s="3" t="s">
        <v>309</v>
      </c>
      <c r="G20" s="13" t="str">
        <f>IFERROR(__xludf.DUMMYFUNCTION("GOOGLETRANSLATE(F20,""zh"",""en"")"),"Phone number")</f>
        <v>Phone number</v>
      </c>
      <c r="H20" s="3" t="s">
        <v>16</v>
      </c>
      <c r="I20" s="3" t="s">
        <v>310</v>
      </c>
      <c r="J20" s="3" t="s">
        <v>68</v>
      </c>
      <c r="K20" s="13" t="str">
        <f>IFERROR(__xludf.DUMMYFUNCTION("GOOGLETRANSLATE(J20,""zh"",""en"")"),"data sheet")</f>
        <v>data sheet</v>
      </c>
      <c r="L20" s="3" t="s">
        <v>311</v>
      </c>
      <c r="M20" s="3" t="s">
        <v>260</v>
      </c>
      <c r="N20" s="13" t="str">
        <f>IFERROR(__xludf.DUMMYFUNCTION("GOOGLETRANSLATE(M20,""zh"",""en"")"),"Permanent loss")</f>
        <v>Permanent loss</v>
      </c>
      <c r="O20" s="3" t="s">
        <v>312</v>
      </c>
      <c r="P20" s="13" t="str">
        <f>IFERROR(__xludf.DUMMYFUNCTION("GOOGLETRANSLATE(O20,""zh"",""en"")"),"Data main field: name, social security number, mobile phone number, etc.")</f>
        <v>Data main field: name, social security number, mobile phone number, etc.</v>
      </c>
    </row>
    <row r="21">
      <c r="A21" s="3" t="s">
        <v>269</v>
      </c>
      <c r="B21" s="3" t="s">
        <v>192</v>
      </c>
      <c r="C21" s="13" t="str">
        <f>IFERROR(__xludf.DUMMYFUNCTION("GOOGLETRANSLATE(B21,""zh"",""en"")"),"Hongkong")</f>
        <v>Hongkong</v>
      </c>
      <c r="D21" s="3" t="s">
        <v>14</v>
      </c>
      <c r="E21" s="13" t="str">
        <f>IFERROR(__xludf.DUMMYFUNCTION("GOOGLETRANSLATE(D21,""zh"",""en"")"),"Operator")</f>
        <v>Operator</v>
      </c>
      <c r="F21" s="3" t="s">
        <v>313</v>
      </c>
      <c r="G21" s="13" t="str">
        <f>IFERROR(__xludf.DUMMYFUNCTION("GOOGLETRANSLATE(F21,""zh"",""en"")"),"PCCW operator data")</f>
        <v>PCCW operator data</v>
      </c>
      <c r="H21" s="3" t="s">
        <v>16</v>
      </c>
      <c r="I21" s="3" t="s">
        <v>314</v>
      </c>
      <c r="J21" s="3" t="s">
        <v>98</v>
      </c>
      <c r="K21" s="13" t="str">
        <f>IFERROR(__xludf.DUMMYFUNCTION("GOOGLETRANSLATE(J21,""zh"",""en"")"),"user table")</f>
        <v>user table</v>
      </c>
      <c r="L21" s="3" t="s">
        <v>315</v>
      </c>
      <c r="M21" s="3" t="s">
        <v>35</v>
      </c>
      <c r="N21" s="13" t="str">
        <f>IFERROR(__xludf.DUMMYFUNCTION("GOOGLETRANSLATE(M21,""zh"",""en"")"),"Permissions are unknown")</f>
        <v>Permissions are unknown</v>
      </c>
      <c r="O21" s="3" t="s">
        <v>316</v>
      </c>
      <c r="P21" s="13" t="str">
        <f>IFERROR(__xludf.DUMMYFUNCTION("GOOGLETRANSLATE(O21,""zh"",""en"")"),"Main field: Main name, address, number, user password SSHA and the server, etc.")</f>
        <v>Main field: Main name, address, number, user password SSHA and the server, etc.</v>
      </c>
    </row>
    <row r="22">
      <c r="A22" s="3" t="s">
        <v>269</v>
      </c>
      <c r="B22" s="3" t="s">
        <v>192</v>
      </c>
      <c r="C22" s="13" t="str">
        <f>IFERROR(__xludf.DUMMYFUNCTION("GOOGLETRANSLATE(B22,""zh"",""en"")"),"Hongkong")</f>
        <v>Hongkong</v>
      </c>
      <c r="D22" s="3" t="s">
        <v>14</v>
      </c>
      <c r="E22" s="13" t="str">
        <f>IFERROR(__xludf.DUMMYFUNCTION("GOOGLETRANSLATE(D22,""zh"",""en"")"),"Operator")</f>
        <v>Operator</v>
      </c>
      <c r="F22" s="3" t="s">
        <v>317</v>
      </c>
      <c r="G22" s="13" t="str">
        <f>IFERROR(__xludf.DUMMYFUNCTION("GOOGLETRANSLATE(F22,""zh"",""en"")"),"Hutchison Telecom")</f>
        <v>Hutchison Telecom</v>
      </c>
      <c r="H22" s="3" t="s">
        <v>16</v>
      </c>
      <c r="I22" s="3" t="s">
        <v>318</v>
      </c>
      <c r="J22" s="3" t="s">
        <v>98</v>
      </c>
      <c r="K22" s="13" t="str">
        <f>IFERROR(__xludf.DUMMYFUNCTION("GOOGLETRANSLATE(J22,""zh"",""en"")"),"user table")</f>
        <v>user table</v>
      </c>
      <c r="L22" s="3">
        <v>2021.05</v>
      </c>
      <c r="M22" s="3" t="s">
        <v>35</v>
      </c>
      <c r="N22" s="13" t="str">
        <f>IFERROR(__xludf.DUMMYFUNCTION("GOOGLETRANSLATE(M22,""zh"",""en"")"),"Permissions are unknown")</f>
        <v>Permissions are unknown</v>
      </c>
      <c r="O22" s="3" t="s">
        <v>319</v>
      </c>
      <c r="P22" s="13" t="str">
        <f>IFERROR(__xludf.DUMMYFUNCTION("GOOGLETRANSLATE(O22,""zh"",""en"")"),"Main fields: ""Main fields, users' mailboxes, address, names, telephone, URLs, etc.")</f>
        <v>Main fields: "Main fields, users' mailboxes, address, names, telephone, URLs, etc.</v>
      </c>
    </row>
    <row r="23">
      <c r="A23" s="3" t="s">
        <v>269</v>
      </c>
      <c r="B23" s="3" t="s">
        <v>192</v>
      </c>
      <c r="C23" s="13" t="str">
        <f>IFERROR(__xludf.DUMMYFUNCTION("GOOGLETRANSLATE(B23,""zh"",""en"")"),"Hongkong")</f>
        <v>Hongkong</v>
      </c>
      <c r="D23" s="3" t="s">
        <v>29</v>
      </c>
      <c r="E23" s="13" t="str">
        <f>IFERROR(__xludf.DUMMYFUNCTION("GOOGLETRANSLATE(D23,""zh"",""en"")"),"government")</f>
        <v>government</v>
      </c>
      <c r="F23" s="3" t="s">
        <v>320</v>
      </c>
      <c r="G23" s="13" t="str">
        <f>IFERROR(__xludf.DUMMYFUNCTION("GOOGLETRANSLATE(F23,""zh"",""en"")"),"Citizen data")</f>
        <v>Citizen data</v>
      </c>
      <c r="H23" s="3" t="s">
        <v>16</v>
      </c>
      <c r="I23" s="3" t="s">
        <v>321</v>
      </c>
      <c r="J23" s="3" t="s">
        <v>33</v>
      </c>
      <c r="K23" s="13" t="str">
        <f>IFERROR(__xludf.DUMMYFUNCTION("GOOGLETRANSLATE(J23,""zh"",""en"")"),"mail")</f>
        <v>mail</v>
      </c>
      <c r="L23" s="3" t="s">
        <v>16</v>
      </c>
      <c r="M23" s="3" t="s">
        <v>260</v>
      </c>
      <c r="N23" s="13" t="str">
        <f>IFERROR(__xludf.DUMMYFUNCTION("GOOGLETRANSLATE(M23,""zh"",""en"")"),"Permanent loss")</f>
        <v>Permanent loss</v>
      </c>
      <c r="O23" s="3" t="s">
        <v>265</v>
      </c>
      <c r="P23" s="13" t="str">
        <f>IFERROR(__xludf.DUMMYFUNCTION("GOOGLETRANSLATE(O23,""zh"",""en"")"),"Main fields: User's mailbox, address, name, telephone, website, etc.")</f>
        <v>Main fields: User's mailbox, address, name, telephone, website, etc.</v>
      </c>
    </row>
    <row r="24">
      <c r="A24" s="3" t="s">
        <v>269</v>
      </c>
      <c r="B24" s="3" t="s">
        <v>69</v>
      </c>
      <c r="C24" s="13" t="str">
        <f>IFERROR(__xludf.DUMMYFUNCTION("GOOGLETRANSLATE(B24,""zh"",""en"")"),"India")</f>
        <v>India</v>
      </c>
      <c r="D24" s="3" t="s">
        <v>276</v>
      </c>
      <c r="E24" s="3" t="s">
        <v>277</v>
      </c>
      <c r="F24" s="3" t="s">
        <v>289</v>
      </c>
      <c r="G24" s="13" t="str">
        <f>IFERROR(__xludf.DUMMYFUNCTION("GOOGLETRANSLATE(F24,""zh"",""en"")"),"Population data")</f>
        <v>Population data</v>
      </c>
      <c r="H24" s="3" t="s">
        <v>16</v>
      </c>
      <c r="I24" s="3" t="s">
        <v>322</v>
      </c>
      <c r="J24" s="3" t="s">
        <v>68</v>
      </c>
      <c r="K24" s="13" t="str">
        <f>IFERROR(__xludf.DUMMYFUNCTION("GOOGLETRANSLATE(J24,""zh"",""en"")"),"data sheet")</f>
        <v>data sheet</v>
      </c>
      <c r="L24" s="3" t="s">
        <v>16</v>
      </c>
      <c r="M24" s="3" t="s">
        <v>260</v>
      </c>
      <c r="N24" s="13" t="str">
        <f>IFERROR(__xludf.DUMMYFUNCTION("GOOGLETRANSLATE(M24,""zh"",""en"")"),"Permanent loss")</f>
        <v>Permanent loss</v>
      </c>
      <c r="O24" s="3" t="s">
        <v>280</v>
      </c>
      <c r="P24" s="13" t="str">
        <f>IFERROR(__xludf.DUMMYFUNCTION("GOOGLETRANSLATE(O24,""zh"",""en"")"),"Main fields of data: name, address, phone number, etc.")</f>
        <v>Main fields of data: name, address, phone number, etc.</v>
      </c>
    </row>
    <row r="25">
      <c r="A25" s="3" t="s">
        <v>269</v>
      </c>
      <c r="B25" s="3" t="s">
        <v>231</v>
      </c>
      <c r="C25" s="13" t="str">
        <f>IFERROR(__xludf.DUMMYFUNCTION("GOOGLETRANSLATE(B25,""zh"",""en"")"),"Vietnam")</f>
        <v>Vietnam</v>
      </c>
      <c r="D25" s="3" t="s">
        <v>276</v>
      </c>
      <c r="E25" s="3" t="s">
        <v>277</v>
      </c>
      <c r="F25" s="3" t="s">
        <v>293</v>
      </c>
      <c r="G25" s="13" t="str">
        <f>IFERROR(__xludf.DUMMYFUNCTION("GOOGLETRANSLATE(F25,""zh"",""en"")"),"Operator data")</f>
        <v>Operator data</v>
      </c>
      <c r="H25" s="3" t="s">
        <v>16</v>
      </c>
      <c r="I25" s="3" t="s">
        <v>323</v>
      </c>
      <c r="J25" s="3" t="s">
        <v>68</v>
      </c>
      <c r="K25" s="13" t="str">
        <f>IFERROR(__xludf.DUMMYFUNCTION("GOOGLETRANSLATE(J25,""zh"",""en"")"),"data sheet")</f>
        <v>data sheet</v>
      </c>
      <c r="L25" s="3" t="s">
        <v>16</v>
      </c>
      <c r="M25" s="3" t="s">
        <v>260</v>
      </c>
      <c r="N25" s="13" t="str">
        <f>IFERROR(__xludf.DUMMYFUNCTION("GOOGLETRANSLATE(M25,""zh"",""en"")"),"Permanent loss")</f>
        <v>Permanent loss</v>
      </c>
      <c r="O25" s="3" t="s">
        <v>324</v>
      </c>
      <c r="P25" s="13" t="str">
        <f>IFERROR(__xludf.DUMMYFUNCTION("GOOGLETRANSLATE(O25,""zh"",""en"")"),"Main fields of data: address, mailbox, password, login information, name, etc.")</f>
        <v>Main fields of data: address, mailbox, password, login information, name, etc.</v>
      </c>
    </row>
    <row r="26">
      <c r="A26" s="3" t="s">
        <v>16</v>
      </c>
      <c r="B26" s="3" t="s">
        <v>61</v>
      </c>
      <c r="C26" s="13" t="str">
        <f>IFERROR(__xludf.DUMMYFUNCTION("GOOGLETRANSLATE(B26,""zh"",""en"")"),"Thailand")</f>
        <v>Thailand</v>
      </c>
      <c r="D26" s="3" t="s">
        <v>14</v>
      </c>
      <c r="E26" s="13" t="str">
        <f>IFERROR(__xludf.DUMMYFUNCTION("GOOGLETRANSLATE(D26,""zh"",""en"")"),"Operator")</f>
        <v>Operator</v>
      </c>
      <c r="F26" s="3" t="s">
        <v>325</v>
      </c>
      <c r="G26" s="13" t="str">
        <f>IFERROR(__xludf.DUMMYFUNCTION("GOOGLETRANSLATE(F26,""zh"",""en"")"),"TOT operator")</f>
        <v>TOT operator</v>
      </c>
      <c r="H26" s="5" t="s">
        <v>326</v>
      </c>
      <c r="I26" s="3" t="s">
        <v>16</v>
      </c>
      <c r="J26" s="3" t="s">
        <v>16</v>
      </c>
      <c r="K26" s="13" t="str">
        <f>IFERROR(__xludf.DUMMYFUNCTION("GOOGLETRANSLATE(J26,""zh"",""en"")"),"N/a")</f>
        <v>N/a</v>
      </c>
      <c r="L26" s="3" t="s">
        <v>16</v>
      </c>
      <c r="M26" s="3" t="s">
        <v>327</v>
      </c>
      <c r="N26" s="13" t="str">
        <f>IFERROR(__xludf.DUMMYFUNCTION("GOOGLETRANSLATE(M26,""zh"",""en"")"),"Power belonging is unknown")</f>
        <v>Power belonging is unknown</v>
      </c>
      <c r="O26" s="3" t="s">
        <v>328</v>
      </c>
      <c r="P26" s="13" t="str">
        <f>IFERROR(__xludf.DUMMYFUNCTION("GOOGLETRANSLATE(O26,""zh"",""en"")"),"Control some user computers")</f>
        <v>Control some user computers</v>
      </c>
      <c r="Q26" s="3" t="s">
        <v>329</v>
      </c>
    </row>
    <row r="27">
      <c r="A27" s="3" t="s">
        <v>16</v>
      </c>
      <c r="B27" s="3" t="s">
        <v>330</v>
      </c>
      <c r="C27" s="13" t="str">
        <f>IFERROR(__xludf.DUMMYFUNCTION("GOOGLETRANSLATE(B27,""zh"",""en"")"),"China")</f>
        <v>China</v>
      </c>
      <c r="D27" s="3" t="s">
        <v>331</v>
      </c>
      <c r="E27" s="13" t="str">
        <f>IFERROR(__xludf.DUMMYFUNCTION("GOOGLETRANSLATE(D27,""zh"",""en"")"),"religion")</f>
        <v>religion</v>
      </c>
      <c r="F27" s="3" t="s">
        <v>332</v>
      </c>
      <c r="G27" s="3" t="s">
        <v>333</v>
      </c>
      <c r="H27" s="5" t="s">
        <v>334</v>
      </c>
      <c r="I27" s="3" t="s">
        <v>16</v>
      </c>
      <c r="J27" s="3" t="s">
        <v>16</v>
      </c>
      <c r="K27" s="13" t="str">
        <f>IFERROR(__xludf.DUMMYFUNCTION("GOOGLETRANSLATE(J27,""zh"",""en"")"),"N/a")</f>
        <v>N/a</v>
      </c>
      <c r="L27" s="3" t="s">
        <v>16</v>
      </c>
      <c r="M27" s="3" t="s">
        <v>327</v>
      </c>
      <c r="N27" s="13" t="str">
        <f>IFERROR(__xludf.DUMMYFUNCTION("GOOGLETRANSLATE(M27,""zh"",""en"")"),"Power belonging is unknown")</f>
        <v>Power belonging is unknown</v>
      </c>
      <c r="O27" s="3" t="s">
        <v>335</v>
      </c>
      <c r="P27" s="13" t="str">
        <f>IFERROR(__xludf.DUMMYFUNCTION("GOOGLETRANSLATE(O27,""zh"",""en"")"),"Website background permission, you can query user data")</f>
        <v>Website background permission, you can query user data</v>
      </c>
      <c r="Q27" s="3" t="s">
        <v>336</v>
      </c>
    </row>
  </sheetData>
  <hyperlinks>
    <hyperlink r:id="rId1" ref="H5"/>
    <hyperlink r:id="rId2" ref="H6"/>
    <hyperlink r:id="rId3" ref="H8"/>
    <hyperlink r:id="rId4" ref="H26"/>
    <hyperlink r:id="rId5" ref="H27"/>
  </hyperlinks>
  <drawing r:id="rId6"/>
</worksheet>
</file>