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hfuzur Rahman\Documents\Production follow up\Aug\"/>
    </mc:Choice>
  </mc:AlternateContent>
  <xr:revisionPtr revIDLastSave="0" documentId="13_ncr:1_{6266501E-1D28-4B87-839B-1FDC5CEECA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 s="1"/>
  <c r="H10" i="1"/>
  <c r="I10" i="1" s="1"/>
  <c r="J10" i="1"/>
  <c r="M10" i="1"/>
  <c r="T10" i="1"/>
  <c r="X10" i="1"/>
  <c r="S9" i="1"/>
  <c r="R9" i="1"/>
  <c r="Q9" i="1"/>
  <c r="P9" i="1"/>
  <c r="O9" i="1"/>
  <c r="N9" i="1"/>
  <c r="K9" i="1"/>
  <c r="C9" i="1"/>
  <c r="X8" i="1"/>
  <c r="H8" i="1"/>
  <c r="I8" i="1" s="1"/>
  <c r="F8" i="1"/>
  <c r="U8" i="1" s="1"/>
  <c r="D8" i="1"/>
  <c r="T8" i="1" s="1"/>
  <c r="B8" i="1"/>
  <c r="J8" i="1" s="1"/>
  <c r="X7" i="1"/>
  <c r="H7" i="1"/>
  <c r="M7" i="1" s="1"/>
  <c r="F7" i="1"/>
  <c r="U7" i="1" s="1"/>
  <c r="D7" i="1"/>
  <c r="B7" i="1"/>
  <c r="J7" i="1" s="1"/>
  <c r="X6" i="1"/>
  <c r="H6" i="1"/>
  <c r="M6" i="1" s="1"/>
  <c r="F6" i="1"/>
  <c r="D6" i="1"/>
  <c r="T6" i="1" s="1"/>
  <c r="B6" i="1"/>
  <c r="J6" i="1" s="1"/>
  <c r="X5" i="1"/>
  <c r="H5" i="1"/>
  <c r="M5" i="1" s="1"/>
  <c r="F5" i="1"/>
  <c r="D5" i="1"/>
  <c r="E5" i="1" s="1"/>
  <c r="B5" i="1"/>
  <c r="J5" i="1" s="1"/>
  <c r="X4" i="1"/>
  <c r="H4" i="1"/>
  <c r="I4" i="1" s="1"/>
  <c r="F4" i="1"/>
  <c r="U4" i="1" s="1"/>
  <c r="D4" i="1"/>
  <c r="T4" i="1" s="1"/>
  <c r="B4" i="1"/>
  <c r="J4" i="1" s="1"/>
  <c r="X3" i="1"/>
  <c r="H3" i="1"/>
  <c r="H9" i="1" s="1"/>
  <c r="F3" i="1"/>
  <c r="U3" i="1" s="1"/>
  <c r="D3" i="1"/>
  <c r="B3" i="1"/>
  <c r="J3" i="1" s="1"/>
  <c r="U2" i="1"/>
  <c r="T2" i="1"/>
  <c r="M2" i="1"/>
  <c r="K2" i="1"/>
  <c r="J2" i="1"/>
  <c r="I2" i="1"/>
  <c r="H2" i="1"/>
  <c r="U10" i="1" l="1"/>
  <c r="L10" i="1" s="1"/>
  <c r="I6" i="1"/>
  <c r="L8" i="1"/>
  <c r="T5" i="1"/>
  <c r="E6" i="1"/>
  <c r="G6" i="1"/>
  <c r="J9" i="1"/>
  <c r="G4" i="1"/>
  <c r="I5" i="1"/>
  <c r="D9" i="1"/>
  <c r="G8" i="1"/>
  <c r="L4" i="1"/>
  <c r="X9" i="1"/>
  <c r="F9" i="1"/>
  <c r="U9" i="1" s="1"/>
  <c r="G7" i="1"/>
  <c r="M3" i="1"/>
  <c r="M9" i="1" s="1"/>
  <c r="U5" i="1"/>
  <c r="E3" i="1"/>
  <c r="I3" i="1"/>
  <c r="I9" i="1" s="1"/>
  <c r="T3" i="1"/>
  <c r="L3" i="1" s="1"/>
  <c r="M4" i="1"/>
  <c r="G5" i="1"/>
  <c r="U6" i="1"/>
  <c r="L6" i="1" s="1"/>
  <c r="E7" i="1"/>
  <c r="I7" i="1"/>
  <c r="T7" i="1"/>
  <c r="L7" i="1" s="1"/>
  <c r="M8" i="1"/>
  <c r="E4" i="1"/>
  <c r="E8" i="1"/>
  <c r="B9" i="1"/>
  <c r="G3" i="1"/>
  <c r="L5" i="1" l="1"/>
  <c r="E9" i="1"/>
  <c r="T9" i="1"/>
  <c r="G9" i="1"/>
  <c r="L9" i="1"/>
</calcChain>
</file>

<file path=xl/sharedStrings.xml><?xml version="1.0" encoding="utf-8"?>
<sst xmlns="http://schemas.openxmlformats.org/spreadsheetml/2006/main" count="34" uniqueCount="34">
  <si>
    <t>Production Unit</t>
  </si>
  <si>
    <t>QC Pass (Pcs)</t>
  </si>
  <si>
    <t>Plan (Pcs)</t>
  </si>
  <si>
    <t>Accu. QC Pass
(Pcs)</t>
  </si>
  <si>
    <t>Plan Balance
(Pcs)</t>
  </si>
  <si>
    <t>Required Prod upto yesterday
(Pcs)</t>
  </si>
  <si>
    <t>Back Log upto yesterday
(Pcs)</t>
  </si>
  <si>
    <t>Average Requirement as per Plan</t>
  </si>
  <si>
    <t>Average target in minutes</t>
  </si>
  <si>
    <t>QC Pass in minutes</t>
  </si>
  <si>
    <t>Factory Target</t>
  </si>
  <si>
    <t>Plan Achv % (monthly)</t>
  </si>
  <si>
    <t>Required/Hr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</si>
  <si>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</si>
  <si>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</si>
  <si>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</si>
  <si>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</si>
  <si>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</si>
  <si>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</si>
  <si>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</si>
  <si>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</si>
  <si>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</si>
  <si>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</si>
  <si>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</si>
  <si>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(Jul-24)</t>
  </si>
  <si>
    <t>Min Basis</t>
  </si>
  <si>
    <t>JAL</t>
  </si>
  <si>
    <t>JFL</t>
  </si>
  <si>
    <t>JKL</t>
  </si>
  <si>
    <t>MFL</t>
  </si>
  <si>
    <t>FFL2</t>
  </si>
  <si>
    <t>JKL-U2</t>
  </si>
  <si>
    <t>GMT TOTAL:</t>
  </si>
  <si>
    <t>Lingerie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</si>
</sst>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CDD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 wrapText="1"/>
    </xf>
    <xf numFmtId="3" fontId="4" fillId="0" borderId="2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9" fontId="4" fillId="0" borderId="4" xfId="2" applyFont="1" applyBorder="1" applyAlignment="1">
      <alignment horizontal="center" vertical="center"/>
    </xf>
    <xf numFmtId="0" fontId="4" fillId="0" borderId="4" xfId="2" applyNumberFormat="1" applyFont="1" applyBorder="1" applyAlignment="1">
      <alignment horizontal="center" vertical="center"/>
    </xf>
    <xf numFmtId="10" fontId="4" fillId="0" borderId="4" xfId="2" applyNumberFormat="1" applyFont="1" applyBorder="1" applyAlignment="1">
      <alignment horizontal="center" vertical="center"/>
    </xf>
    <xf numFmtId="3" fontId="4" fillId="0" borderId="4" xfId="2" applyNumberFormat="1" applyFon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/>
    </xf>
    <xf numFmtId="10" fontId="4" fillId="0" borderId="4" xfId="2" applyNumberFormat="1" applyFont="1" applyFill="1" applyBorder="1" applyAlignment="1">
      <alignment horizontal="center" vertical="center"/>
    </xf>
    <xf numFmtId="3" fontId="4" fillId="0" borderId="4" xfId="2" applyNumberFormat="1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 wrapText="1"/>
    </xf>
    <xf numFmtId="3" fontId="3" fillId="5" borderId="4" xfId="1" applyNumberFormat="1" applyFont="1" applyFill="1" applyBorder="1" applyAlignment="1">
      <alignment horizontal="center" vertical="center"/>
    </xf>
    <xf numFmtId="9" fontId="3" fillId="5" borderId="4" xfId="2" applyFont="1" applyFill="1" applyBorder="1" applyAlignment="1">
      <alignment horizontal="center" vertical="center"/>
    </xf>
    <xf numFmtId="2" fontId="3" fillId="5" borderId="4" xfId="2" applyNumberFormat="1" applyFont="1" applyFill="1" applyBorder="1" applyAlignment="1">
      <alignment horizontal="center" vertical="center"/>
    </xf>
    <xf numFmtId="3" fontId="3" fillId="5" borderId="4" xfId="2" applyNumberFormat="1" applyFont="1" applyFill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  <xf numFmtId="4" fontId="4" fillId="0" borderId="4" xfId="2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hfuzur%20Rahman\Documents\Production%20follow%20up\Production%20Follow%20up-August.xlsx" TargetMode="External"/><Relationship Id="rId1" Type="http://schemas.openxmlformats.org/officeDocument/2006/relationships/externalLinkPath" Target="/Users/Mahfuzur%20Rahman/Documents/Production%20follow%20up/Production%20Follow%20up-Aug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-Aug"/>
      <sheetName val="8-Aug"/>
      <sheetName val="10-Aug"/>
      <sheetName val="Data"/>
    </sheetNames>
    <sheetDataSet>
      <sheetData sheetId="0"/>
      <sheetData sheetId="1"/>
      <sheetData sheetId="2"/>
      <sheetData sheetId="3">
        <row r="2">
          <cell r="A2">
            <v>45512</v>
          </cell>
          <cell r="B2" t="str">
            <v>JAL-1</v>
          </cell>
          <cell r="C2">
            <v>232</v>
          </cell>
          <cell r="D2">
            <v>226</v>
          </cell>
          <cell r="E2">
            <v>57</v>
          </cell>
          <cell r="F2">
            <v>5.84</v>
          </cell>
          <cell r="G2">
            <v>9.36</v>
          </cell>
          <cell r="H2">
            <v>0</v>
          </cell>
          <cell r="I2">
            <v>19290</v>
          </cell>
        </row>
        <row r="3">
          <cell r="A3">
            <v>45512</v>
          </cell>
          <cell r="B3" t="str">
            <v>JAL-2</v>
          </cell>
          <cell r="C3">
            <v>271</v>
          </cell>
          <cell r="D3">
            <v>248</v>
          </cell>
          <cell r="E3">
            <v>67</v>
          </cell>
          <cell r="F3">
            <v>5.87</v>
          </cell>
          <cell r="G3">
            <v>10.32</v>
          </cell>
          <cell r="H3">
            <v>25</v>
          </cell>
          <cell r="I3">
            <v>21950</v>
          </cell>
        </row>
        <row r="4">
          <cell r="A4">
            <v>45512</v>
          </cell>
          <cell r="B4" t="str">
            <v>FFL-1</v>
          </cell>
          <cell r="C4">
            <v>232</v>
          </cell>
          <cell r="D4">
            <v>220</v>
          </cell>
          <cell r="E4">
            <v>49</v>
          </cell>
          <cell r="F4">
            <v>5.94</v>
          </cell>
          <cell r="G4">
            <v>11.67</v>
          </cell>
          <cell r="H4">
            <v>7</v>
          </cell>
          <cell r="I4">
            <v>18140</v>
          </cell>
        </row>
        <row r="5">
          <cell r="A5">
            <v>45512</v>
          </cell>
          <cell r="B5" t="str">
            <v>FFL-2</v>
          </cell>
          <cell r="C5">
            <v>224</v>
          </cell>
          <cell r="D5">
            <v>247</v>
          </cell>
          <cell r="E5">
            <v>50</v>
          </cell>
          <cell r="F5">
            <v>6.83</v>
          </cell>
          <cell r="G5">
            <v>12.35</v>
          </cell>
          <cell r="H5">
            <v>12</v>
          </cell>
          <cell r="I5">
            <v>18625</v>
          </cell>
        </row>
        <row r="6">
          <cell r="A6">
            <v>45512</v>
          </cell>
          <cell r="B6" t="str">
            <v>FFL-3</v>
          </cell>
          <cell r="C6">
            <v>217</v>
          </cell>
          <cell r="D6">
            <v>221</v>
          </cell>
          <cell r="E6">
            <v>51</v>
          </cell>
          <cell r="F6">
            <v>6.9</v>
          </cell>
          <cell r="G6">
            <v>12.05</v>
          </cell>
          <cell r="H6">
            <v>8</v>
          </cell>
          <cell r="I6">
            <v>19675</v>
          </cell>
        </row>
        <row r="7">
          <cell r="A7" t="str">
            <v>JAL</v>
          </cell>
          <cell r="C7">
            <v>1176</v>
          </cell>
          <cell r="D7">
            <v>1162</v>
          </cell>
          <cell r="E7">
            <v>274</v>
          </cell>
          <cell r="F7">
            <v>6.27</v>
          </cell>
          <cell r="G7">
            <v>11.15</v>
          </cell>
          <cell r="H7">
            <v>51</v>
          </cell>
          <cell r="I7">
            <v>97680</v>
          </cell>
        </row>
        <row r="8">
          <cell r="A8">
            <v>45512</v>
          </cell>
          <cell r="B8" t="str">
            <v>JFL-1</v>
          </cell>
          <cell r="C8">
            <v>314</v>
          </cell>
          <cell r="D8">
            <v>308</v>
          </cell>
          <cell r="E8">
            <v>71</v>
          </cell>
          <cell r="F8">
            <v>7.29</v>
          </cell>
          <cell r="G8">
            <v>12.56</v>
          </cell>
          <cell r="H8">
            <v>21</v>
          </cell>
          <cell r="I8">
            <v>23828</v>
          </cell>
        </row>
        <row r="9">
          <cell r="A9">
            <v>45512</v>
          </cell>
          <cell r="B9" t="str">
            <v>JFL-2</v>
          </cell>
          <cell r="C9">
            <v>289</v>
          </cell>
          <cell r="D9">
            <v>269</v>
          </cell>
          <cell r="E9">
            <v>65</v>
          </cell>
          <cell r="F9">
            <v>5.43</v>
          </cell>
          <cell r="G9">
            <v>12.09</v>
          </cell>
          <cell r="H9">
            <v>4</v>
          </cell>
          <cell r="I9">
            <v>29020</v>
          </cell>
        </row>
        <row r="10">
          <cell r="A10" t="str">
            <v>JFL</v>
          </cell>
          <cell r="C10">
            <v>603</v>
          </cell>
          <cell r="D10">
            <v>577</v>
          </cell>
          <cell r="E10">
            <v>136</v>
          </cell>
          <cell r="F10">
            <v>6.27</v>
          </cell>
          <cell r="G10">
            <v>12.33</v>
          </cell>
          <cell r="H10">
            <v>25</v>
          </cell>
          <cell r="I10">
            <v>52848</v>
          </cell>
        </row>
        <row r="11">
          <cell r="A11">
            <v>45512</v>
          </cell>
          <cell r="B11" t="str">
            <v>JKL-1</v>
          </cell>
          <cell r="C11">
            <v>234</v>
          </cell>
          <cell r="D11">
            <v>232</v>
          </cell>
          <cell r="E11">
            <v>55</v>
          </cell>
          <cell r="F11">
            <v>10.15</v>
          </cell>
          <cell r="G11">
            <v>11.71</v>
          </cell>
          <cell r="H11">
            <v>6</v>
          </cell>
          <cell r="I11">
            <v>10230</v>
          </cell>
        </row>
        <row r="12">
          <cell r="A12">
            <v>45512</v>
          </cell>
          <cell r="B12" t="str">
            <v>JKL-2</v>
          </cell>
          <cell r="C12">
            <v>237</v>
          </cell>
          <cell r="D12">
            <v>234</v>
          </cell>
          <cell r="E12">
            <v>61</v>
          </cell>
          <cell r="F12">
            <v>8.65</v>
          </cell>
          <cell r="G12">
            <v>12.07</v>
          </cell>
          <cell r="H12">
            <v>9</v>
          </cell>
          <cell r="I12">
            <v>13500</v>
          </cell>
        </row>
        <row r="13">
          <cell r="A13">
            <v>45512</v>
          </cell>
          <cell r="B13" t="str">
            <v>JKL-3</v>
          </cell>
          <cell r="C13">
            <v>227</v>
          </cell>
          <cell r="D13">
            <v>222</v>
          </cell>
          <cell r="E13">
            <v>53</v>
          </cell>
          <cell r="F13">
            <v>13.42</v>
          </cell>
          <cell r="G13">
            <v>11.31</v>
          </cell>
          <cell r="H13">
            <v>2</v>
          </cell>
          <cell r="I13">
            <v>6820</v>
          </cell>
        </row>
        <row r="14">
          <cell r="A14">
            <v>45512</v>
          </cell>
          <cell r="B14" t="str">
            <v>JKL-4</v>
          </cell>
          <cell r="C14">
            <v>265</v>
          </cell>
          <cell r="D14">
            <v>251</v>
          </cell>
          <cell r="E14">
            <v>56</v>
          </cell>
          <cell r="F14">
            <v>9.52</v>
          </cell>
          <cell r="G14">
            <v>12.8</v>
          </cell>
          <cell r="H14">
            <v>0</v>
          </cell>
          <cell r="I14">
            <v>12950</v>
          </cell>
        </row>
        <row r="15">
          <cell r="A15">
            <v>45512</v>
          </cell>
          <cell r="B15" t="str">
            <v>JKL-5</v>
          </cell>
          <cell r="C15">
            <v>270</v>
          </cell>
          <cell r="D15">
            <v>264</v>
          </cell>
          <cell r="E15">
            <v>47</v>
          </cell>
          <cell r="F15">
            <v>9.48</v>
          </cell>
          <cell r="G15">
            <v>12.44</v>
          </cell>
          <cell r="H15">
            <v>5</v>
          </cell>
          <cell r="I15">
            <v>12699</v>
          </cell>
        </row>
        <row r="16">
          <cell r="A16">
            <v>45512</v>
          </cell>
          <cell r="B16" t="str">
            <v>DBL</v>
          </cell>
          <cell r="C16">
            <v>258</v>
          </cell>
          <cell r="D16">
            <v>255</v>
          </cell>
          <cell r="E16">
            <v>60</v>
          </cell>
          <cell r="F16">
            <v>11.09</v>
          </cell>
          <cell r="G16">
            <v>12.8</v>
          </cell>
          <cell r="H16">
            <v>8</v>
          </cell>
          <cell r="I16">
            <v>12890</v>
          </cell>
        </row>
        <row r="17">
          <cell r="A17" t="str">
            <v>JKL</v>
          </cell>
          <cell r="C17">
            <v>1491</v>
          </cell>
          <cell r="D17">
            <v>1458</v>
          </cell>
          <cell r="E17">
            <v>332</v>
          </cell>
          <cell r="F17">
            <v>10.11</v>
          </cell>
          <cell r="G17">
            <v>12.19</v>
          </cell>
          <cell r="H17">
            <v>29</v>
          </cell>
          <cell r="I17">
            <v>69089</v>
          </cell>
        </row>
        <row r="18">
          <cell r="A18">
            <v>45512</v>
          </cell>
          <cell r="B18" t="str">
            <v>MFL</v>
          </cell>
          <cell r="C18">
            <v>117</v>
          </cell>
          <cell r="D18">
            <v>116</v>
          </cell>
          <cell r="E18">
            <v>30</v>
          </cell>
          <cell r="F18">
            <v>6.49</v>
          </cell>
          <cell r="G18">
            <v>9.23</v>
          </cell>
          <cell r="H18">
            <v>0</v>
          </cell>
          <cell r="I18">
            <v>8538</v>
          </cell>
        </row>
        <row r="19">
          <cell r="A19">
            <v>45512</v>
          </cell>
          <cell r="B19" t="str">
            <v>MFL-1</v>
          </cell>
          <cell r="C19">
            <v>265</v>
          </cell>
          <cell r="D19">
            <v>260</v>
          </cell>
          <cell r="E19">
            <v>64</v>
          </cell>
          <cell r="F19">
            <v>7.2</v>
          </cell>
          <cell r="G19">
            <v>12.21</v>
          </cell>
          <cell r="H19">
            <v>6</v>
          </cell>
          <cell r="I19">
            <v>21086</v>
          </cell>
        </row>
        <row r="20">
          <cell r="A20">
            <v>45512</v>
          </cell>
          <cell r="B20" t="str">
            <v>MFL-2</v>
          </cell>
          <cell r="C20">
            <v>279</v>
          </cell>
          <cell r="D20">
            <v>276</v>
          </cell>
          <cell r="E20">
            <v>75</v>
          </cell>
          <cell r="F20">
            <v>5.98</v>
          </cell>
          <cell r="G20">
            <v>10.54</v>
          </cell>
          <cell r="H20">
            <v>4</v>
          </cell>
          <cell r="I20">
            <v>21917</v>
          </cell>
        </row>
        <row r="21">
          <cell r="A21">
            <v>45512</v>
          </cell>
          <cell r="B21" t="str">
            <v>MFL-3</v>
          </cell>
          <cell r="C21">
            <v>277</v>
          </cell>
          <cell r="D21">
            <v>274</v>
          </cell>
          <cell r="E21">
            <v>68</v>
          </cell>
          <cell r="F21">
            <v>6.96</v>
          </cell>
          <cell r="G21">
            <v>12.17</v>
          </cell>
          <cell r="H21">
            <v>3</v>
          </cell>
          <cell r="I21">
            <v>23147</v>
          </cell>
        </row>
        <row r="22">
          <cell r="A22">
            <v>45512</v>
          </cell>
          <cell r="B22" t="str">
            <v>MFL-4</v>
          </cell>
          <cell r="C22">
            <v>258</v>
          </cell>
          <cell r="D22">
            <v>256</v>
          </cell>
          <cell r="E22">
            <v>64</v>
          </cell>
          <cell r="F22">
            <v>6.22</v>
          </cell>
          <cell r="G22">
            <v>11.29</v>
          </cell>
          <cell r="H22">
            <v>10</v>
          </cell>
          <cell r="I22">
            <v>19450</v>
          </cell>
        </row>
        <row r="23">
          <cell r="A23" t="str">
            <v>MFL</v>
          </cell>
          <cell r="C23">
            <v>1196</v>
          </cell>
          <cell r="D23">
            <v>1182</v>
          </cell>
          <cell r="E23">
            <v>301</v>
          </cell>
          <cell r="F23">
            <v>6.59</v>
          </cell>
          <cell r="G23">
            <v>11.09</v>
          </cell>
          <cell r="H23">
            <v>23</v>
          </cell>
          <cell r="I23">
            <v>94138</v>
          </cell>
        </row>
        <row r="24">
          <cell r="A24">
            <v>45512</v>
          </cell>
          <cell r="B24" t="str">
            <v>FFL2-1</v>
          </cell>
          <cell r="C24">
            <v>247</v>
          </cell>
          <cell r="D24">
            <v>248</v>
          </cell>
          <cell r="E24">
            <v>42</v>
          </cell>
          <cell r="F24">
            <v>8.41</v>
          </cell>
          <cell r="G24">
            <v>9.18</v>
          </cell>
          <cell r="H24">
            <v>0</v>
          </cell>
          <cell r="I24">
            <v>10595</v>
          </cell>
        </row>
        <row r="25">
          <cell r="A25">
            <v>45512</v>
          </cell>
          <cell r="B25" t="str">
            <v>FFL2-2</v>
          </cell>
          <cell r="C25">
            <v>230</v>
          </cell>
          <cell r="D25">
            <v>235</v>
          </cell>
          <cell r="E25">
            <v>40</v>
          </cell>
          <cell r="F25">
            <v>8.58</v>
          </cell>
          <cell r="G25">
            <v>9.3699999999999992</v>
          </cell>
          <cell r="H25">
            <v>3</v>
          </cell>
          <cell r="I25">
            <v>10190</v>
          </cell>
        </row>
        <row r="26">
          <cell r="A26">
            <v>45512</v>
          </cell>
          <cell r="B26" t="str">
            <v>FFL2-3</v>
          </cell>
          <cell r="C26">
            <v>239</v>
          </cell>
          <cell r="D26">
            <v>247</v>
          </cell>
          <cell r="E26">
            <v>41</v>
          </cell>
          <cell r="F26">
            <v>8.51</v>
          </cell>
          <cell r="G26">
            <v>9.64</v>
          </cell>
          <cell r="H26">
            <v>0</v>
          </cell>
          <cell r="I26">
            <v>11320</v>
          </cell>
        </row>
        <row r="27">
          <cell r="A27">
            <v>45512</v>
          </cell>
          <cell r="B27" t="str">
            <v>FFL2-4</v>
          </cell>
          <cell r="C27">
            <v>235</v>
          </cell>
          <cell r="D27">
            <v>237</v>
          </cell>
          <cell r="E27">
            <v>44</v>
          </cell>
          <cell r="F27">
            <v>9.57</v>
          </cell>
          <cell r="G27">
            <v>9.8000000000000007</v>
          </cell>
          <cell r="H27">
            <v>0</v>
          </cell>
          <cell r="I27">
            <v>10575</v>
          </cell>
        </row>
        <row r="28">
          <cell r="A28">
            <v>45512</v>
          </cell>
          <cell r="B28" t="str">
            <v>FFL2-5</v>
          </cell>
          <cell r="C28">
            <v>234</v>
          </cell>
          <cell r="D28">
            <v>236</v>
          </cell>
          <cell r="E28">
            <v>38</v>
          </cell>
          <cell r="F28">
            <v>8.89</v>
          </cell>
          <cell r="G28">
            <v>9.5500000000000007</v>
          </cell>
          <cell r="H28">
            <v>5</v>
          </cell>
          <cell r="I28">
            <v>9420</v>
          </cell>
        </row>
        <row r="29">
          <cell r="A29" t="str">
            <v>FFL2</v>
          </cell>
          <cell r="C29">
            <v>1185</v>
          </cell>
          <cell r="D29">
            <v>1203</v>
          </cell>
          <cell r="E29">
            <v>205</v>
          </cell>
          <cell r="F29">
            <v>8.7899999999999991</v>
          </cell>
          <cell r="G29">
            <v>9.51</v>
          </cell>
          <cell r="H29">
            <v>8</v>
          </cell>
          <cell r="I29">
            <v>52100</v>
          </cell>
        </row>
        <row r="30">
          <cell r="A30">
            <v>45512</v>
          </cell>
          <cell r="B30" t="str">
            <v>JKL-U2-1</v>
          </cell>
          <cell r="C30">
            <v>427</v>
          </cell>
          <cell r="D30">
            <v>412</v>
          </cell>
          <cell r="E30">
            <v>97</v>
          </cell>
          <cell r="F30">
            <v>7.09</v>
          </cell>
          <cell r="G30">
            <v>11.03</v>
          </cell>
          <cell r="H30">
            <v>14</v>
          </cell>
          <cell r="I30">
            <v>30600</v>
          </cell>
        </row>
        <row r="31">
          <cell r="A31">
            <v>45512</v>
          </cell>
          <cell r="B31" t="str">
            <v>JKL-U2-2</v>
          </cell>
          <cell r="C31">
            <v>421</v>
          </cell>
          <cell r="D31">
            <v>413</v>
          </cell>
          <cell r="E31">
            <v>63</v>
          </cell>
          <cell r="F31">
            <v>8.1999999999999993</v>
          </cell>
          <cell r="G31">
            <v>9.9499999999999993</v>
          </cell>
          <cell r="H31">
            <v>5</v>
          </cell>
          <cell r="I31">
            <v>22210</v>
          </cell>
        </row>
        <row r="32">
          <cell r="A32">
            <v>45512</v>
          </cell>
          <cell r="B32" t="str">
            <v>JKL-U2-3</v>
          </cell>
          <cell r="C32">
            <v>409</v>
          </cell>
          <cell r="D32">
            <v>398</v>
          </cell>
          <cell r="E32">
            <v>102</v>
          </cell>
          <cell r="F32">
            <v>8.52</v>
          </cell>
          <cell r="G32">
            <v>10.5</v>
          </cell>
          <cell r="H32">
            <v>19</v>
          </cell>
          <cell r="I32">
            <v>23435</v>
          </cell>
        </row>
        <row r="33">
          <cell r="A33">
            <v>45512</v>
          </cell>
          <cell r="B33" t="str">
            <v>JKL-U2-4</v>
          </cell>
          <cell r="C33">
            <v>415</v>
          </cell>
          <cell r="D33">
            <v>403</v>
          </cell>
          <cell r="E33">
            <v>108</v>
          </cell>
          <cell r="F33">
            <v>7.51</v>
          </cell>
          <cell r="G33">
            <v>10.71</v>
          </cell>
          <cell r="H33">
            <v>9</v>
          </cell>
          <cell r="I33">
            <v>26840</v>
          </cell>
        </row>
        <row r="34">
          <cell r="A34">
            <v>45512</v>
          </cell>
          <cell r="B34" t="str">
            <v>JKL-U2-5</v>
          </cell>
          <cell r="C34">
            <v>427</v>
          </cell>
          <cell r="D34">
            <v>411</v>
          </cell>
          <cell r="E34">
            <v>99</v>
          </cell>
          <cell r="F34">
            <v>7.44</v>
          </cell>
          <cell r="G34">
            <v>9.7200000000000006</v>
          </cell>
          <cell r="H34">
            <v>13</v>
          </cell>
          <cell r="I34">
            <v>26561</v>
          </cell>
        </row>
        <row r="35">
          <cell r="A35" t="str">
            <v>JKL-U2</v>
          </cell>
          <cell r="C35">
            <v>2099</v>
          </cell>
          <cell r="D35">
            <v>2037</v>
          </cell>
          <cell r="E35">
            <v>469</v>
          </cell>
          <cell r="F35">
            <v>7.7</v>
          </cell>
          <cell r="G35">
            <v>10.38</v>
          </cell>
          <cell r="H35">
            <v>60</v>
          </cell>
          <cell r="I35">
            <v>129646</v>
          </cell>
        </row>
        <row r="36">
          <cell r="A36" t="str">
            <v>GMT TOTAL:</v>
          </cell>
          <cell r="C36">
            <v>7750</v>
          </cell>
          <cell r="D36">
            <v>7619</v>
          </cell>
          <cell r="E36">
            <v>1717</v>
          </cell>
          <cell r="F36">
            <v>7.5</v>
          </cell>
          <cell r="G36">
            <v>11.02</v>
          </cell>
          <cell r="H36">
            <v>195</v>
          </cell>
          <cell r="I36">
            <v>495501</v>
          </cell>
        </row>
        <row r="37">
          <cell r="A37">
            <v>45512</v>
          </cell>
          <cell r="B37" t="str">
            <v>FFL2-PADMA</v>
          </cell>
          <cell r="C37">
            <v>176</v>
          </cell>
          <cell r="D37">
            <v>181</v>
          </cell>
          <cell r="E37">
            <v>47</v>
          </cell>
          <cell r="F37">
            <v>3.31</v>
          </cell>
          <cell r="G37">
            <v>9.74</v>
          </cell>
          <cell r="H37">
            <v>0</v>
          </cell>
          <cell r="I37">
            <v>33600</v>
          </cell>
        </row>
        <row r="38">
          <cell r="A38">
            <v>45512</v>
          </cell>
          <cell r="B38" t="str">
            <v>FFL2-MEGHNA</v>
          </cell>
          <cell r="C38">
            <v>170</v>
          </cell>
          <cell r="D38">
            <v>185</v>
          </cell>
          <cell r="E38">
            <v>46</v>
          </cell>
          <cell r="F38">
            <v>3.4</v>
          </cell>
          <cell r="G38">
            <v>9.5</v>
          </cell>
          <cell r="H38">
            <v>1</v>
          </cell>
          <cell r="I38">
            <v>27700</v>
          </cell>
        </row>
        <row r="39">
          <cell r="A39">
            <v>45512</v>
          </cell>
          <cell r="B39" t="str">
            <v>FFL2-JAMUNA</v>
          </cell>
          <cell r="C39">
            <v>178</v>
          </cell>
          <cell r="D39">
            <v>183</v>
          </cell>
          <cell r="E39">
            <v>47</v>
          </cell>
          <cell r="F39">
            <v>3.7</v>
          </cell>
          <cell r="G39">
            <v>9.27</v>
          </cell>
          <cell r="H39">
            <v>6</v>
          </cell>
          <cell r="I39">
            <v>24902</v>
          </cell>
        </row>
        <row r="40">
          <cell r="A40">
            <v>45512</v>
          </cell>
          <cell r="B40" t="str">
            <v>FFL2-MADHUMATI</v>
          </cell>
          <cell r="C40">
            <v>156</v>
          </cell>
          <cell r="D40">
            <v>158</v>
          </cell>
          <cell r="E40">
            <v>45</v>
          </cell>
          <cell r="F40">
            <v>3.25</v>
          </cell>
          <cell r="G40">
            <v>9.4700000000000006</v>
          </cell>
          <cell r="H40">
            <v>0</v>
          </cell>
          <cell r="I40">
            <v>27850</v>
          </cell>
        </row>
        <row r="41">
          <cell r="A41">
            <v>45512</v>
          </cell>
          <cell r="B41" t="str">
            <v>FFL2-KARNAPHULI</v>
          </cell>
          <cell r="C41">
            <v>211</v>
          </cell>
          <cell r="D41">
            <v>202</v>
          </cell>
          <cell r="E41">
            <v>49</v>
          </cell>
          <cell r="F41">
            <v>3.34</v>
          </cell>
          <cell r="G41">
            <v>8.99</v>
          </cell>
          <cell r="H41">
            <v>28</v>
          </cell>
          <cell r="I41">
            <v>22720</v>
          </cell>
        </row>
        <row r="42">
          <cell r="A42" t="str">
            <v>LINGERIE</v>
          </cell>
          <cell r="C42">
            <v>891</v>
          </cell>
          <cell r="D42">
            <v>909</v>
          </cell>
          <cell r="E42">
            <v>234</v>
          </cell>
          <cell r="F42">
            <v>3.39</v>
          </cell>
          <cell r="G42">
            <v>9.39</v>
          </cell>
          <cell r="H42">
            <v>35</v>
          </cell>
          <cell r="I42">
            <v>136772</v>
          </cell>
        </row>
        <row r="43">
          <cell r="A43" t="str">
            <v>ALL TOTAL:</v>
          </cell>
          <cell r="C43">
            <v>8641</v>
          </cell>
          <cell r="D43">
            <v>8528</v>
          </cell>
          <cell r="E43">
            <v>1951</v>
          </cell>
          <cell r="F43">
            <v>6.61</v>
          </cell>
          <cell r="G43">
            <v>10.77</v>
          </cell>
          <cell r="H43">
            <v>230</v>
          </cell>
          <cell r="I43">
            <v>632273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workbookViewId="0">
      <selection activeCell="B16" sqref="B16"/>
    </sheetView>
  </sheetViews>
  <sheetFormatPr defaultColWidth="8.7109375" defaultRowHeight="15" x14ac:dyDescent="0.25"/>
  <cols>
    <col min="1" max="1" width="19.5703125" style="40" customWidth="1"/>
    <col min="2" max="2" width="14.85546875" style="39" bestFit="1" customWidth="1"/>
    <col min="3" max="3" width="17.7109375" style="1" bestFit="1" customWidth="1"/>
    <col min="4" max="4" width="23" style="1" bestFit="1" customWidth="1"/>
    <col min="5" max="5" width="20.5703125" style="1" bestFit="1" customWidth="1"/>
    <col min="6" max="6" width="22.5703125" style="1" customWidth="1"/>
    <col min="7" max="7" width="21.140625" style="1" customWidth="1"/>
    <col min="8" max="8" width="20.5703125" style="1" customWidth="1"/>
    <col min="9" max="9" width="22.7109375" style="1" bestFit="1" customWidth="1"/>
    <col min="10" max="10" width="15.42578125" style="1" bestFit="1" customWidth="1"/>
    <col min="11" max="11" width="14.85546875" style="1" bestFit="1" customWidth="1"/>
    <col min="12" max="12" width="17.5703125" style="1" bestFit="1" customWidth="1"/>
    <col min="13" max="13" width="18" style="1" bestFit="1" customWidth="1"/>
    <col min="14" max="14" width="8.7109375" style="1" bestFit="1"/>
    <col min="15" max="15" width="15.5703125" style="1" bestFit="1" customWidth="1"/>
    <col min="16" max="16" width="8.7109375" style="1" bestFit="1"/>
    <col min="17" max="17" width="15.5703125" style="1" bestFit="1" customWidth="1"/>
    <col min="18" max="19" width="12" style="1" bestFit="1" customWidth="1"/>
    <col min="20" max="20" width="24.7109375" style="1" bestFit="1" customWidth="1"/>
    <col min="21" max="21" width="17.5703125" style="1" bestFit="1" customWidth="1"/>
    <col min="22" max="22" width="8.7109375" style="1"/>
    <col min="23" max="23" width="17" style="1" bestFit="1" customWidth="1"/>
    <col min="24" max="24" width="18.42578125" style="1" bestFit="1" customWidth="1"/>
    <col min="25" max="26" width="11" style="1" bestFit="1" customWidth="1"/>
    <col min="27" max="27" width="8.7109375" style="1"/>
    <col min="28" max="28" width="10.7109375" style="1" customWidth="1"/>
    <col min="29" max="29" width="11.28515625" style="1" customWidth="1"/>
    <col min="30" max="16384" width="8.7109375" style="1"/>
  </cols>
  <sheetData>
    <row r="1" spans="1:24" ht="42.75" x14ac:dyDescent="0.25">
      <c r="A1" s="2" t="s">
        <v>0</v>
      </c>
      <c r="B1" s="3" t="s">
        <v>1</v>
      </c>
      <c r="C1" s="4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6" t="s">
        <v>8</v>
      </c>
      <c r="J1" s="6" t="s">
        <v>9</v>
      </c>
      <c r="K1" s="3" t="s">
        <v>10</v>
      </c>
      <c r="L1" s="6" t="s">
        <v>11</v>
      </c>
      <c r="M1" s="6" t="s">
        <v>12</v>
      </c>
      <c r="N1" s="2" t="s">
        <v>13</v>
      </c>
      <c r="O1" s="5" t="s">
        <v>14</v>
      </c>
      <c r="P1" s="2" t="s">
        <v>15</v>
      </c>
      <c r="Q1" s="5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7" t="s">
        <v>21</v>
      </c>
      <c r="W1" s="5" t="s">
        <v>22</v>
      </c>
      <c r="X1" s="8" t="s">
        <v>23</v>
      </c>
    </row>
    <row r="2" spans="1:24" x14ac:dyDescent="0.25">
      <c r="A2" s="9"/>
      <c r="B2" s="10">
        <v>45511</v>
      </c>
      <c r="C2" s="11" t="s">
        <v>24</v>
      </c>
      <c r="D2" s="12"/>
      <c r="E2" s="9"/>
      <c r="F2" s="9"/>
      <c r="G2" s="9"/>
      <c r="H2" s="10">
        <f>B2</f>
        <v>45511</v>
      </c>
      <c r="I2" s="10">
        <f>B2</f>
        <v>45511</v>
      </c>
      <c r="J2" s="10">
        <f>B2</f>
        <v>45511</v>
      </c>
      <c r="K2" s="10">
        <f>B2</f>
        <v>45511</v>
      </c>
      <c r="L2" s="13" t="s">
        <v>25</v>
      </c>
      <c r="M2" s="10">
        <f>B2</f>
        <v>45511</v>
      </c>
      <c r="N2" s="9"/>
      <c r="O2" s="12"/>
      <c r="P2" s="9"/>
      <c r="Q2" s="12"/>
      <c r="R2" s="9"/>
      <c r="S2" s="12"/>
      <c r="T2" s="14">
        <f>B2</f>
        <v>45511</v>
      </c>
      <c r="U2" s="14">
        <f>B2</f>
        <v>45511</v>
      </c>
      <c r="V2" s="15"/>
      <c r="W2" s="12"/>
      <c r="X2" s="16"/>
    </row>
    <row r="3" spans="1:24" s="27" customFormat="1" ht="17.25" x14ac:dyDescent="0.25">
      <c r="A3" s="17" t="s">
        <v>26</v>
      </c>
      <c r="B3" s="18">
        <f>VLOOKUP(A3,[1]Data!A2:I43,9,FALSE)</f>
        <v>97680</v>
      </c>
      <c r="C3" s="18">
        <v>2567694</v>
      </c>
      <c r="D3" s="19">
        <f>VLOOKUP(A3,[1]!Table1[[#All],[Prod. Date]:[Accu. QC Pass]],15,FALSE)</f>
        <v>519252</v>
      </c>
      <c r="E3" s="20">
        <f t="shared" ref="E3:E8" si="0">C3-D3</f>
        <v>2048442</v>
      </c>
      <c r="F3" s="20">
        <f>C3*$W3/$V3</f>
        <v>616246.56000000006</v>
      </c>
      <c r="G3" s="20">
        <f t="shared" ref="G3:G8" si="1">F3-D3</f>
        <v>96994.560000000056</v>
      </c>
      <c r="H3" s="20" t="e">
        <f>#REF!/#REF!</f>
        <v>#REF!</v>
      </c>
      <c r="I3" s="20" t="e">
        <f>H3*N3</f>
        <v>#REF!</v>
      </c>
      <c r="J3" s="20">
        <f t="shared" ref="J3:J8" si="2">B3*O3</f>
        <v>592917.6</v>
      </c>
      <c r="K3" s="21">
        <v>101090</v>
      </c>
      <c r="L3" s="22">
        <f>T3/U3</f>
        <v>0.69871695191740602</v>
      </c>
      <c r="M3" s="20" t="e">
        <f>H3/P3</f>
        <v>#REF!</v>
      </c>
      <c r="N3" s="23">
        <v>7.32</v>
      </c>
      <c r="O3" s="23">
        <v>6.07</v>
      </c>
      <c r="P3" s="23">
        <v>10.3</v>
      </c>
      <c r="Q3" s="23">
        <v>10.51</v>
      </c>
      <c r="R3" s="24">
        <v>0.64700000000000002</v>
      </c>
      <c r="S3" s="24">
        <v>0.66010000000000002</v>
      </c>
      <c r="T3" s="25">
        <f>O3*D3</f>
        <v>3151859.64</v>
      </c>
      <c r="U3" s="25">
        <f t="shared" ref="U3:U9" si="3">N3*F3</f>
        <v>4510924.8192000007</v>
      </c>
      <c r="V3" s="26">
        <v>25</v>
      </c>
      <c r="W3" s="26">
        <v>6</v>
      </c>
      <c r="X3" s="26">
        <f>V3-W3</f>
        <v>19</v>
      </c>
    </row>
    <row r="4" spans="1:24" s="27" customFormat="1" ht="17.25" x14ac:dyDescent="0.25">
      <c r="A4" s="17" t="s">
        <v>27</v>
      </c>
      <c r="B4" s="18">
        <f>VLOOKUP(A4,[1]Data!A3:I44,9,FALSE)</f>
        <v>52848</v>
      </c>
      <c r="C4" s="20">
        <v>1640410</v>
      </c>
      <c r="D4" s="19">
        <f>VLOOKUP(A4,[1]!Table1[[#All],[Prod. Date]:[Accu. QC Pass]],15,FALSE)</f>
        <v>225654</v>
      </c>
      <c r="E4" s="20">
        <f t="shared" si="0"/>
        <v>1414756</v>
      </c>
      <c r="F4" s="20">
        <f t="shared" ref="F4:F8" si="4">C4*$W4/$V4</f>
        <v>393698.4</v>
      </c>
      <c r="G4" s="20">
        <f>F4-D4</f>
        <v>168044.40000000002</v>
      </c>
      <c r="H4" s="20" t="e">
        <f>#REF!/#REF!</f>
        <v>#REF!</v>
      </c>
      <c r="I4" s="20" t="e">
        <f t="shared" ref="I4:I8" si="5">H4*N4</f>
        <v>#REF!</v>
      </c>
      <c r="J4" s="20">
        <f t="shared" si="2"/>
        <v>328186.08</v>
      </c>
      <c r="K4" s="21">
        <v>45316</v>
      </c>
      <c r="L4" s="22">
        <f t="shared" ref="L4:L8" si="6">T4/U4</f>
        <v>0.61157257517403396</v>
      </c>
      <c r="M4" s="20" t="e">
        <f t="shared" ref="M4:M8" si="7">H4/P4</f>
        <v>#REF!</v>
      </c>
      <c r="N4" s="28">
        <v>5.82</v>
      </c>
      <c r="O4" s="28">
        <v>6.21</v>
      </c>
      <c r="P4" s="28">
        <v>10.85</v>
      </c>
      <c r="Q4" s="28">
        <v>10.38</v>
      </c>
      <c r="R4" s="29">
        <v>0.68</v>
      </c>
      <c r="S4" s="29">
        <v>0.60809999999999997</v>
      </c>
      <c r="T4" s="30">
        <f t="shared" ref="T4:T9" si="8">O4*D4</f>
        <v>1401311.34</v>
      </c>
      <c r="U4" s="25">
        <f t="shared" si="3"/>
        <v>2291324.6880000001</v>
      </c>
      <c r="V4" s="26">
        <v>25</v>
      </c>
      <c r="W4" s="26">
        <v>6</v>
      </c>
      <c r="X4" s="26">
        <f t="shared" ref="X4:X8" si="9">V4-W4</f>
        <v>19</v>
      </c>
    </row>
    <row r="5" spans="1:24" s="27" customFormat="1" ht="17.25" x14ac:dyDescent="0.25">
      <c r="A5" s="17" t="s">
        <v>28</v>
      </c>
      <c r="B5" s="18">
        <f>VLOOKUP(A5,[1]Data!A4:I45,9,FALSE)</f>
        <v>69089</v>
      </c>
      <c r="C5" s="20">
        <v>1830927</v>
      </c>
      <c r="D5" s="19">
        <f>VLOOKUP(A5,[1]!Table1[[#All],[Prod. Date]:[Accu. QC Pass]],15,FALSE)</f>
        <v>317387</v>
      </c>
      <c r="E5" s="20">
        <f t="shared" si="0"/>
        <v>1513540</v>
      </c>
      <c r="F5" s="20">
        <f t="shared" si="4"/>
        <v>439422.48</v>
      </c>
      <c r="G5" s="20">
        <f t="shared" si="1"/>
        <v>122035.47999999998</v>
      </c>
      <c r="H5" s="20" t="e">
        <f>#REF!/#REF!</f>
        <v>#REF!</v>
      </c>
      <c r="I5" s="20" t="e">
        <f t="shared" si="5"/>
        <v>#REF!</v>
      </c>
      <c r="J5" s="20">
        <f t="shared" si="2"/>
        <v>720598.27</v>
      </c>
      <c r="K5" s="21">
        <v>63603</v>
      </c>
      <c r="L5" s="22">
        <f t="shared" si="6"/>
        <v>0.74662066416177231</v>
      </c>
      <c r="M5" s="20" t="e">
        <f t="shared" si="7"/>
        <v>#REF!</v>
      </c>
      <c r="N5" s="23">
        <v>10.09</v>
      </c>
      <c r="O5" s="23">
        <v>10.43</v>
      </c>
      <c r="P5" s="23">
        <v>8.9</v>
      </c>
      <c r="Q5" s="23">
        <v>10.25</v>
      </c>
      <c r="R5" s="24">
        <v>0.68899999999999995</v>
      </c>
      <c r="S5" s="24">
        <v>0.49430000000000002</v>
      </c>
      <c r="T5" s="25">
        <f t="shared" si="8"/>
        <v>3310346.4099999997</v>
      </c>
      <c r="U5" s="25">
        <f>N5*F5</f>
        <v>4433772.8231999995</v>
      </c>
      <c r="V5" s="26">
        <v>25</v>
      </c>
      <c r="W5" s="26">
        <v>6</v>
      </c>
      <c r="X5" s="26">
        <f t="shared" si="9"/>
        <v>19</v>
      </c>
    </row>
    <row r="6" spans="1:24" s="27" customFormat="1" ht="17.25" x14ac:dyDescent="0.25">
      <c r="A6" s="17" t="s">
        <v>29</v>
      </c>
      <c r="B6" s="18">
        <f>VLOOKUP(A6,[1]Data!A5:I46,9,FALSE)</f>
        <v>94138</v>
      </c>
      <c r="C6" s="20">
        <v>1868851</v>
      </c>
      <c r="D6" s="19">
        <f>VLOOKUP(A6,[1]!Table1[[#All],[Prod. Date]:[Accu. QC Pass]],15,FALSE)</f>
        <v>409512</v>
      </c>
      <c r="E6" s="20">
        <f t="shared" si="0"/>
        <v>1459339</v>
      </c>
      <c r="F6" s="20">
        <f t="shared" si="4"/>
        <v>448524.24</v>
      </c>
      <c r="G6" s="20">
        <f t="shared" si="1"/>
        <v>39012.239999999991</v>
      </c>
      <c r="H6" s="20" t="e">
        <f>#REF!/#REF!</f>
        <v>#REF!</v>
      </c>
      <c r="I6" s="20" t="e">
        <f t="shared" si="5"/>
        <v>#REF!</v>
      </c>
      <c r="J6" s="20">
        <f t="shared" si="2"/>
        <v>611897</v>
      </c>
      <c r="K6" s="31">
        <v>92053</v>
      </c>
      <c r="L6" s="22">
        <f t="shared" si="6"/>
        <v>0.79766609859293514</v>
      </c>
      <c r="M6" s="20" t="e">
        <f t="shared" si="7"/>
        <v>#REF!</v>
      </c>
      <c r="N6" s="23">
        <v>7.44</v>
      </c>
      <c r="O6" s="23">
        <v>6.5</v>
      </c>
      <c r="P6" s="23">
        <v>8.9</v>
      </c>
      <c r="Q6" s="23">
        <v>9.65</v>
      </c>
      <c r="R6" s="24">
        <v>0.624</v>
      </c>
      <c r="S6" s="24">
        <v>0.61670000000000003</v>
      </c>
      <c r="T6" s="25">
        <f t="shared" si="8"/>
        <v>2661828</v>
      </c>
      <c r="U6" s="25">
        <f t="shared" si="3"/>
        <v>3337020.3456000001</v>
      </c>
      <c r="V6" s="26">
        <v>25</v>
      </c>
      <c r="W6" s="26">
        <v>6</v>
      </c>
      <c r="X6" s="26">
        <f t="shared" si="9"/>
        <v>19</v>
      </c>
    </row>
    <row r="7" spans="1:24" s="27" customFormat="1" ht="17.25" x14ac:dyDescent="0.25">
      <c r="A7" s="17" t="s">
        <v>30</v>
      </c>
      <c r="B7" s="18">
        <f>VLOOKUP(A7,[1]Data!A6:I47,9,FALSE)</f>
        <v>52100</v>
      </c>
      <c r="C7" s="20">
        <v>1907591</v>
      </c>
      <c r="D7" s="19">
        <f>VLOOKUP(A7,[1]!Table1[[#All],[Prod. Date]:[Accu. QC Pass]],15,FALSE)</f>
        <v>320824</v>
      </c>
      <c r="E7" s="20">
        <f t="shared" si="0"/>
        <v>1586767</v>
      </c>
      <c r="F7" s="20">
        <f t="shared" si="4"/>
        <v>457821.84</v>
      </c>
      <c r="G7" s="20">
        <f t="shared" si="1"/>
        <v>136997.84000000003</v>
      </c>
      <c r="H7" s="20" t="e">
        <f>#REF!/#REF!</f>
        <v>#REF!</v>
      </c>
      <c r="I7" s="20" t="e">
        <f t="shared" si="5"/>
        <v>#REF!</v>
      </c>
      <c r="J7" s="20">
        <f t="shared" si="2"/>
        <v>469942</v>
      </c>
      <c r="K7" s="31">
        <v>63455</v>
      </c>
      <c r="L7" s="22">
        <f t="shared" si="6"/>
        <v>0.83942500920802754</v>
      </c>
      <c r="M7" s="20" t="e">
        <f t="shared" si="7"/>
        <v>#REF!</v>
      </c>
      <c r="N7" s="23">
        <v>7.53</v>
      </c>
      <c r="O7" s="23">
        <v>9.02</v>
      </c>
      <c r="P7" s="23">
        <v>10.3</v>
      </c>
      <c r="Q7" s="23">
        <v>11.22</v>
      </c>
      <c r="R7" s="24">
        <v>0.61699999999999999</v>
      </c>
      <c r="S7" s="24">
        <v>0.58460000000000001</v>
      </c>
      <c r="T7" s="25">
        <f t="shared" si="8"/>
        <v>2893832.48</v>
      </c>
      <c r="U7" s="25">
        <f t="shared" si="3"/>
        <v>3447398.4552000002</v>
      </c>
      <c r="V7" s="26">
        <v>25</v>
      </c>
      <c r="W7" s="26">
        <v>6</v>
      </c>
      <c r="X7" s="26">
        <f t="shared" si="9"/>
        <v>19</v>
      </c>
    </row>
    <row r="8" spans="1:24" s="27" customFormat="1" ht="17.25" x14ac:dyDescent="0.25">
      <c r="A8" s="17" t="s">
        <v>31</v>
      </c>
      <c r="B8" s="18">
        <f>VLOOKUP(A8,[1]Data!A7:I48,9,FALSE)</f>
        <v>129646</v>
      </c>
      <c r="C8" s="20">
        <v>3625527</v>
      </c>
      <c r="D8" s="19">
        <f>VLOOKUP(A8,[1]!Table1[[#All],[Prod. Date]:[Accu. QC Pass]],15,FALSE)</f>
        <v>557821</v>
      </c>
      <c r="E8" s="20">
        <f t="shared" si="0"/>
        <v>3067706</v>
      </c>
      <c r="F8" s="20">
        <f t="shared" si="4"/>
        <v>870126.48</v>
      </c>
      <c r="G8" s="20">
        <f t="shared" si="1"/>
        <v>312305.48</v>
      </c>
      <c r="H8" s="20" t="e">
        <f>#REF!/#REF!</f>
        <v>#REF!</v>
      </c>
      <c r="I8" s="20" t="e">
        <f t="shared" si="5"/>
        <v>#REF!</v>
      </c>
      <c r="J8" s="20">
        <f t="shared" si="2"/>
        <v>1028092.7799999999</v>
      </c>
      <c r="K8" s="31">
        <v>122224</v>
      </c>
      <c r="L8" s="22">
        <f t="shared" si="6"/>
        <v>0.61846317296112729</v>
      </c>
      <c r="M8" s="20" t="e">
        <f t="shared" si="7"/>
        <v>#REF!</v>
      </c>
      <c r="N8" s="23">
        <v>8.2200000000000006</v>
      </c>
      <c r="O8" s="23">
        <v>7.93</v>
      </c>
      <c r="P8" s="23">
        <v>10.3</v>
      </c>
      <c r="Q8" s="23">
        <v>9.2799999999999994</v>
      </c>
      <c r="R8" s="24">
        <v>0.66</v>
      </c>
      <c r="S8" s="24">
        <v>0.62860000000000005</v>
      </c>
      <c r="T8" s="25">
        <f t="shared" si="8"/>
        <v>4423520.53</v>
      </c>
      <c r="U8" s="25">
        <f t="shared" si="3"/>
        <v>7152439.6655999999</v>
      </c>
      <c r="V8" s="26">
        <v>25</v>
      </c>
      <c r="W8" s="26">
        <v>6</v>
      </c>
      <c r="X8" s="26">
        <f t="shared" si="9"/>
        <v>19</v>
      </c>
    </row>
    <row r="9" spans="1:24" s="27" customFormat="1" ht="17.25" x14ac:dyDescent="0.25">
      <c r="A9" s="32" t="s">
        <v>32</v>
      </c>
      <c r="B9" s="33">
        <f t="shared" ref="B9:D9" si="10">SUM(B3:B8)</f>
        <v>495501</v>
      </c>
      <c r="C9" s="33">
        <f t="shared" si="10"/>
        <v>13441000</v>
      </c>
      <c r="D9" s="33">
        <f t="shared" si="10"/>
        <v>2350450</v>
      </c>
      <c r="E9" s="33">
        <f t="shared" ref="E9:G9" si="11">SUM(E3:E8)</f>
        <v>11090550</v>
      </c>
      <c r="F9" s="33">
        <f t="shared" si="11"/>
        <v>3225840</v>
      </c>
      <c r="G9" s="33">
        <f t="shared" si="11"/>
        <v>875390</v>
      </c>
      <c r="H9" s="33" t="e">
        <f>SUM(H3:H8)</f>
        <v>#REF!</v>
      </c>
      <c r="I9" s="33" t="e">
        <f>SUM(I3:I8)</f>
        <v>#REF!</v>
      </c>
      <c r="J9" s="33">
        <f t="shared" ref="J9:K9" si="12">SUM(J3:J8)</f>
        <v>3751633.73</v>
      </c>
      <c r="K9" s="33">
        <f t="shared" si="12"/>
        <v>487741</v>
      </c>
      <c r="L9" s="34">
        <f>AVERAGE(L3:L8)</f>
        <v>0.71874407866921697</v>
      </c>
      <c r="M9" s="35" t="e">
        <f t="shared" ref="M9:S9" si="13">AVERAGE(M3:M8)</f>
        <v>#REF!</v>
      </c>
      <c r="N9" s="35">
        <f t="shared" si="13"/>
        <v>7.7366666666666672</v>
      </c>
      <c r="O9" s="35">
        <f t="shared" si="13"/>
        <v>7.6933333333333342</v>
      </c>
      <c r="P9" s="35">
        <f t="shared" si="13"/>
        <v>9.9249999999999989</v>
      </c>
      <c r="Q9" s="35">
        <f t="shared" si="13"/>
        <v>10.215</v>
      </c>
      <c r="R9" s="34">
        <f t="shared" si="13"/>
        <v>0.65283333333333338</v>
      </c>
      <c r="S9" s="34">
        <f t="shared" si="13"/>
        <v>0.59873333333333334</v>
      </c>
      <c r="T9" s="36">
        <f t="shared" si="8"/>
        <v>18082795.333333336</v>
      </c>
      <c r="U9" s="36">
        <f t="shared" si="3"/>
        <v>24957248.800000001</v>
      </c>
      <c r="V9" s="26">
        <v>25</v>
      </c>
      <c r="W9" s="26">
        <v>6</v>
      </c>
      <c r="X9" s="26">
        <f>ROUNDUP(AVERAGE(X3:X8),2)</f>
        <v>19</v>
      </c>
    </row>
    <row r="10" spans="1:24" s="27" customFormat="1" ht="17.25" x14ac:dyDescent="0.25">
      <c r="A10" s="17" t="s">
        <v>33</v>
      </c>
      <c r="B10" s="19">
        <v>131100</v>
      </c>
      <c r="C10" s="20">
        <v>16520139</v>
      </c>
      <c r="D10" s="19">
        <v>593230</v>
      </c>
      <c r="E10" s="20">
        <f>C10-D10</f>
        <v>15926909</v>
      </c>
      <c r="F10" s="20">
        <f>C10*$W10/$V10</f>
        <v>3964833.36</v>
      </c>
      <c r="G10" s="20">
        <f>F10-D10</f>
        <v>3371603.36</v>
      </c>
      <c r="H10" s="20" t="e">
        <f>#REF!/#REF!</f>
        <v>#REF!</v>
      </c>
      <c r="I10" s="20" t="e">
        <f>H10*N10</f>
        <v>#REF!</v>
      </c>
      <c r="J10" s="20">
        <f>B10*O10</f>
        <v>440496</v>
      </c>
      <c r="K10" s="37">
        <v>134095</v>
      </c>
      <c r="L10" s="22">
        <f>T10/U10</f>
        <v>0.10788263049736722</v>
      </c>
      <c r="M10" s="20" t="e">
        <f>H10/P10</f>
        <v>#REF!</v>
      </c>
      <c r="N10" s="38">
        <v>4.66</v>
      </c>
      <c r="O10" s="23">
        <v>3.36</v>
      </c>
      <c r="P10" s="23">
        <v>11</v>
      </c>
      <c r="Q10" s="23">
        <v>9.57</v>
      </c>
      <c r="R10" s="24">
        <v>0.69</v>
      </c>
      <c r="S10" s="24">
        <v>0.68700000000000006</v>
      </c>
      <c r="T10" s="25">
        <f>O10*D10</f>
        <v>1993252.7999999998</v>
      </c>
      <c r="U10" s="25">
        <f>F10*N10</f>
        <v>18476123.457600001</v>
      </c>
      <c r="V10" s="26">
        <v>25</v>
      </c>
      <c r="W10" s="26">
        <v>6</v>
      </c>
      <c r="X10" s="26">
        <f>V10-W10</f>
        <v>19</v>
      </c>
    </row>
  </sheetData>
  <protectedRanges>
    <protectedRange sqref="K10 K3:K8" name="otshedule24" securityDescriptor="O:WDG:WDD:(A;;CC;;;WD)"/>
  </protectedRanges>
  <mergeCells count="14">
    <mergeCell ref="W1:W2"/>
    <mergeCell ref="X1:X2"/>
    <mergeCell ref="O1:O2"/>
    <mergeCell ref="P1:P2"/>
    <mergeCell ref="Q1:Q2"/>
    <mergeCell ref="R1:R2"/>
    <mergeCell ref="S1:S2"/>
    <mergeCell ref="V1:V2"/>
    <mergeCell ref="A1:A2"/>
    <mergeCell ref="D1:D2"/>
    <mergeCell ref="E1:E2"/>
    <mergeCell ref="F1:F2"/>
    <mergeCell ref="G1:G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2024-08-14T06:22:57Z</dcterms:modified>
</cp:coreProperties>
</file>