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1. Work\1. Daily\Production follow up\05. May\"/>
    </mc:Choice>
  </mc:AlternateContent>
  <xr:revisionPtr revIDLastSave="0" documentId="13_ncr:1_{45708CBD-49E0-4E13-983B-1AB9A45CAD20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" i="1" l="1"/>
  <c r="D18" i="1" s="1"/>
  <c r="E18" i="1" s="1"/>
  <c r="B18" i="1"/>
  <c r="X13" i="1"/>
  <c r="T13" i="1"/>
  <c r="J13" i="1"/>
  <c r="F13" i="1"/>
  <c r="G13" i="1" s="1"/>
  <c r="E13" i="1"/>
  <c r="H13" i="1" s="1"/>
  <c r="X12" i="1"/>
  <c r="T12" i="1"/>
  <c r="J12" i="1"/>
  <c r="F12" i="1"/>
  <c r="U12" i="1" s="1"/>
  <c r="E12" i="1"/>
  <c r="H12" i="1" s="1"/>
  <c r="X11" i="1"/>
  <c r="T11" i="1"/>
  <c r="J11" i="1"/>
  <c r="C11" i="1"/>
  <c r="X10" i="1"/>
  <c r="H10" i="1" s="1"/>
  <c r="I10" i="1" s="1"/>
  <c r="T10" i="1"/>
  <c r="J10" i="1"/>
  <c r="G10" i="1"/>
  <c r="F10" i="1"/>
  <c r="U10" i="1" s="1"/>
  <c r="E10" i="1"/>
  <c r="X9" i="1"/>
  <c r="H9" i="1" s="1"/>
  <c r="T9" i="1"/>
  <c r="J9" i="1"/>
  <c r="G9" i="1"/>
  <c r="F9" i="1"/>
  <c r="U9" i="1" s="1"/>
  <c r="L9" i="1" s="1"/>
  <c r="E9" i="1"/>
  <c r="X8" i="1"/>
  <c r="T8" i="1"/>
  <c r="J8" i="1"/>
  <c r="F8" i="1"/>
  <c r="G8" i="1" s="1"/>
  <c r="E8" i="1"/>
  <c r="H8" i="1" s="1"/>
  <c r="X7" i="1"/>
  <c r="T7" i="1"/>
  <c r="L7" i="1" s="1"/>
  <c r="J7" i="1"/>
  <c r="F7" i="1"/>
  <c r="U7" i="1" s="1"/>
  <c r="E7" i="1"/>
  <c r="H7" i="1" s="1"/>
  <c r="X6" i="1"/>
  <c r="T6" i="1"/>
  <c r="J6" i="1"/>
  <c r="H6" i="1"/>
  <c r="I6" i="1" s="1"/>
  <c r="F6" i="1"/>
  <c r="G6" i="1" s="1"/>
  <c r="E6" i="1"/>
  <c r="X5" i="1"/>
  <c r="H5" i="1" s="1"/>
  <c r="T5" i="1"/>
  <c r="J5" i="1"/>
  <c r="G5" i="1"/>
  <c r="F5" i="1"/>
  <c r="U5" i="1" s="1"/>
  <c r="L5" i="1" s="1"/>
  <c r="E5" i="1"/>
  <c r="X4" i="1"/>
  <c r="T4" i="1"/>
  <c r="J4" i="1"/>
  <c r="F4" i="1"/>
  <c r="G4" i="1" s="1"/>
  <c r="E4" i="1"/>
  <c r="H4" i="1" s="1"/>
  <c r="B2" i="1"/>
  <c r="M9" i="1" l="1"/>
  <c r="I9" i="1"/>
  <c r="M12" i="1"/>
  <c r="I12" i="1"/>
  <c r="M7" i="1"/>
  <c r="I7" i="1"/>
  <c r="I13" i="1"/>
  <c r="M13" i="1"/>
  <c r="I8" i="1"/>
  <c r="M8" i="1"/>
  <c r="L10" i="1"/>
  <c r="I4" i="1"/>
  <c r="M4" i="1"/>
  <c r="M5" i="1"/>
  <c r="I5" i="1"/>
  <c r="L12" i="1"/>
  <c r="C19" i="1"/>
  <c r="M10" i="1"/>
  <c r="U13" i="1"/>
  <c r="L13" i="1" s="1"/>
  <c r="U6" i="1"/>
  <c r="L6" i="1" s="1"/>
  <c r="G7" i="1"/>
  <c r="F11" i="1"/>
  <c r="G12" i="1"/>
  <c r="A18" i="1"/>
  <c r="U4" i="1"/>
  <c r="L4" i="1" s="1"/>
  <c r="M6" i="1"/>
  <c r="U8" i="1"/>
  <c r="L8" i="1" s="1"/>
  <c r="E11" i="1"/>
  <c r="H11" i="1" s="1"/>
  <c r="F18" i="1"/>
  <c r="D19" i="1" l="1"/>
  <c r="E19" i="1" s="1"/>
  <c r="F19" i="1" s="1"/>
  <c r="C20" i="1"/>
  <c r="I11" i="1"/>
  <c r="M11" i="1"/>
  <c r="G11" i="1"/>
  <c r="U11" i="1"/>
  <c r="L11" i="1" s="1"/>
  <c r="D20" i="1" l="1"/>
  <c r="E20" i="1" s="1"/>
  <c r="F20" i="1" s="1"/>
  <c r="C21" i="1"/>
  <c r="D21" i="1" l="1"/>
  <c r="E21" i="1" s="1"/>
  <c r="F21" i="1" s="1"/>
  <c r="C22" i="1"/>
  <c r="D22" i="1" l="1"/>
  <c r="E22" i="1" s="1"/>
  <c r="F22" i="1" s="1"/>
  <c r="C23" i="1"/>
  <c r="D23" i="1" s="1"/>
  <c r="E23" i="1" s="1"/>
  <c r="F23" i="1" s="1"/>
</calcChain>
</file>

<file path=xl/sharedStrings.xml><?xml version="1.0" encoding="utf-8"?>
<sst xmlns="http://schemas.openxmlformats.org/spreadsheetml/2006/main" count="48" uniqueCount="44">
  <si>
    <t>Plan vs Achievement</t>
  </si>
  <si>
    <t xml:space="preserve">Date: </t>
  </si>
  <si>
    <t>Production Unit</t>
  </si>
  <si>
    <t>QC Pass (Pcs)</t>
  </si>
  <si>
    <t>Plan (Pcs)</t>
  </si>
  <si>
    <t>Accu. QC Pass</t>
  </si>
  <si>
    <t>Plan Balance</t>
  </si>
  <si>
    <t>Required Prod upto yesterday</t>
  </si>
  <si>
    <t>Back Log upto yesterday</t>
  </si>
  <si>
    <t>Average Requirement as per Plan</t>
  </si>
  <si>
    <t>Average target in minutes</t>
  </si>
  <si>
    <t>QC Pass in minutes</t>
  </si>
  <si>
    <t>Factory Target</t>
  </si>
  <si>
    <t>Plan Achv % (monthly, minute based)</t>
  </si>
  <si>
    <t>Required Hr</t>
  </si>
  <si>
    <t>Plan SMV</t>
  </si>
  <si>
    <t>Produced SMV</t>
  </si>
  <si>
    <t>Plan Hr</t>
  </si>
  <si>
    <t>Produced Hr</t>
  </si>
  <si>
    <t>Plan Eff%</t>
  </si>
  <si>
    <t>Prod. Eff%</t>
  </si>
  <si>
    <t>Accu. Produced Minute</t>
  </si>
  <si>
    <t>Total Plan Minute</t>
  </si>
  <si>
    <t>Plan day</t>
  </si>
  <si>
    <t>Completed Day</t>
  </si>
  <si>
    <t>Remaining Days</t>
  </si>
  <si>
    <t>JAL</t>
  </si>
  <si>
    <t>JAL3</t>
  </si>
  <si>
    <t>JFL</t>
  </si>
  <si>
    <t>JKL</t>
  </si>
  <si>
    <t>MFL</t>
  </si>
  <si>
    <t>FFL2</t>
  </si>
  <si>
    <t>JKL-U2</t>
  </si>
  <si>
    <t>GMT TOTAL:</t>
  </si>
  <si>
    <t>LINGERIE</t>
  </si>
  <si>
    <t>GTAL</t>
  </si>
  <si>
    <t>Forecast excluding Lingerie:</t>
  </si>
  <si>
    <t>Plan Qty</t>
  </si>
  <si>
    <t>Production in Completed days</t>
  </si>
  <si>
    <t>Estimated Production/day</t>
  </si>
  <si>
    <t>Remaining days Possible Production</t>
  </si>
  <si>
    <t>Forecasted production</t>
  </si>
  <si>
    <t>Backlog from plan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</si>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</sst>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d/mmm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u/>
      <sz val="11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B770B"/>
        <bgColor rgb="FFFFFF00"/>
      </patternFill>
    </fill>
  </fills>
  <borders count="3">
    <border>
      <left/>
      <right/>
      <top/>
      <bottom/>
      <diagonal/>
    </border>
    <border>
      <left style="thin">
        <color rgb="FFA4A4A4"/>
      </left>
      <right style="thin">
        <color rgb="FFA4A4A4"/>
      </right>
      <top style="double">
        <color auto="1"/>
      </top>
      <bottom style="double">
        <color auto="1"/>
      </bottom>
      <diagonal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  <diagonal/>
    </border>
  </borders>
  <cellStyleXfs count="2">
    <xf numFmtId="0" fontId="0" fillId="0" borderId="0"/>
    <xf numFmtId="9" fontId="1" fillId="0" borderId="0"/>
  </cellStyleXfs>
  <cellXfs count="19">
    <xf numFmtId="0" fontId="0" fillId="0" borderId="0" xfId="0"/>
    <xf numFmtId="3" fontId="0" fillId="0" borderId="0" xfId="0" applyNumberFormat="1"/>
    <xf numFmtId="3" fontId="2" fillId="0" borderId="0" xfId="0" applyNumberFormat="1" applyFont="1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6" fillId="0" borderId="0" xfId="0" applyFont="1"/>
    <xf numFmtId="0" fontId="7" fillId="2" borderId="1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/>
    <xf numFmtId="3" fontId="0" fillId="0" borderId="2" xfId="0" applyNumberFormat="1" applyBorder="1"/>
    <xf numFmtId="0" fontId="5" fillId="0" borderId="2" xfId="0" applyFont="1" applyBorder="1"/>
    <xf numFmtId="9" fontId="0" fillId="0" borderId="2" xfId="1" applyFont="1" applyBorder="1"/>
    <xf numFmtId="9" fontId="7" fillId="2" borderId="1" xfId="1" applyFont="1" applyFill="1" applyBorder="1" applyAlignment="1">
      <alignment horizontal="center" vertical="center" wrapText="1"/>
    </xf>
    <xf numFmtId="3" fontId="8" fillId="0" borderId="2" xfId="0" applyNumberFormat="1" applyFont="1" applyBorder="1"/>
    <xf numFmtId="0" fontId="8" fillId="0" borderId="2" xfId="0" applyFont="1" applyBorder="1"/>
    <xf numFmtId="0" fontId="8" fillId="0" borderId="2" xfId="0" applyFont="1" applyBorder="1" applyAlignment="1">
      <alignment horizontal="center"/>
    </xf>
    <xf numFmtId="9" fontId="0" fillId="0" borderId="2" xfId="1" applyFont="1" applyBorder="1" applyAlignment="1">
      <alignment horizontal="center"/>
    </xf>
    <xf numFmtId="1" fontId="0" fillId="0" borderId="2" xfId="0" applyNumberFormat="1" applyBorder="1"/>
  </cellXfs>
  <cellStyles count="2">
    <cellStyle name="Normal" xfId="0" builtinId="0"/>
    <cellStyle name="Percent" xfId="1" builtinId="5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"/>
  <sheetViews>
    <sheetView tabSelected="1" workbookViewId="0">
      <selection activeCell="A3" sqref="A3:X13"/>
    </sheetView>
  </sheetViews>
  <sheetFormatPr defaultRowHeight="15" x14ac:dyDescent="0.25"/>
  <cols>
    <col min="1" max="1" width="11.5703125" customWidth="1"/>
    <col min="2" max="2" width="10.42578125" customWidth="1"/>
    <col min="3" max="3" width="10.5703125" customWidth="1"/>
    <col min="4" max="4" width="10.7109375" bestFit="1" customWidth="1"/>
    <col min="5" max="5" width="11.140625" customWidth="1"/>
    <col min="6" max="6" width="10.85546875" customWidth="1"/>
    <col min="7" max="7" width="11.28515625" customWidth="1"/>
    <col min="8" max="8" width="12.42578125" customWidth="1"/>
    <col min="9" max="9" width="10.140625" customWidth="1"/>
    <col min="10" max="10" width="10" bestFit="1" customWidth="1"/>
    <col min="11" max="11" width="10.42578125" customWidth="1"/>
    <col min="13" max="13" width="13" customWidth="1"/>
    <col min="20" max="20" width="11.42578125" customWidth="1"/>
    <col min="21" max="21" width="13" customWidth="1"/>
  </cols>
  <sheetData>
    <row r="1" spans="1:24" ht="21" customHeight="1" x14ac:dyDescent="0.35">
      <c r="A1" s="3" t="s">
        <v>0</v>
      </c>
    </row>
    <row r="2" spans="1:24" ht="15.75" customHeight="1" thickBot="1" x14ac:dyDescent="0.3">
      <c r="A2" s="4" t="s">
        <v>1</v>
      </c>
      <c r="B2" s="5">
        <f ca="1">TODAY() - 1</f>
        <v>45796</v>
      </c>
    </row>
    <row r="3" spans="1:24" ht="76.5" customHeight="1" thickTop="1" thickBot="1" x14ac:dyDescent="0.3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7" t="s">
        <v>14</v>
      </c>
      <c r="N3" s="7" t="s">
        <v>15</v>
      </c>
      <c r="O3" s="7" t="s">
        <v>16</v>
      </c>
      <c r="P3" s="7" t="s">
        <v>17</v>
      </c>
      <c r="Q3" s="7" t="s">
        <v>18</v>
      </c>
      <c r="R3" s="7" t="s">
        <v>19</v>
      </c>
      <c r="S3" s="7" t="s">
        <v>20</v>
      </c>
      <c r="T3" s="7" t="s">
        <v>21</v>
      </c>
      <c r="U3" s="7" t="s">
        <v>22</v>
      </c>
      <c r="V3" s="7" t="s">
        <v>23</v>
      </c>
      <c r="W3" s="7" t="s">
        <v>24</v>
      </c>
      <c r="X3" s="7" t="s">
        <v>25</v>
      </c>
    </row>
    <row r="4" spans="1:24" ht="15.75" customHeight="1" thickTop="1" x14ac:dyDescent="0.25">
      <c r="A4" s="11" t="s">
        <v>26</v>
      </c>
      <c r="B4" s="10">
        <v>99339</v>
      </c>
      <c r="C4" s="10">
        <v>4258032</v>
      </c>
      <c r="D4" s="10">
        <v>1626683</v>
      </c>
      <c r="E4" s="10">
        <f t="shared" ref="E4:E13" si="0">C4-D4</f>
        <v>2631349</v>
      </c>
      <c r="F4" s="10">
        <f t="shared" ref="F4:F13" si="1">C4*W4/V4</f>
        <v>2523278.222222222</v>
      </c>
      <c r="G4" s="10">
        <f t="shared" ref="G4:G13" si="2">F4-D4</f>
        <v>896595.22222222202</v>
      </c>
      <c r="H4" s="10">
        <f t="shared" ref="H4:H13" si="3">(E4+B4)/(X4+1)</f>
        <v>227557.33333333334</v>
      </c>
      <c r="I4" s="10">
        <f t="shared" ref="I4:I13" si="4">H4*N4</f>
        <v>1759018.1866666668</v>
      </c>
      <c r="J4" s="10">
        <f t="shared" ref="J4:J13" si="5">B4*O4</f>
        <v>784778.10000000009</v>
      </c>
      <c r="K4" s="10">
        <v>105902</v>
      </c>
      <c r="L4" s="17">
        <f t="shared" ref="L4:L13" si="6">T4/U4</f>
        <v>0.65884823365897427</v>
      </c>
      <c r="M4" s="10">
        <f t="shared" ref="M4:M13" si="7">H4/P4</f>
        <v>23102.267343485619</v>
      </c>
      <c r="N4" s="9">
        <v>7.73</v>
      </c>
      <c r="O4" s="9">
        <v>7.9</v>
      </c>
      <c r="P4" s="9">
        <v>9.85</v>
      </c>
      <c r="Q4" s="9">
        <v>12.69</v>
      </c>
      <c r="R4" s="12">
        <v>0.68</v>
      </c>
      <c r="S4" s="12">
        <v>0.69379999999999997</v>
      </c>
      <c r="T4" s="10">
        <f t="shared" ref="T4:T13" si="8">O4*D4</f>
        <v>12850795.700000001</v>
      </c>
      <c r="U4" s="10">
        <f t="shared" ref="U4:U13" si="9">N4*F4</f>
        <v>19504940.657777779</v>
      </c>
      <c r="V4" s="9">
        <v>27</v>
      </c>
      <c r="W4" s="9">
        <v>16</v>
      </c>
      <c r="X4" s="9">
        <f t="shared" ref="X4:X13" si="10">V4-W4</f>
        <v>11</v>
      </c>
    </row>
    <row r="5" spans="1:24" x14ac:dyDescent="0.25">
      <c r="A5" s="11" t="s">
        <v>27</v>
      </c>
      <c r="B5" s="10">
        <v>11660</v>
      </c>
      <c r="C5" s="10">
        <v>253849</v>
      </c>
      <c r="D5" s="10">
        <v>147015</v>
      </c>
      <c r="E5" s="10">
        <f t="shared" si="0"/>
        <v>106834</v>
      </c>
      <c r="F5" s="10">
        <f t="shared" si="1"/>
        <v>150429.03703703705</v>
      </c>
      <c r="G5" s="10">
        <f t="shared" si="2"/>
        <v>3414.037037037051</v>
      </c>
      <c r="H5" s="10">
        <f t="shared" si="3"/>
        <v>9874.5</v>
      </c>
      <c r="I5" s="10">
        <f t="shared" si="4"/>
        <v>65072.955000000002</v>
      </c>
      <c r="J5" s="10">
        <f t="shared" si="5"/>
        <v>80687.199999999997</v>
      </c>
      <c r="K5" s="10">
        <v>13292</v>
      </c>
      <c r="L5" s="17">
        <f t="shared" si="6"/>
        <v>1.0262440512904296</v>
      </c>
      <c r="M5" s="18">
        <f t="shared" si="7"/>
        <v>1002.4873096446701</v>
      </c>
      <c r="N5" s="9">
        <v>6.59</v>
      </c>
      <c r="O5" s="9">
        <v>6.92</v>
      </c>
      <c r="P5" s="9">
        <v>9.85</v>
      </c>
      <c r="Q5" s="9">
        <v>10.83</v>
      </c>
      <c r="R5" s="12">
        <v>0.63</v>
      </c>
      <c r="S5" s="12">
        <v>0.59699999999999998</v>
      </c>
      <c r="T5" s="10">
        <f t="shared" si="8"/>
        <v>1017343.8</v>
      </c>
      <c r="U5" s="10">
        <f t="shared" si="9"/>
        <v>991327.35407407419</v>
      </c>
      <c r="V5" s="9">
        <v>27</v>
      </c>
      <c r="W5" s="9">
        <v>16</v>
      </c>
      <c r="X5" s="9">
        <f t="shared" si="10"/>
        <v>11</v>
      </c>
    </row>
    <row r="6" spans="1:24" x14ac:dyDescent="0.25">
      <c r="A6" s="11" t="s">
        <v>28</v>
      </c>
      <c r="B6" s="10">
        <v>67830</v>
      </c>
      <c r="C6" s="10">
        <v>2059909</v>
      </c>
      <c r="D6" s="10">
        <v>1075189</v>
      </c>
      <c r="E6" s="10">
        <f t="shared" si="0"/>
        <v>984720</v>
      </c>
      <c r="F6" s="10">
        <f t="shared" si="1"/>
        <v>1220686.8148148148</v>
      </c>
      <c r="G6" s="10">
        <f t="shared" si="2"/>
        <v>145497.81481481483</v>
      </c>
      <c r="H6" s="10">
        <f t="shared" si="3"/>
        <v>87712.5</v>
      </c>
      <c r="I6" s="10">
        <f t="shared" si="4"/>
        <v>527152.125</v>
      </c>
      <c r="J6" s="10">
        <f t="shared" si="5"/>
        <v>415797.89999999997</v>
      </c>
      <c r="K6" s="10">
        <v>64459</v>
      </c>
      <c r="L6" s="17">
        <f t="shared" si="6"/>
        <v>0.89839341810730478</v>
      </c>
      <c r="M6" s="10">
        <f t="shared" si="7"/>
        <v>8904.8223350253811</v>
      </c>
      <c r="N6" s="9">
        <v>6.01</v>
      </c>
      <c r="O6" s="9">
        <v>6.13</v>
      </c>
      <c r="P6" s="9">
        <v>9.85</v>
      </c>
      <c r="Q6" s="9">
        <v>12.85</v>
      </c>
      <c r="R6" s="12">
        <v>0.72799999999999998</v>
      </c>
      <c r="S6" s="12">
        <v>0.71499999999999997</v>
      </c>
      <c r="T6" s="10">
        <f t="shared" si="8"/>
        <v>6590908.5700000003</v>
      </c>
      <c r="U6" s="10">
        <f t="shared" si="9"/>
        <v>7336327.7570370371</v>
      </c>
      <c r="V6" s="9">
        <v>27</v>
      </c>
      <c r="W6" s="9">
        <v>16</v>
      </c>
      <c r="X6" s="9">
        <f t="shared" si="10"/>
        <v>11</v>
      </c>
    </row>
    <row r="7" spans="1:24" x14ac:dyDescent="0.25">
      <c r="A7" s="11" t="s">
        <v>29</v>
      </c>
      <c r="B7" s="10">
        <v>86469</v>
      </c>
      <c r="C7" s="10">
        <v>2359653</v>
      </c>
      <c r="D7" s="10">
        <v>1362207</v>
      </c>
      <c r="E7" s="10">
        <f t="shared" si="0"/>
        <v>997446</v>
      </c>
      <c r="F7" s="10">
        <f t="shared" si="1"/>
        <v>1398312.888888889</v>
      </c>
      <c r="G7" s="10">
        <f t="shared" si="2"/>
        <v>36105.888888888992</v>
      </c>
      <c r="H7" s="10">
        <f t="shared" si="3"/>
        <v>90326.25</v>
      </c>
      <c r="I7" s="10">
        <f t="shared" si="4"/>
        <v>942102.78749999998</v>
      </c>
      <c r="J7" s="10">
        <f t="shared" si="5"/>
        <v>888036.63</v>
      </c>
      <c r="K7" s="10">
        <v>100858</v>
      </c>
      <c r="L7" s="17">
        <f t="shared" si="6"/>
        <v>0.95923470274808365</v>
      </c>
      <c r="M7" s="10">
        <f t="shared" si="7"/>
        <v>10114.921612541993</v>
      </c>
      <c r="N7" s="9">
        <v>10.43</v>
      </c>
      <c r="O7" s="9">
        <v>10.27</v>
      </c>
      <c r="P7" s="9">
        <v>8.93</v>
      </c>
      <c r="Q7" s="9">
        <v>13.48</v>
      </c>
      <c r="R7" s="12">
        <v>0.74399999999999999</v>
      </c>
      <c r="S7" s="12">
        <v>0.60170000000000001</v>
      </c>
      <c r="T7" s="10">
        <f t="shared" si="8"/>
        <v>13989865.889999999</v>
      </c>
      <c r="U7" s="10">
        <f t="shared" si="9"/>
        <v>14584403.431111112</v>
      </c>
      <c r="V7" s="9">
        <v>27</v>
      </c>
      <c r="W7" s="9">
        <v>16</v>
      </c>
      <c r="X7" s="9">
        <f t="shared" si="10"/>
        <v>11</v>
      </c>
    </row>
    <row r="8" spans="1:24" x14ac:dyDescent="0.25">
      <c r="A8" s="11" t="s">
        <v>30</v>
      </c>
      <c r="B8" s="10">
        <v>77060</v>
      </c>
      <c r="C8" s="10">
        <v>2139662</v>
      </c>
      <c r="D8" s="10">
        <v>1222883</v>
      </c>
      <c r="E8" s="10">
        <f t="shared" si="0"/>
        <v>916779</v>
      </c>
      <c r="F8" s="10">
        <f t="shared" si="1"/>
        <v>1347194.5925925926</v>
      </c>
      <c r="G8" s="10">
        <f t="shared" si="2"/>
        <v>124311.59259259258</v>
      </c>
      <c r="H8" s="10">
        <f t="shared" si="3"/>
        <v>90349</v>
      </c>
      <c r="I8" s="10">
        <f t="shared" si="4"/>
        <v>798685.16</v>
      </c>
      <c r="J8" s="10">
        <f t="shared" si="5"/>
        <v>651157</v>
      </c>
      <c r="K8" s="10">
        <v>85276</v>
      </c>
      <c r="L8" s="17">
        <f t="shared" si="6"/>
        <v>0.86767886824888962</v>
      </c>
      <c r="M8" s="10">
        <f t="shared" si="7"/>
        <v>9172.4873096446699</v>
      </c>
      <c r="N8" s="9">
        <v>8.84</v>
      </c>
      <c r="O8" s="9">
        <v>8.4499999999999993</v>
      </c>
      <c r="P8" s="9">
        <v>9.85</v>
      </c>
      <c r="Q8" s="9">
        <v>11.31</v>
      </c>
      <c r="R8" s="12">
        <v>0.68</v>
      </c>
      <c r="S8" s="12">
        <v>0.61899999999999999</v>
      </c>
      <c r="T8" s="10">
        <f t="shared" si="8"/>
        <v>10333361.35</v>
      </c>
      <c r="U8" s="10">
        <f t="shared" si="9"/>
        <v>11909200.198518518</v>
      </c>
      <c r="V8" s="9">
        <v>27</v>
      </c>
      <c r="W8" s="9">
        <v>17</v>
      </c>
      <c r="X8" s="9">
        <f t="shared" si="10"/>
        <v>10</v>
      </c>
    </row>
    <row r="9" spans="1:24" x14ac:dyDescent="0.25">
      <c r="A9" s="11" t="s">
        <v>31</v>
      </c>
      <c r="B9" s="10">
        <v>94410</v>
      </c>
      <c r="C9" s="10">
        <v>2926896</v>
      </c>
      <c r="D9" s="10">
        <v>1768794</v>
      </c>
      <c r="E9" s="10">
        <f t="shared" si="0"/>
        <v>1158102</v>
      </c>
      <c r="F9" s="10">
        <f t="shared" si="1"/>
        <v>1734456.888888889</v>
      </c>
      <c r="G9" s="10">
        <f t="shared" si="2"/>
        <v>-34337.111111111008</v>
      </c>
      <c r="H9" s="10">
        <f t="shared" si="3"/>
        <v>104376</v>
      </c>
      <c r="I9" s="10">
        <f t="shared" si="4"/>
        <v>756726</v>
      </c>
      <c r="J9" s="10">
        <f t="shared" si="5"/>
        <v>643876.20000000007</v>
      </c>
      <c r="K9" s="10">
        <v>109551</v>
      </c>
      <c r="L9" s="17">
        <f t="shared" si="6"/>
        <v>0.95931252520028742</v>
      </c>
      <c r="M9" s="10">
        <f t="shared" si="7"/>
        <v>10596.548223350253</v>
      </c>
      <c r="N9" s="9">
        <v>7.25</v>
      </c>
      <c r="O9" s="9">
        <v>6.82</v>
      </c>
      <c r="P9" s="9">
        <v>9.85</v>
      </c>
      <c r="Q9" s="9">
        <v>12.96</v>
      </c>
      <c r="R9" s="12">
        <v>0.68</v>
      </c>
      <c r="S9" s="12">
        <v>0.63280000000000003</v>
      </c>
      <c r="T9" s="10">
        <f t="shared" si="8"/>
        <v>12063175.08</v>
      </c>
      <c r="U9" s="10">
        <f t="shared" si="9"/>
        <v>12574812.444444446</v>
      </c>
      <c r="V9" s="9">
        <v>27</v>
      </c>
      <c r="W9" s="9">
        <v>16</v>
      </c>
      <c r="X9" s="9">
        <f t="shared" si="10"/>
        <v>11</v>
      </c>
    </row>
    <row r="10" spans="1:24" ht="14.25" customHeight="1" thickBot="1" x14ac:dyDescent="0.3">
      <c r="A10" s="11" t="s">
        <v>32</v>
      </c>
      <c r="B10" s="10">
        <v>109670</v>
      </c>
      <c r="C10" s="10">
        <v>3850816</v>
      </c>
      <c r="D10" s="10">
        <v>1967246</v>
      </c>
      <c r="E10" s="10">
        <f t="shared" si="0"/>
        <v>1883570</v>
      </c>
      <c r="F10" s="10">
        <f t="shared" si="1"/>
        <v>2424587.8518518517</v>
      </c>
      <c r="G10" s="10">
        <f t="shared" si="2"/>
        <v>457341.85185185168</v>
      </c>
      <c r="H10" s="10">
        <f t="shared" si="3"/>
        <v>181203.63636363635</v>
      </c>
      <c r="I10" s="10">
        <f t="shared" si="4"/>
        <v>1848277.0909090906</v>
      </c>
      <c r="J10" s="10">
        <f t="shared" si="5"/>
        <v>1034188.1</v>
      </c>
      <c r="K10" s="10">
        <v>125447</v>
      </c>
      <c r="L10" s="17">
        <f t="shared" si="6"/>
        <v>0.75012262902182514</v>
      </c>
      <c r="M10" s="10">
        <f t="shared" si="7"/>
        <v>18396.308260267651</v>
      </c>
      <c r="N10" s="9">
        <v>10.199999999999999</v>
      </c>
      <c r="O10" s="9">
        <v>9.43</v>
      </c>
      <c r="P10" s="9">
        <v>9.85</v>
      </c>
      <c r="Q10" s="9">
        <v>11.35</v>
      </c>
      <c r="R10" s="12">
        <v>0.65</v>
      </c>
      <c r="S10" s="12">
        <v>0.66010000000000002</v>
      </c>
      <c r="T10" s="10">
        <f t="shared" si="8"/>
        <v>18551129.780000001</v>
      </c>
      <c r="U10" s="10">
        <f t="shared" si="9"/>
        <v>24730796.088888884</v>
      </c>
      <c r="V10" s="9">
        <v>27</v>
      </c>
      <c r="W10" s="9">
        <v>17</v>
      </c>
      <c r="X10" s="9">
        <f t="shared" si="10"/>
        <v>10</v>
      </c>
    </row>
    <row r="11" spans="1:24" ht="27.75" customHeight="1" thickTop="1" thickBot="1" x14ac:dyDescent="0.3">
      <c r="A11" s="7" t="s">
        <v>33</v>
      </c>
      <c r="B11" s="8">
        <v>546438</v>
      </c>
      <c r="C11" s="8">
        <f>SUM(C4:C10)</f>
        <v>17848817</v>
      </c>
      <c r="D11" s="8">
        <v>9170017</v>
      </c>
      <c r="E11" s="8">
        <f t="shared" si="0"/>
        <v>8678800</v>
      </c>
      <c r="F11" s="8">
        <f t="shared" si="1"/>
        <v>10577076.740740741</v>
      </c>
      <c r="G11" s="8">
        <f t="shared" si="2"/>
        <v>1407059.7407407407</v>
      </c>
      <c r="H11" s="8">
        <f t="shared" si="3"/>
        <v>768769.83333333337</v>
      </c>
      <c r="I11" s="8">
        <f t="shared" si="4"/>
        <v>6319288.0300000012</v>
      </c>
      <c r="J11" s="8">
        <f t="shared" si="5"/>
        <v>4491720.3600000003</v>
      </c>
      <c r="K11" s="8">
        <v>604784.25</v>
      </c>
      <c r="L11" s="13">
        <f t="shared" si="6"/>
        <v>0.86697082991550645</v>
      </c>
      <c r="M11" s="8">
        <f t="shared" si="7"/>
        <v>78848.188034188031</v>
      </c>
      <c r="N11" s="7">
        <v>8.2200000000000006</v>
      </c>
      <c r="O11" s="7">
        <v>8.2200000000000006</v>
      </c>
      <c r="P11" s="7">
        <v>9.75</v>
      </c>
      <c r="Q11" s="7">
        <v>12.38</v>
      </c>
      <c r="R11" s="13">
        <v>0.68620000000000003</v>
      </c>
      <c r="S11" s="13">
        <v>0.64690000000000003</v>
      </c>
      <c r="T11" s="8">
        <f t="shared" si="8"/>
        <v>75377539.74000001</v>
      </c>
      <c r="U11" s="8">
        <f t="shared" si="9"/>
        <v>86943570.808888897</v>
      </c>
      <c r="V11" s="7">
        <v>27</v>
      </c>
      <c r="W11" s="7">
        <v>16</v>
      </c>
      <c r="X11" s="7">
        <f t="shared" si="10"/>
        <v>11</v>
      </c>
    </row>
    <row r="12" spans="1:24" ht="15.75" customHeight="1" thickTop="1" x14ac:dyDescent="0.25">
      <c r="A12" s="11" t="s">
        <v>34</v>
      </c>
      <c r="B12" s="10">
        <v>140194</v>
      </c>
      <c r="C12" s="10">
        <v>4329238</v>
      </c>
      <c r="D12" s="10">
        <v>2198125</v>
      </c>
      <c r="E12" s="10">
        <f t="shared" si="0"/>
        <v>2131113</v>
      </c>
      <c r="F12" s="10">
        <f t="shared" si="1"/>
        <v>2497637.3076923075</v>
      </c>
      <c r="G12" s="10">
        <f t="shared" si="2"/>
        <v>299512.30769230751</v>
      </c>
      <c r="H12" s="10">
        <f t="shared" si="3"/>
        <v>189275.58333333334</v>
      </c>
      <c r="I12" s="10">
        <f t="shared" si="4"/>
        <v>779815.40333333344</v>
      </c>
      <c r="J12" s="10">
        <f t="shared" si="5"/>
        <v>549560.48</v>
      </c>
      <c r="K12" s="10">
        <v>126980</v>
      </c>
      <c r="L12" s="17">
        <f t="shared" si="6"/>
        <v>0.8373593301442912</v>
      </c>
      <c r="M12" s="10">
        <f t="shared" si="7"/>
        <v>17206.871212121212</v>
      </c>
      <c r="N12" s="9">
        <v>4.12</v>
      </c>
      <c r="O12" s="9">
        <v>3.92</v>
      </c>
      <c r="P12" s="9">
        <v>11</v>
      </c>
      <c r="Q12" s="9">
        <v>10.45</v>
      </c>
      <c r="R12" s="12">
        <v>0.8</v>
      </c>
      <c r="S12" s="12">
        <v>0.78839999999999999</v>
      </c>
      <c r="T12" s="10">
        <f t="shared" si="8"/>
        <v>8616650</v>
      </c>
      <c r="U12" s="10">
        <f t="shared" si="9"/>
        <v>10290265.707692306</v>
      </c>
      <c r="V12" s="9">
        <v>26</v>
      </c>
      <c r="W12" s="9">
        <v>15</v>
      </c>
      <c r="X12" s="9">
        <f t="shared" si="10"/>
        <v>11</v>
      </c>
    </row>
    <row r="13" spans="1:24" ht="14.25" customHeight="1" x14ac:dyDescent="0.25">
      <c r="A13" s="11" t="s">
        <v>35</v>
      </c>
      <c r="B13" s="10">
        <v>23481</v>
      </c>
      <c r="C13" s="10">
        <v>800312</v>
      </c>
      <c r="D13" s="10">
        <v>350315</v>
      </c>
      <c r="E13" s="10">
        <f t="shared" si="0"/>
        <v>449997</v>
      </c>
      <c r="F13" s="10">
        <f t="shared" si="1"/>
        <v>474258.96296296298</v>
      </c>
      <c r="G13" s="10">
        <f t="shared" si="2"/>
        <v>123943.96296296298</v>
      </c>
      <c r="H13" s="10">
        <f t="shared" si="3"/>
        <v>39456.5</v>
      </c>
      <c r="I13" s="10">
        <f t="shared" si="4"/>
        <v>177554.25</v>
      </c>
      <c r="J13" s="18">
        <f t="shared" si="5"/>
        <v>108482.22</v>
      </c>
      <c r="K13" s="9">
        <v>24694</v>
      </c>
      <c r="L13" s="17">
        <f t="shared" si="6"/>
        <v>0.75835516336128905</v>
      </c>
      <c r="M13" s="10">
        <f t="shared" si="7"/>
        <v>4005.736040609137</v>
      </c>
      <c r="N13" s="9">
        <v>4.5</v>
      </c>
      <c r="O13" s="9">
        <v>4.62</v>
      </c>
      <c r="P13" s="9">
        <v>9.85</v>
      </c>
      <c r="Q13" s="9">
        <v>10.67</v>
      </c>
      <c r="R13" s="12">
        <v>0.65</v>
      </c>
      <c r="S13" s="12">
        <v>0.37180000000000002</v>
      </c>
      <c r="T13" s="9">
        <f t="shared" si="8"/>
        <v>1618455.3</v>
      </c>
      <c r="U13" s="10">
        <f t="shared" si="9"/>
        <v>2134165.3333333335</v>
      </c>
      <c r="V13" s="9">
        <v>27</v>
      </c>
      <c r="W13" s="9">
        <v>16</v>
      </c>
      <c r="X13" s="9">
        <f t="shared" si="10"/>
        <v>11</v>
      </c>
    </row>
    <row r="14" spans="1:24" x14ac:dyDescent="0.25">
      <c r="C14" s="1"/>
    </row>
    <row r="15" spans="1:24" x14ac:dyDescent="0.25">
      <c r="C15" s="2"/>
      <c r="D15" s="2"/>
      <c r="E15" s="2"/>
      <c r="F15" s="1"/>
    </row>
    <row r="16" spans="1:24" ht="15.75" customHeight="1" thickBot="1" x14ac:dyDescent="0.3">
      <c r="A16" s="6" t="s">
        <v>36</v>
      </c>
    </row>
    <row r="17" spans="1:6" ht="61.5" customHeight="1" thickTop="1" thickBot="1" x14ac:dyDescent="0.3">
      <c r="A17" s="7" t="s">
        <v>37</v>
      </c>
      <c r="B17" s="7" t="s">
        <v>38</v>
      </c>
      <c r="C17" s="7" t="s">
        <v>39</v>
      </c>
      <c r="D17" s="7" t="s">
        <v>40</v>
      </c>
      <c r="E17" s="7" t="s">
        <v>41</v>
      </c>
      <c r="F17" s="7" t="s">
        <v>42</v>
      </c>
    </row>
    <row r="18" spans="1:6" ht="15.75" customHeight="1" thickTop="1" x14ac:dyDescent="0.25">
      <c r="A18" s="14">
        <f>C11</f>
        <v>17848817</v>
      </c>
      <c r="B18" s="14">
        <f>D11</f>
        <v>9170017</v>
      </c>
      <c r="C18" s="14">
        <f>QUOTIENT(B11,10000)*10000</f>
        <v>540000</v>
      </c>
      <c r="D18" s="14">
        <f t="shared" ref="D18:D23" si="11">C18*$X$11</f>
        <v>5940000</v>
      </c>
      <c r="E18" s="14">
        <f t="shared" ref="E18:E23" si="12">$D$11+D18</f>
        <v>15110017</v>
      </c>
      <c r="F18" s="14">
        <f t="shared" ref="F18:F23" si="13">$C$11-E18</f>
        <v>2738800</v>
      </c>
    </row>
    <row r="19" spans="1:6" x14ac:dyDescent="0.25">
      <c r="A19" s="16" t="s">
        <v>43</v>
      </c>
      <c r="B19" s="15"/>
      <c r="C19" s="14">
        <f>C18+35000</f>
        <v>575000</v>
      </c>
      <c r="D19" s="14">
        <f t="shared" si="11"/>
        <v>6325000</v>
      </c>
      <c r="E19" s="14">
        <f t="shared" si="12"/>
        <v>15495017</v>
      </c>
      <c r="F19" s="14">
        <f t="shared" si="13"/>
        <v>2353800</v>
      </c>
    </row>
    <row r="20" spans="1:6" x14ac:dyDescent="0.25">
      <c r="A20" s="16" t="s">
        <v>43</v>
      </c>
      <c r="B20" s="15"/>
      <c r="C20" s="14">
        <f>C19+35000</f>
        <v>610000</v>
      </c>
      <c r="D20" s="14">
        <f t="shared" si="11"/>
        <v>6710000</v>
      </c>
      <c r="E20" s="14">
        <f t="shared" si="12"/>
        <v>15880017</v>
      </c>
      <c r="F20" s="14">
        <f t="shared" si="13"/>
        <v>1968800</v>
      </c>
    </row>
    <row r="21" spans="1:6" x14ac:dyDescent="0.25">
      <c r="A21" s="16" t="s">
        <v>43</v>
      </c>
      <c r="B21" s="15"/>
      <c r="C21" s="14">
        <f>C20+35000</f>
        <v>645000</v>
      </c>
      <c r="D21" s="14">
        <f t="shared" si="11"/>
        <v>7095000</v>
      </c>
      <c r="E21" s="14">
        <f t="shared" si="12"/>
        <v>16265017</v>
      </c>
      <c r="F21" s="14">
        <f t="shared" si="13"/>
        <v>1583800</v>
      </c>
    </row>
    <row r="22" spans="1:6" x14ac:dyDescent="0.25">
      <c r="A22" s="16" t="s">
        <v>43</v>
      </c>
      <c r="B22" s="15"/>
      <c r="C22" s="14">
        <f>C21+35000</f>
        <v>680000</v>
      </c>
      <c r="D22" s="14">
        <f t="shared" si="11"/>
        <v>7480000</v>
      </c>
      <c r="E22" s="14">
        <f t="shared" si="12"/>
        <v>16650017</v>
      </c>
      <c r="F22" s="14">
        <f t="shared" si="13"/>
        <v>1198800</v>
      </c>
    </row>
    <row r="23" spans="1:6" x14ac:dyDescent="0.25">
      <c r="A23" s="16" t="s">
        <v>43</v>
      </c>
      <c r="B23" s="15"/>
      <c r="C23" s="14">
        <f>C22+35000</f>
        <v>715000</v>
      </c>
      <c r="D23" s="14">
        <f t="shared" si="11"/>
        <v>7865000</v>
      </c>
      <c r="E23" s="14">
        <f t="shared" si="12"/>
        <v>17035017</v>
      </c>
      <c r="F23" s="14">
        <f t="shared" si="13"/>
        <v>813800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Mahfuzur Rahman</dc:creator>
  <cp:lastModifiedBy>Mahfuzur Rahman</cp:lastModifiedBy>
  <dcterms:created xsi:type="dcterms:W3CDTF">2015-06-05T18:17:20Z</dcterms:created>
  <dcterms:modified xsi:type="dcterms:W3CDTF">2025-05-20T06:03:30Z</dcterms:modified>
</cp:coreProperties>
</file>