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D:\1. Work\1. Daily\Production follow up\05. May\"/>
    </mc:Choice>
  </mc:AlternateContent>
  <xr:revisionPtr revIDLastSave="0" documentId="13_ncr:1_{70BCA2C3-27D4-4030-BD0E-FE63556D59D7}" xr6:coauthVersionLast="47" xr6:coauthVersionMax="47" xr10:uidLastSave="{00000000-0000-0000-0000-000000000000}"/>
  <bookViews>
    <workbookView xWindow="810" yWindow="-120" windowWidth="19800" windowHeight="117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 s="1"/>
  <c r="E18" i="1" s="1"/>
  <c r="B18" i="1"/>
  <c r="X13" i="1"/>
  <c r="H13" i="1" s="1"/>
  <c r="T13" i="1"/>
  <c r="J13" i="1"/>
  <c r="F13" i="1"/>
  <c r="G13" i="1" s="1"/>
  <c r="E13" i="1"/>
  <c r="X12" i="1"/>
  <c r="T12" i="1"/>
  <c r="J12" i="1"/>
  <c r="F12" i="1"/>
  <c r="G12" i="1" s="1"/>
  <c r="E12" i="1"/>
  <c r="H12" i="1" s="1"/>
  <c r="X11" i="1"/>
  <c r="T11" i="1"/>
  <c r="J11" i="1"/>
  <c r="C11" i="1"/>
  <c r="X10" i="1"/>
  <c r="T10" i="1"/>
  <c r="J10" i="1"/>
  <c r="H10" i="1"/>
  <c r="I10" i="1" s="1"/>
  <c r="F10" i="1"/>
  <c r="G10" i="1" s="1"/>
  <c r="E10" i="1"/>
  <c r="X9" i="1"/>
  <c r="H9" i="1" s="1"/>
  <c r="T9" i="1"/>
  <c r="J9" i="1"/>
  <c r="F9" i="1"/>
  <c r="U9" i="1" s="1"/>
  <c r="L9" i="1" s="1"/>
  <c r="E9" i="1"/>
  <c r="X8" i="1"/>
  <c r="H8" i="1" s="1"/>
  <c r="T8" i="1"/>
  <c r="J8" i="1"/>
  <c r="F8" i="1"/>
  <c r="G8" i="1" s="1"/>
  <c r="E8" i="1"/>
  <c r="X7" i="1"/>
  <c r="T7" i="1"/>
  <c r="J7" i="1"/>
  <c r="F7" i="1"/>
  <c r="G7" i="1" s="1"/>
  <c r="E7" i="1"/>
  <c r="H7" i="1" s="1"/>
  <c r="X6" i="1"/>
  <c r="T6" i="1"/>
  <c r="J6" i="1"/>
  <c r="H6" i="1"/>
  <c r="I6" i="1" s="1"/>
  <c r="F6" i="1"/>
  <c r="G6" i="1" s="1"/>
  <c r="E6" i="1"/>
  <c r="E11" i="1" s="1"/>
  <c r="H11" i="1" s="1"/>
  <c r="X5" i="1"/>
  <c r="H5" i="1" s="1"/>
  <c r="T5" i="1"/>
  <c r="J5" i="1"/>
  <c r="G5" i="1"/>
  <c r="F5" i="1"/>
  <c r="U5" i="1" s="1"/>
  <c r="L5" i="1" s="1"/>
  <c r="E5" i="1"/>
  <c r="X4" i="1"/>
  <c r="H4" i="1" s="1"/>
  <c r="T4" i="1"/>
  <c r="J4" i="1"/>
  <c r="F4" i="1"/>
  <c r="E4" i="1"/>
  <c r="B2" i="1"/>
  <c r="G9" i="1" l="1"/>
  <c r="F11" i="1"/>
  <c r="U11" i="1" s="1"/>
  <c r="L11" i="1" s="1"/>
  <c r="I11" i="1"/>
  <c r="M11" i="1"/>
  <c r="I4" i="1"/>
  <c r="M4" i="1"/>
  <c r="I13" i="1"/>
  <c r="M13" i="1"/>
  <c r="M7" i="1"/>
  <c r="I7" i="1"/>
  <c r="M12" i="1"/>
  <c r="I12" i="1"/>
  <c r="I9" i="1"/>
  <c r="M9" i="1"/>
  <c r="I5" i="1"/>
  <c r="M5" i="1"/>
  <c r="I8" i="1"/>
  <c r="M8" i="1"/>
  <c r="U4" i="1"/>
  <c r="L4" i="1" s="1"/>
  <c r="M6" i="1"/>
  <c r="U8" i="1"/>
  <c r="L8" i="1" s="1"/>
  <c r="M10" i="1"/>
  <c r="U13" i="1"/>
  <c r="L13" i="1" s="1"/>
  <c r="C19" i="1"/>
  <c r="G4" i="1"/>
  <c r="G11" i="1" s="1"/>
  <c r="U7" i="1"/>
  <c r="L7" i="1" s="1"/>
  <c r="U12" i="1"/>
  <c r="L12" i="1" s="1"/>
  <c r="U6" i="1"/>
  <c r="L6" i="1" s="1"/>
  <c r="U10" i="1"/>
  <c r="L10" i="1" s="1"/>
  <c r="A18" i="1"/>
  <c r="F18" i="1"/>
  <c r="D19" i="1" l="1"/>
  <c r="E19" i="1" s="1"/>
  <c r="F19" i="1" s="1"/>
  <c r="C20" i="1"/>
  <c r="D20" i="1" l="1"/>
  <c r="E20" i="1" s="1"/>
  <c r="F20" i="1" s="1"/>
  <c r="C21" i="1"/>
  <c r="D21" i="1" l="1"/>
  <c r="E21" i="1" s="1"/>
  <c r="F21" i="1" s="1"/>
  <c r="C22" i="1"/>
  <c r="D22" i="1" l="1"/>
  <c r="E22" i="1" s="1"/>
  <c r="F22" i="1" s="1"/>
  <c r="C23" i="1"/>
  <c r="D23" i="1" s="1"/>
  <c r="E23" i="1" s="1"/>
  <c r="F23" i="1" s="1"/>
</calcChain>
</file>

<file path=xl/sharedStrings.xml><?xml version="1.0" encoding="utf-8"?>
<sst xmlns="http://schemas.openxmlformats.org/spreadsheetml/2006/main" count="48" uniqueCount="44">
  <si>
    <t>Plan vs Achievement</t>
  </si>
  <si>
    <t xml:space="preserve">Date: </t>
  </si>
  <si>
    <t>Production Unit</t>
  </si>
  <si>
    <t>QC Pass (Pcs)</t>
  </si>
  <si>
    <t>Plan (Pcs)</t>
  </si>
  <si>
    <t>Accu. QC Pass</t>
  </si>
  <si>
    <t>Plan Balance</t>
  </si>
  <si>
    <t>Required Prod upto yesterday</t>
  </si>
  <si>
    <t>Back Log upto yesterday</t>
  </si>
  <si>
    <t>Average Requirement as per Plan</t>
  </si>
  <si>
    <t>Average target in minutes</t>
  </si>
  <si>
    <t>QC Pass in minutes</t>
  </si>
  <si>
    <t>Factory Target</t>
  </si>
  <si>
    <t>Plan Achv % (monthly, minute based)</t>
  </si>
  <si>
    <t>Required Hr</t>
  </si>
  <si>
    <t>Plan SMV</t>
  </si>
  <si>
    <t>Produced SMV</t>
  </si>
  <si>
    <t>Plan Hr</t>
  </si>
  <si>
    <t>Produced Hr</t>
  </si>
  <si>
    <t>Plan Eff%</t>
  </si>
  <si>
    <t>Prod. Eff%</t>
  </si>
  <si>
    <t>Accu. Produced Minute</t>
  </si>
  <si>
    <t>Total Plan Minute</t>
  </si>
  <si>
    <t>Plan day</t>
  </si>
  <si>
    <t>Completed Day</t>
  </si>
  <si>
    <t>Remaining Days</t>
  </si>
  <si>
    <t>JAL</t>
  </si>
  <si>
    <t>JAL3</t>
  </si>
  <si>
    <t>JFL</t>
  </si>
  <si>
    <t>JKL</t>
  </si>
  <si>
    <t>MFL</t>
  </si>
  <si>
    <t>FFL2</t>
  </si>
  <si>
    <t>JKL-U2</t>
  </si>
  <si>
    <t>GMT TOTAL:</t>
  </si>
  <si>
    <t>LINGERIE</t>
  </si>
  <si>
    <t>GTAL</t>
  </si>
  <si>
    <t>Forecast excluding Lingerie:</t>
  </si>
  <si>
    <t>Plan Qty</t>
  </si>
  <si>
    <t>Production in Completed days</t>
  </si>
  <si>
    <t>Estimated Production/day</t>
  </si>
  <si>
    <t>Remaining days Possible Production</t>
  </si>
  <si>
    <t>Forecasted production</t>
  </si>
  <si>
    <t>Backlog from plan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</si>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</sst>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409]d/mmm;@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6"/>
      <name val="Calibri"/>
      <family val="2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u/>
      <sz val="1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1B770B"/>
        <bgColor rgb="FFFFFF00"/>
      </patternFill>
    </fill>
  </fills>
  <borders count="3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</borders>
  <cellStyleXfs count="2">
    <xf numFmtId="0" fontId="0" fillId="0" borderId="0"/>
    <xf numFmtId="9" fontId="1" fillId="0" borderId="0"/>
  </cellStyleXfs>
  <cellXfs count="19">
    <xf numFmtId="0" fontId="0" fillId="0" borderId="0" xfId="0"/>
    <xf numFmtId="3" fontId="0" fillId="0" borderId="0" xfId="0" applyNumberFormat="1"/>
    <xf numFmtId="3" fontId="2" fillId="0" borderId="0" xfId="0" applyNumberFormat="1" applyFont="1"/>
    <xf numFmtId="0" fontId="3" fillId="0" borderId="0" xfId="0" applyFont="1"/>
    <xf numFmtId="0" fontId="4" fillId="0" borderId="0" xfId="0" applyFont="1"/>
    <xf numFmtId="164" fontId="4" fillId="0" borderId="0" xfId="0" applyNumberFormat="1" applyFont="1"/>
    <xf numFmtId="0" fontId="6" fillId="0" borderId="0" xfId="0" applyFont="1"/>
    <xf numFmtId="0" fontId="7" fillId="2" borderId="1" xfId="0" applyFont="1" applyFill="1" applyBorder="1" applyAlignment="1">
      <alignment horizontal="center" vertical="center" wrapText="1"/>
    </xf>
    <xf numFmtId="3" fontId="7" fillId="2" borderId="1" xfId="0" applyNumberFormat="1" applyFont="1" applyFill="1" applyBorder="1" applyAlignment="1">
      <alignment horizontal="center" vertical="center" wrapText="1"/>
    </xf>
    <xf numFmtId="0" fontId="0" fillId="0" borderId="2" xfId="0" applyBorder="1"/>
    <xf numFmtId="3" fontId="0" fillId="0" borderId="2" xfId="0" applyNumberFormat="1" applyBorder="1"/>
    <xf numFmtId="0" fontId="5" fillId="0" borderId="2" xfId="0" applyFont="1" applyBorder="1"/>
    <xf numFmtId="9" fontId="0" fillId="0" borderId="2" xfId="1" applyFont="1" applyBorder="1"/>
    <xf numFmtId="9" fontId="7" fillId="2" borderId="1" xfId="1" applyFont="1" applyFill="1" applyBorder="1" applyAlignment="1">
      <alignment horizontal="center" vertical="center" wrapText="1"/>
    </xf>
    <xf numFmtId="3" fontId="8" fillId="0" borderId="2" xfId="0" applyNumberFormat="1" applyFont="1" applyBorder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9" fontId="0" fillId="0" borderId="2" xfId="1" applyFont="1" applyBorder="1" applyAlignment="1">
      <alignment horizontal="center"/>
    </xf>
    <xf numFmtId="1" fontId="0" fillId="0" borderId="2" xfId="0" applyNumberFormat="1" applyBorder="1"/>
  </cellXfs>
  <cellStyles count="2">
    <cellStyle name="Normal" xfId="0" builtinId="0"/>
    <cellStyle name="Percent" xfId="1" builtinId="5"/>
  </cellStyles>
  <dxfs count="0"/>
  <tableStyles count="1" defaultTableStyle="TableStyleMedium2" defaultPivotStyle="PivotStyleLight16">
    <tableStyle name="Invisible" pivot="0" table="0" count="0" xr9:uid="{00000000-0011-0000-FFFF-FFFF0000000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23"/>
  <sheetViews>
    <sheetView tabSelected="1" topLeftCell="H1" workbookViewId="0">
      <selection activeCell="W12" sqref="W12"/>
    </sheetView>
  </sheetViews>
  <sheetFormatPr defaultRowHeight="15" x14ac:dyDescent="0.25"/>
  <cols>
    <col min="1" max="1" width="11.5703125" customWidth="1"/>
    <col min="2" max="2" width="10.42578125" customWidth="1"/>
    <col min="3" max="3" width="10.5703125" customWidth="1"/>
    <col min="4" max="4" width="10.7109375" bestFit="1" customWidth="1"/>
    <col min="5" max="5" width="11.140625" customWidth="1"/>
    <col min="6" max="6" width="10.85546875" customWidth="1"/>
    <col min="7" max="7" width="11.28515625" customWidth="1"/>
    <col min="8" max="8" width="12.42578125" customWidth="1"/>
    <col min="9" max="9" width="10.140625" customWidth="1"/>
    <col min="10" max="10" width="10" bestFit="1" customWidth="1"/>
    <col min="11" max="11" width="10.42578125" customWidth="1"/>
    <col min="13" max="13" width="13" customWidth="1"/>
    <col min="20" max="20" width="11.42578125" customWidth="1"/>
    <col min="21" max="21" width="13" customWidth="1"/>
  </cols>
  <sheetData>
    <row r="1" spans="1:24" ht="21" customHeight="1" x14ac:dyDescent="0.35">
      <c r="A1" s="3" t="s">
        <v>0</v>
      </c>
    </row>
    <row r="2" spans="1:24" ht="15.75" customHeight="1" thickBot="1" x14ac:dyDescent="0.3">
      <c r="A2" s="4" t="s">
        <v>1</v>
      </c>
      <c r="B2" s="5">
        <f ca="1">TODAY() - 1</f>
        <v>45805</v>
      </c>
    </row>
    <row r="3" spans="1:24" ht="76.5" customHeight="1" thickTop="1" thickBot="1" x14ac:dyDescent="0.3">
      <c r="A3" s="7" t="s">
        <v>2</v>
      </c>
      <c r="B3" s="7" t="s">
        <v>3</v>
      </c>
      <c r="C3" s="7" t="s">
        <v>4</v>
      </c>
      <c r="D3" s="7" t="s">
        <v>5</v>
      </c>
      <c r="E3" s="7" t="s">
        <v>6</v>
      </c>
      <c r="F3" s="7" t="s">
        <v>7</v>
      </c>
      <c r="G3" s="7" t="s">
        <v>8</v>
      </c>
      <c r="H3" s="7" t="s">
        <v>9</v>
      </c>
      <c r="I3" s="7" t="s">
        <v>10</v>
      </c>
      <c r="J3" s="7" t="s">
        <v>11</v>
      </c>
      <c r="K3" s="7" t="s">
        <v>12</v>
      </c>
      <c r="L3" s="7" t="s">
        <v>13</v>
      </c>
      <c r="M3" s="7" t="s">
        <v>14</v>
      </c>
      <c r="N3" s="7" t="s">
        <v>15</v>
      </c>
      <c r="O3" s="7" t="s">
        <v>16</v>
      </c>
      <c r="P3" s="7" t="s">
        <v>17</v>
      </c>
      <c r="Q3" s="7" t="s">
        <v>18</v>
      </c>
      <c r="R3" s="7" t="s">
        <v>19</v>
      </c>
      <c r="S3" s="7" t="s">
        <v>20</v>
      </c>
      <c r="T3" s="7" t="s">
        <v>21</v>
      </c>
      <c r="U3" s="7" t="s">
        <v>22</v>
      </c>
      <c r="V3" s="7" t="s">
        <v>23</v>
      </c>
      <c r="W3" s="7" t="s">
        <v>24</v>
      </c>
      <c r="X3" s="7" t="s">
        <v>25</v>
      </c>
    </row>
    <row r="4" spans="1:24" ht="15.75" customHeight="1" thickTop="1" x14ac:dyDescent="0.25">
      <c r="A4" s="11" t="s">
        <v>26</v>
      </c>
      <c r="B4" s="10">
        <v>93185</v>
      </c>
      <c r="C4" s="10">
        <v>4258032</v>
      </c>
      <c r="D4" s="10">
        <v>2420258</v>
      </c>
      <c r="E4" s="10">
        <f t="shared" ref="E4:E10" si="0">C4-D4</f>
        <v>1837774</v>
      </c>
      <c r="F4" s="10">
        <f t="shared" ref="F4:F10" si="1">C4*W4/V4</f>
        <v>3784917.3333333335</v>
      </c>
      <c r="G4" s="10">
        <f t="shared" ref="G4:G10" si="2">F4-D4</f>
        <v>1364659.3333333335</v>
      </c>
      <c r="H4" s="10">
        <f t="shared" ref="H4:H13" si="3">(E4+B4)/(X4+1)</f>
        <v>482739.75</v>
      </c>
      <c r="I4" s="10">
        <f t="shared" ref="I4:I13" si="4">H4*N4</f>
        <v>3731578.2675000001</v>
      </c>
      <c r="J4" s="10">
        <f t="shared" ref="J4:J13" si="5">B4*O4</f>
        <v>736161.5</v>
      </c>
      <c r="K4" s="10">
        <v>100845</v>
      </c>
      <c r="L4" s="17">
        <f t="shared" ref="L4:L13" si="6">T4/U4</f>
        <v>0.65351094150857969</v>
      </c>
      <c r="M4" s="10">
        <f t="shared" ref="M4:M13" si="7">H4/P4</f>
        <v>49009.111675126907</v>
      </c>
      <c r="N4" s="9">
        <v>7.73</v>
      </c>
      <c r="O4" s="9">
        <v>7.9</v>
      </c>
      <c r="P4" s="9">
        <v>9.85</v>
      </c>
      <c r="Q4" s="9">
        <v>12.63</v>
      </c>
      <c r="R4" s="12">
        <v>0.68</v>
      </c>
      <c r="S4" s="12">
        <v>0.68420000000000003</v>
      </c>
      <c r="T4" s="10">
        <f t="shared" ref="T4:T13" si="8">O4*D4</f>
        <v>19120038.199999999</v>
      </c>
      <c r="U4" s="10">
        <f t="shared" ref="U4:U13" si="9">N4*F4</f>
        <v>29257410.986666668</v>
      </c>
      <c r="V4" s="9">
        <v>27</v>
      </c>
      <c r="W4" s="9">
        <v>24</v>
      </c>
      <c r="X4" s="9">
        <f t="shared" ref="X4:X13" si="10">V4-W4</f>
        <v>3</v>
      </c>
    </row>
    <row r="5" spans="1:24" x14ac:dyDescent="0.25">
      <c r="A5" s="11" t="s">
        <v>27</v>
      </c>
      <c r="B5" s="10">
        <v>13400</v>
      </c>
      <c r="C5" s="10">
        <v>253849</v>
      </c>
      <c r="D5" s="10">
        <v>235520</v>
      </c>
      <c r="E5" s="10">
        <f t="shared" si="0"/>
        <v>18329</v>
      </c>
      <c r="F5" s="10">
        <f t="shared" si="1"/>
        <v>225643.55555555556</v>
      </c>
      <c r="G5" s="10">
        <f t="shared" si="2"/>
        <v>-9876.444444444438</v>
      </c>
      <c r="H5" s="10">
        <f t="shared" si="3"/>
        <v>7932.25</v>
      </c>
      <c r="I5" s="10">
        <f t="shared" si="4"/>
        <v>52273.527499999997</v>
      </c>
      <c r="J5" s="10">
        <f t="shared" si="5"/>
        <v>91120</v>
      </c>
      <c r="K5" s="10">
        <v>15823</v>
      </c>
      <c r="L5" s="17">
        <f t="shared" si="6"/>
        <v>1.0770313784631897</v>
      </c>
      <c r="M5" s="18">
        <f t="shared" si="7"/>
        <v>805.30456852791883</v>
      </c>
      <c r="N5" s="9">
        <v>6.59</v>
      </c>
      <c r="O5" s="9">
        <v>6.8</v>
      </c>
      <c r="P5" s="9">
        <v>9.85</v>
      </c>
      <c r="Q5" s="9">
        <v>10.94</v>
      </c>
      <c r="R5" s="12">
        <v>0.63</v>
      </c>
      <c r="S5" s="12">
        <v>0.61509999999999998</v>
      </c>
      <c r="T5" s="10">
        <f t="shared" si="8"/>
        <v>1601536</v>
      </c>
      <c r="U5" s="10">
        <f t="shared" si="9"/>
        <v>1486991.0311111112</v>
      </c>
      <c r="V5" s="9">
        <v>27</v>
      </c>
      <c r="W5" s="9">
        <v>24</v>
      </c>
      <c r="X5" s="9">
        <f t="shared" si="10"/>
        <v>3</v>
      </c>
    </row>
    <row r="6" spans="1:24" x14ac:dyDescent="0.25">
      <c r="A6" s="11" t="s">
        <v>28</v>
      </c>
      <c r="B6" s="10">
        <v>70124</v>
      </c>
      <c r="C6" s="10">
        <v>2059909</v>
      </c>
      <c r="D6" s="10">
        <v>1679970</v>
      </c>
      <c r="E6" s="10">
        <f t="shared" si="0"/>
        <v>379939</v>
      </c>
      <c r="F6" s="10">
        <f t="shared" si="1"/>
        <v>1831030.2222222222</v>
      </c>
      <c r="G6" s="10">
        <f t="shared" si="2"/>
        <v>151060.22222222225</v>
      </c>
      <c r="H6" s="10">
        <f t="shared" si="3"/>
        <v>112515.75</v>
      </c>
      <c r="I6" s="10">
        <f t="shared" si="4"/>
        <v>676219.65749999997</v>
      </c>
      <c r="J6" s="10">
        <f t="shared" si="5"/>
        <v>425652.68</v>
      </c>
      <c r="K6" s="10">
        <v>59244</v>
      </c>
      <c r="L6" s="17">
        <f t="shared" si="6"/>
        <v>0.92665960752354093</v>
      </c>
      <c r="M6" s="10">
        <f t="shared" si="7"/>
        <v>11422.918781725888</v>
      </c>
      <c r="N6" s="9">
        <v>6.01</v>
      </c>
      <c r="O6" s="9">
        <v>6.07</v>
      </c>
      <c r="P6" s="9">
        <v>9.85</v>
      </c>
      <c r="Q6" s="9">
        <v>12.91</v>
      </c>
      <c r="R6" s="12">
        <v>0.72799999999999998</v>
      </c>
      <c r="S6" s="12">
        <v>0.72640000000000005</v>
      </c>
      <c r="T6" s="10">
        <f t="shared" si="8"/>
        <v>10197417.9</v>
      </c>
      <c r="U6" s="10">
        <f t="shared" si="9"/>
        <v>11004491.635555556</v>
      </c>
      <c r="V6" s="9">
        <v>27</v>
      </c>
      <c r="W6" s="9">
        <v>24</v>
      </c>
      <c r="X6" s="9">
        <f t="shared" si="10"/>
        <v>3</v>
      </c>
    </row>
    <row r="7" spans="1:24" x14ac:dyDescent="0.25">
      <c r="A7" s="11" t="s">
        <v>29</v>
      </c>
      <c r="B7" s="10">
        <v>89681</v>
      </c>
      <c r="C7" s="10">
        <v>2359653</v>
      </c>
      <c r="D7" s="10">
        <v>2101389</v>
      </c>
      <c r="E7" s="10">
        <f t="shared" si="0"/>
        <v>258264</v>
      </c>
      <c r="F7" s="10">
        <f t="shared" si="1"/>
        <v>2097469.3333333335</v>
      </c>
      <c r="G7" s="10">
        <f t="shared" si="2"/>
        <v>-3919.6666666665114</v>
      </c>
      <c r="H7" s="10">
        <f t="shared" si="3"/>
        <v>86986.25</v>
      </c>
      <c r="I7" s="10">
        <f t="shared" si="4"/>
        <v>907266.58750000002</v>
      </c>
      <c r="J7" s="10">
        <f t="shared" si="5"/>
        <v>913849.3899999999</v>
      </c>
      <c r="K7" s="10">
        <v>104716</v>
      </c>
      <c r="L7" s="17">
        <f t="shared" si="6"/>
        <v>0.97881521225256085</v>
      </c>
      <c r="M7" s="10">
        <f t="shared" si="7"/>
        <v>9740.901455767078</v>
      </c>
      <c r="N7" s="9">
        <v>10.43</v>
      </c>
      <c r="O7" s="9">
        <v>10.19</v>
      </c>
      <c r="P7" s="9">
        <v>8.93</v>
      </c>
      <c r="Q7" s="9">
        <v>13.63</v>
      </c>
      <c r="R7" s="12">
        <v>0.74399999999999999</v>
      </c>
      <c r="S7" s="12">
        <v>0.59819999999999995</v>
      </c>
      <c r="T7" s="10">
        <f t="shared" si="8"/>
        <v>21413153.91</v>
      </c>
      <c r="U7" s="10">
        <f t="shared" si="9"/>
        <v>21876605.146666668</v>
      </c>
      <c r="V7" s="9">
        <v>27</v>
      </c>
      <c r="W7" s="9">
        <v>24</v>
      </c>
      <c r="X7" s="9">
        <f t="shared" si="10"/>
        <v>3</v>
      </c>
    </row>
    <row r="8" spans="1:24" x14ac:dyDescent="0.25">
      <c r="A8" s="11" t="s">
        <v>30</v>
      </c>
      <c r="B8" s="10">
        <v>81055</v>
      </c>
      <c r="C8" s="10">
        <v>2139662</v>
      </c>
      <c r="D8" s="10">
        <v>1895997</v>
      </c>
      <c r="E8" s="10">
        <f t="shared" si="0"/>
        <v>243665</v>
      </c>
      <c r="F8" s="10">
        <f t="shared" si="1"/>
        <v>1981168.5185185184</v>
      </c>
      <c r="G8" s="10">
        <f t="shared" si="2"/>
        <v>85171.518518518424</v>
      </c>
      <c r="H8" s="10">
        <f t="shared" si="3"/>
        <v>108240</v>
      </c>
      <c r="I8" s="10">
        <f t="shared" si="4"/>
        <v>956841.6</v>
      </c>
      <c r="J8" s="10">
        <f t="shared" si="5"/>
        <v>667893.20000000007</v>
      </c>
      <c r="K8" s="10">
        <v>89324</v>
      </c>
      <c r="L8" s="17">
        <f t="shared" si="6"/>
        <v>0.89205406016447386</v>
      </c>
      <c r="M8" s="10">
        <f t="shared" si="7"/>
        <v>10988.832487309644</v>
      </c>
      <c r="N8" s="9">
        <v>8.84</v>
      </c>
      <c r="O8" s="9">
        <v>8.24</v>
      </c>
      <c r="P8" s="9">
        <v>9.85</v>
      </c>
      <c r="Q8" s="9">
        <v>11.46</v>
      </c>
      <c r="R8" s="12">
        <v>0.68</v>
      </c>
      <c r="S8" s="12">
        <v>0.61739999999999995</v>
      </c>
      <c r="T8" s="10">
        <f t="shared" si="8"/>
        <v>15623015.280000001</v>
      </c>
      <c r="U8" s="10">
        <f t="shared" si="9"/>
        <v>17513529.703703701</v>
      </c>
      <c r="V8" s="9">
        <v>27</v>
      </c>
      <c r="W8" s="9">
        <v>25</v>
      </c>
      <c r="X8" s="9">
        <f t="shared" si="10"/>
        <v>2</v>
      </c>
    </row>
    <row r="9" spans="1:24" x14ac:dyDescent="0.25">
      <c r="A9" s="11" t="s">
        <v>31</v>
      </c>
      <c r="B9" s="10">
        <v>104605</v>
      </c>
      <c r="C9" s="10">
        <v>2926896</v>
      </c>
      <c r="D9" s="10">
        <v>2667324</v>
      </c>
      <c r="E9" s="10">
        <f t="shared" si="0"/>
        <v>259572</v>
      </c>
      <c r="F9" s="10">
        <f t="shared" si="1"/>
        <v>2710088.888888889</v>
      </c>
      <c r="G9" s="10">
        <f t="shared" si="2"/>
        <v>42764.888888888992</v>
      </c>
      <c r="H9" s="10">
        <f t="shared" si="3"/>
        <v>121392.33333333333</v>
      </c>
      <c r="I9" s="10">
        <f t="shared" si="4"/>
        <v>880094.41666666663</v>
      </c>
      <c r="J9" s="10">
        <f t="shared" si="5"/>
        <v>743741.55</v>
      </c>
      <c r="K9" s="10">
        <v>124476</v>
      </c>
      <c r="L9" s="17">
        <f t="shared" si="6"/>
        <v>0.96521448595937531</v>
      </c>
      <c r="M9" s="10">
        <f t="shared" si="7"/>
        <v>12324.09475465313</v>
      </c>
      <c r="N9" s="9">
        <v>7.25</v>
      </c>
      <c r="O9" s="9">
        <v>7.11</v>
      </c>
      <c r="P9" s="9">
        <v>9.85</v>
      </c>
      <c r="Q9" s="9">
        <v>13.29</v>
      </c>
      <c r="R9" s="12">
        <v>0.68</v>
      </c>
      <c r="S9" s="12">
        <v>0.63400000000000001</v>
      </c>
      <c r="T9" s="10">
        <f t="shared" si="8"/>
        <v>18964673.640000001</v>
      </c>
      <c r="U9" s="10">
        <f t="shared" si="9"/>
        <v>19648144.444444444</v>
      </c>
      <c r="V9" s="9">
        <v>27</v>
      </c>
      <c r="W9" s="9">
        <v>25</v>
      </c>
      <c r="X9" s="9">
        <f t="shared" si="10"/>
        <v>2</v>
      </c>
    </row>
    <row r="10" spans="1:24" ht="14.25" customHeight="1" thickBot="1" x14ac:dyDescent="0.3">
      <c r="A10" s="11" t="s">
        <v>32</v>
      </c>
      <c r="B10" s="10">
        <v>121108</v>
      </c>
      <c r="C10" s="10">
        <v>3850816</v>
      </c>
      <c r="D10" s="10">
        <v>2951163</v>
      </c>
      <c r="E10" s="10">
        <f t="shared" si="0"/>
        <v>899653</v>
      </c>
      <c r="F10" s="10">
        <f t="shared" si="1"/>
        <v>3565570.3703703703</v>
      </c>
      <c r="G10" s="10">
        <f t="shared" si="2"/>
        <v>614407.37037037034</v>
      </c>
      <c r="H10" s="10">
        <f t="shared" si="3"/>
        <v>340253.66666666669</v>
      </c>
      <c r="I10" s="10">
        <f t="shared" si="4"/>
        <v>3470587.4</v>
      </c>
      <c r="J10" s="10">
        <f t="shared" si="5"/>
        <v>1160214.6399999999</v>
      </c>
      <c r="K10" s="10">
        <v>142882</v>
      </c>
      <c r="L10" s="17">
        <f t="shared" si="6"/>
        <v>0.77737312531712144</v>
      </c>
      <c r="M10" s="10">
        <f t="shared" si="7"/>
        <v>34543.519458544841</v>
      </c>
      <c r="N10" s="9">
        <v>10.199999999999999</v>
      </c>
      <c r="O10" s="9">
        <v>9.58</v>
      </c>
      <c r="P10" s="9">
        <v>9.85</v>
      </c>
      <c r="Q10" s="9">
        <v>11.64</v>
      </c>
      <c r="R10" s="12">
        <v>0.65</v>
      </c>
      <c r="S10" s="12">
        <v>0.64849999999999997</v>
      </c>
      <c r="T10" s="10">
        <f t="shared" si="8"/>
        <v>28272141.539999999</v>
      </c>
      <c r="U10" s="10">
        <f t="shared" si="9"/>
        <v>36368817.777777776</v>
      </c>
      <c r="V10" s="9">
        <v>27</v>
      </c>
      <c r="W10" s="9">
        <v>25</v>
      </c>
      <c r="X10" s="9">
        <f t="shared" si="10"/>
        <v>2</v>
      </c>
    </row>
    <row r="11" spans="1:24" ht="27.75" customHeight="1" thickTop="1" thickBot="1" x14ac:dyDescent="0.3">
      <c r="A11" s="7" t="s">
        <v>33</v>
      </c>
      <c r="B11" s="8">
        <v>573158</v>
      </c>
      <c r="C11" s="8">
        <f>SUM(C4:C10)</f>
        <v>17848817</v>
      </c>
      <c r="D11" s="8">
        <v>13951621</v>
      </c>
      <c r="E11" s="8">
        <f>SUM(E4:E10)</f>
        <v>3897196</v>
      </c>
      <c r="F11" s="8">
        <f>SUM(F4:F10)</f>
        <v>16195888.22222222</v>
      </c>
      <c r="G11" s="8">
        <f>SUM(G4:G10)</f>
        <v>2244267.2222222225</v>
      </c>
      <c r="H11" s="8">
        <f t="shared" si="3"/>
        <v>1117588.5</v>
      </c>
      <c r="I11" s="8">
        <f t="shared" si="4"/>
        <v>9186577.4700000007</v>
      </c>
      <c r="J11" s="8">
        <f t="shared" si="5"/>
        <v>4734285.08</v>
      </c>
      <c r="K11" s="8">
        <v>637310.93000000005</v>
      </c>
      <c r="L11" s="13">
        <f t="shared" si="6"/>
        <v>0.86562168788746352</v>
      </c>
      <c r="M11" s="8">
        <f t="shared" si="7"/>
        <v>114624.46153846153</v>
      </c>
      <c r="N11" s="7">
        <v>8.2200000000000006</v>
      </c>
      <c r="O11" s="7">
        <v>8.26</v>
      </c>
      <c r="P11" s="7">
        <v>9.75</v>
      </c>
      <c r="Q11" s="7">
        <v>12.54</v>
      </c>
      <c r="R11" s="13">
        <v>0.68620000000000003</v>
      </c>
      <c r="S11" s="13">
        <v>0.64280000000000004</v>
      </c>
      <c r="T11" s="8">
        <f t="shared" si="8"/>
        <v>115240389.45999999</v>
      </c>
      <c r="U11" s="8">
        <f t="shared" si="9"/>
        <v>133130201.18666667</v>
      </c>
      <c r="V11" s="7">
        <v>27</v>
      </c>
      <c r="W11" s="7">
        <v>24</v>
      </c>
      <c r="X11" s="7">
        <f t="shared" si="10"/>
        <v>3</v>
      </c>
    </row>
    <row r="12" spans="1:24" ht="15.75" customHeight="1" thickTop="1" x14ac:dyDescent="0.25">
      <c r="A12" s="11" t="s">
        <v>34</v>
      </c>
      <c r="B12" s="10">
        <v>129104</v>
      </c>
      <c r="C12" s="10">
        <v>4329238</v>
      </c>
      <c r="D12" s="10">
        <v>3399219</v>
      </c>
      <c r="E12" s="10">
        <f>C12-D12</f>
        <v>930019</v>
      </c>
      <c r="F12" s="10">
        <f>C12*W12/V12</f>
        <v>3996219.6923076925</v>
      </c>
      <c r="G12" s="10">
        <f>F12-D12</f>
        <v>597000.69230769249</v>
      </c>
      <c r="H12" s="10">
        <f t="shared" si="3"/>
        <v>353041</v>
      </c>
      <c r="I12" s="10">
        <f t="shared" si="4"/>
        <v>1454528.92</v>
      </c>
      <c r="J12" s="10">
        <f t="shared" si="5"/>
        <v>499632.48000000004</v>
      </c>
      <c r="K12" s="10">
        <v>114492</v>
      </c>
      <c r="L12" s="17">
        <f t="shared" si="6"/>
        <v>0.79899403861883689</v>
      </c>
      <c r="M12" s="10">
        <f t="shared" si="7"/>
        <v>32094.636363636364</v>
      </c>
      <c r="N12" s="9">
        <v>4.12</v>
      </c>
      <c r="O12" s="9">
        <v>3.87</v>
      </c>
      <c r="P12" s="9">
        <v>11</v>
      </c>
      <c r="Q12" s="9">
        <v>10.23</v>
      </c>
      <c r="R12" s="12">
        <v>0.8</v>
      </c>
      <c r="S12" s="12">
        <v>0.78039999999999998</v>
      </c>
      <c r="T12" s="10">
        <f t="shared" si="8"/>
        <v>13154977.530000001</v>
      </c>
      <c r="U12" s="10">
        <f t="shared" si="9"/>
        <v>16464425.132307693</v>
      </c>
      <c r="V12" s="9">
        <v>26</v>
      </c>
      <c r="W12" s="9">
        <v>24</v>
      </c>
      <c r="X12" s="9">
        <f t="shared" si="10"/>
        <v>2</v>
      </c>
    </row>
    <row r="13" spans="1:24" ht="14.25" customHeight="1" x14ac:dyDescent="0.25">
      <c r="A13" s="11" t="s">
        <v>35</v>
      </c>
      <c r="B13" s="10">
        <v>24222</v>
      </c>
      <c r="C13" s="10">
        <v>800312</v>
      </c>
      <c r="D13" s="10">
        <v>667096</v>
      </c>
      <c r="E13" s="10">
        <f>C13-D13</f>
        <v>133216</v>
      </c>
      <c r="F13" s="10">
        <f>C13*W13/V13</f>
        <v>711388.4444444445</v>
      </c>
      <c r="G13" s="10">
        <f>F13-D13</f>
        <v>44292.444444444496</v>
      </c>
      <c r="H13" s="10">
        <f t="shared" si="3"/>
        <v>39359.5</v>
      </c>
      <c r="I13" s="10">
        <f t="shared" si="4"/>
        <v>177117.75</v>
      </c>
      <c r="J13" s="18">
        <f t="shared" si="5"/>
        <v>119414.45999999999</v>
      </c>
      <c r="K13" s="9">
        <v>34378</v>
      </c>
      <c r="L13" s="17">
        <f t="shared" si="6"/>
        <v>1.0273441107967891</v>
      </c>
      <c r="M13" s="10">
        <f t="shared" si="7"/>
        <v>3995.8883248730967</v>
      </c>
      <c r="N13" s="9">
        <v>4.5</v>
      </c>
      <c r="O13" s="9">
        <v>4.93</v>
      </c>
      <c r="P13" s="9">
        <v>9.85</v>
      </c>
      <c r="Q13" s="9">
        <v>12.17</v>
      </c>
      <c r="R13" s="12">
        <v>0.65</v>
      </c>
      <c r="S13" s="12">
        <v>0.41489999999999999</v>
      </c>
      <c r="T13" s="9">
        <f t="shared" si="8"/>
        <v>3288783.28</v>
      </c>
      <c r="U13" s="10">
        <f t="shared" si="9"/>
        <v>3201248</v>
      </c>
      <c r="V13" s="9">
        <v>27</v>
      </c>
      <c r="W13" s="9">
        <v>24</v>
      </c>
      <c r="X13" s="9">
        <f t="shared" si="10"/>
        <v>3</v>
      </c>
    </row>
    <row r="14" spans="1:24" x14ac:dyDescent="0.25">
      <c r="C14" s="1"/>
    </row>
    <row r="15" spans="1:24" x14ac:dyDescent="0.25">
      <c r="C15" s="2"/>
      <c r="D15" s="2"/>
      <c r="E15" s="2"/>
      <c r="F15" s="1"/>
    </row>
    <row r="16" spans="1:24" ht="15.75" customHeight="1" thickBot="1" x14ac:dyDescent="0.3">
      <c r="A16" s="6" t="s">
        <v>36</v>
      </c>
    </row>
    <row r="17" spans="1:6" ht="61.5" customHeight="1" thickTop="1" thickBot="1" x14ac:dyDescent="0.3">
      <c r="A17" s="7" t="s">
        <v>37</v>
      </c>
      <c r="B17" s="7" t="s">
        <v>38</v>
      </c>
      <c r="C17" s="7" t="s">
        <v>39</v>
      </c>
      <c r="D17" s="7" t="s">
        <v>40</v>
      </c>
      <c r="E17" s="7" t="s">
        <v>41</v>
      </c>
      <c r="F17" s="7" t="s">
        <v>42</v>
      </c>
    </row>
    <row r="18" spans="1:6" ht="15.75" customHeight="1" thickTop="1" x14ac:dyDescent="0.25">
      <c r="A18" s="14">
        <f>C11</f>
        <v>17848817</v>
      </c>
      <c r="B18" s="14">
        <f>D11</f>
        <v>13951621</v>
      </c>
      <c r="C18" s="14">
        <f>QUOTIENT(B11,10000)*10000</f>
        <v>570000</v>
      </c>
      <c r="D18" s="14">
        <f t="shared" ref="D18:D23" si="11">C18*$X$11</f>
        <v>1710000</v>
      </c>
      <c r="E18" s="14">
        <f t="shared" ref="E18:E23" si="12">$D$11+D18</f>
        <v>15661621</v>
      </c>
      <c r="F18" s="14">
        <f t="shared" ref="F18:F23" si="13">$C$11-E18</f>
        <v>2187196</v>
      </c>
    </row>
    <row r="19" spans="1:6" x14ac:dyDescent="0.25">
      <c r="A19" s="16" t="s">
        <v>43</v>
      </c>
      <c r="B19" s="15"/>
      <c r="C19" s="14">
        <f>C18+35000</f>
        <v>605000</v>
      </c>
      <c r="D19" s="14">
        <f t="shared" si="11"/>
        <v>1815000</v>
      </c>
      <c r="E19" s="14">
        <f t="shared" si="12"/>
        <v>15766621</v>
      </c>
      <c r="F19" s="14">
        <f t="shared" si="13"/>
        <v>2082196</v>
      </c>
    </row>
    <row r="20" spans="1:6" x14ac:dyDescent="0.25">
      <c r="A20" s="16" t="s">
        <v>43</v>
      </c>
      <c r="B20" s="15"/>
      <c r="C20" s="14">
        <f>C19+35000</f>
        <v>640000</v>
      </c>
      <c r="D20" s="14">
        <f t="shared" si="11"/>
        <v>1920000</v>
      </c>
      <c r="E20" s="14">
        <f t="shared" si="12"/>
        <v>15871621</v>
      </c>
      <c r="F20" s="14">
        <f t="shared" si="13"/>
        <v>1977196</v>
      </c>
    </row>
    <row r="21" spans="1:6" x14ac:dyDescent="0.25">
      <c r="A21" s="16" t="s">
        <v>43</v>
      </c>
      <c r="B21" s="15"/>
      <c r="C21" s="14">
        <f>C20+35000</f>
        <v>675000</v>
      </c>
      <c r="D21" s="14">
        <f t="shared" si="11"/>
        <v>2025000</v>
      </c>
      <c r="E21" s="14">
        <f t="shared" si="12"/>
        <v>15976621</v>
      </c>
      <c r="F21" s="14">
        <f t="shared" si="13"/>
        <v>1872196</v>
      </c>
    </row>
    <row r="22" spans="1:6" x14ac:dyDescent="0.25">
      <c r="A22" s="16" t="s">
        <v>43</v>
      </c>
      <c r="B22" s="15"/>
      <c r="C22" s="14">
        <f>C21+35000</f>
        <v>710000</v>
      </c>
      <c r="D22" s="14">
        <f t="shared" si="11"/>
        <v>2130000</v>
      </c>
      <c r="E22" s="14">
        <f t="shared" si="12"/>
        <v>16081621</v>
      </c>
      <c r="F22" s="14">
        <f t="shared" si="13"/>
        <v>1767196</v>
      </c>
    </row>
    <row r="23" spans="1:6" x14ac:dyDescent="0.25">
      <c r="A23" s="16" t="s">
        <v>43</v>
      </c>
      <c r="B23" s="15"/>
      <c r="C23" s="14">
        <f>C22+35000</f>
        <v>745000</v>
      </c>
      <c r="D23" s="14">
        <f t="shared" si="11"/>
        <v>2235000</v>
      </c>
      <c r="E23" s="14">
        <f t="shared" si="12"/>
        <v>16186621</v>
      </c>
      <c r="F23" s="14">
        <f t="shared" si="13"/>
        <v>1662196</v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Mahfuzur Rahman</dc:creator>
  <cp:lastModifiedBy>Mahfuzur Rahman</cp:lastModifiedBy>
  <dcterms:created xsi:type="dcterms:W3CDTF">2015-06-05T18:17:20Z</dcterms:created>
  <dcterms:modified xsi:type="dcterms:W3CDTF">2025-05-29T05:53:39Z</dcterms:modified>
</cp:coreProperties>
</file>