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F:\1. Work\1. Daily\Production follow up\07. Jul\"/>
    </mc:Choice>
  </mc:AlternateContent>
  <xr:revisionPtr revIDLastSave="0" documentId="13_ncr:1_{806C2E07-1F40-4859-BAD9-5B24898F82B0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C18" i="1"/>
  <c r="C19" i="1" s="1"/>
  <c r="B18" i="1"/>
  <c r="X13" i="1"/>
  <c r="T13" i="1"/>
  <c r="J13" i="1"/>
  <c r="F13" i="1"/>
  <c r="U13" i="1" s="1"/>
  <c r="E13" i="1"/>
  <c r="H13" i="1" s="1"/>
  <c r="X12" i="1"/>
  <c r="T12" i="1"/>
  <c r="J12" i="1"/>
  <c r="H12" i="1"/>
  <c r="I12" i="1" s="1"/>
  <c r="F12" i="1"/>
  <c r="G12" i="1" s="1"/>
  <c r="E12" i="1"/>
  <c r="X11" i="1"/>
  <c r="T11" i="1"/>
  <c r="J11" i="1"/>
  <c r="C11" i="1"/>
  <c r="A18" i="1" s="1"/>
  <c r="X10" i="1"/>
  <c r="H10" i="1" s="1"/>
  <c r="T10" i="1"/>
  <c r="J10" i="1"/>
  <c r="G10" i="1"/>
  <c r="F10" i="1"/>
  <c r="U10" i="1" s="1"/>
  <c r="E10" i="1"/>
  <c r="X9" i="1"/>
  <c r="T9" i="1"/>
  <c r="J9" i="1"/>
  <c r="F9" i="1"/>
  <c r="G9" i="1" s="1"/>
  <c r="E9" i="1"/>
  <c r="H9" i="1" s="1"/>
  <c r="X8" i="1"/>
  <c r="T8" i="1"/>
  <c r="J8" i="1"/>
  <c r="F8" i="1"/>
  <c r="U8" i="1" s="1"/>
  <c r="E8" i="1"/>
  <c r="H8" i="1" s="1"/>
  <c r="X7" i="1"/>
  <c r="T7" i="1"/>
  <c r="J7" i="1"/>
  <c r="H7" i="1"/>
  <c r="I7" i="1" s="1"/>
  <c r="F7" i="1"/>
  <c r="G7" i="1" s="1"/>
  <c r="E7" i="1"/>
  <c r="X6" i="1"/>
  <c r="H6" i="1" s="1"/>
  <c r="T6" i="1"/>
  <c r="J6" i="1"/>
  <c r="G6" i="1"/>
  <c r="F6" i="1"/>
  <c r="U6" i="1" s="1"/>
  <c r="E6" i="1"/>
  <c r="X5" i="1"/>
  <c r="T5" i="1"/>
  <c r="J5" i="1"/>
  <c r="F5" i="1"/>
  <c r="G5" i="1" s="1"/>
  <c r="E5" i="1"/>
  <c r="H5" i="1" s="1"/>
  <c r="X4" i="1"/>
  <c r="T4" i="1"/>
  <c r="J4" i="1"/>
  <c r="F4" i="1"/>
  <c r="F11" i="1" s="1"/>
  <c r="U11" i="1" s="1"/>
  <c r="L11" i="1" s="1"/>
  <c r="E4" i="1"/>
  <c r="H4" i="1" s="1"/>
  <c r="I9" i="1" l="1"/>
  <c r="M9" i="1"/>
  <c r="L13" i="1"/>
  <c r="M8" i="1"/>
  <c r="I8" i="1"/>
  <c r="M6" i="1"/>
  <c r="I6" i="1"/>
  <c r="M4" i="1"/>
  <c r="I4" i="1"/>
  <c r="M13" i="1"/>
  <c r="I13" i="1"/>
  <c r="I5" i="1"/>
  <c r="M5" i="1"/>
  <c r="M10" i="1"/>
  <c r="I10" i="1"/>
  <c r="C20" i="1"/>
  <c r="D19" i="1"/>
  <c r="E19" i="1" s="1"/>
  <c r="F19" i="1" s="1"/>
  <c r="U7" i="1"/>
  <c r="G8" i="1"/>
  <c r="E11" i="1"/>
  <c r="H11" i="1" s="1"/>
  <c r="U12" i="1"/>
  <c r="L12" i="1" s="1"/>
  <c r="G13" i="1"/>
  <c r="D18" i="1"/>
  <c r="E18" i="1" s="1"/>
  <c r="F18" i="1" s="1"/>
  <c r="U5" i="1"/>
  <c r="M7" i="1"/>
  <c r="U9" i="1"/>
  <c r="M12" i="1"/>
  <c r="U4" i="1"/>
  <c r="L4" i="1" s="1"/>
  <c r="G4" i="1"/>
  <c r="G11" i="1" s="1"/>
  <c r="M11" i="1" l="1"/>
  <c r="I11" i="1"/>
  <c r="C21" i="1"/>
  <c r="D20" i="1"/>
  <c r="E20" i="1" s="1"/>
  <c r="F20" i="1" s="1"/>
  <c r="D21" i="1" l="1"/>
  <c r="E21" i="1" s="1"/>
  <c r="F21" i="1" s="1"/>
  <c r="C22" i="1"/>
  <c r="D22" i="1" l="1"/>
  <c r="E22" i="1" s="1"/>
  <c r="F22" i="1" s="1"/>
  <c r="C23" i="1"/>
  <c r="D23" i="1" s="1"/>
  <c r="E23" i="1" s="1"/>
  <c r="F23" i="1" s="1"/>
</calcChain>
</file>

<file path=xl/sharedStrings.xml><?xml version="1.0" encoding="utf-8"?>
<sst xmlns="http://schemas.openxmlformats.org/spreadsheetml/2006/main" count="49" uniqueCount="45">
  <si>
    <t>Plan vs Achievement</t>
  </si>
  <si>
    <t xml:space="preserve">Date: </t>
  </si>
  <si>
    <t>23-Jul-25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</si>
  <si>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</si>
  <si>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</si>
  <si>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</si>
  <si>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</si>
  <si>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</si>
  <si>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</si>
  <si>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</si>
  <si>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</si>
  <si>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</si>
  <si>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</si>
  <si>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</si>
  <si>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</si>
  <si>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</si>
  <si>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</si>
  <si>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</si>
  <si>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</si>
  <si>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</si>
  <si>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</si>
  <si>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</si>
  <si>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</si>
  <si>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</si>
  <si>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</si>
  <si>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</si>
  <si>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</si>
  <si>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</si>
  <si>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JAL3</t>
  </si>
  <si>
    <t>JFL</t>
  </si>
  <si>
    <t>JKL</t>
  </si>
  <si>
    <t>MFL</t>
  </si>
  <si>
    <t>FFL2</t>
  </si>
  <si>
    <t>JKL-U2</t>
  </si>
  <si>
    <t>GMT TOTAL:</t>
  </si>
  <si>
    <t>LINGERIE</t>
  </si>
  <si>
    <t>GTAL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</si>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</sst>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b/>
      <sz val="18"/>
      <name val="Playfair Display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0" fillId="0" borderId="0"/>
    <xf numFmtId="9" fontId="1" fillId="0" borderId="0"/>
  </cellStyleXfs>
  <cellXfs count="23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4" fillId="0" borderId="2" xfId="0" applyFont="1" applyBorder="1"/>
    <xf numFmtId="9" fontId="0" fillId="0" borderId="2" xfId="1" applyFont="1" applyBorder="1"/>
    <xf numFmtId="9" fontId="6" fillId="2" borderId="1" xfId="1" applyFont="1" applyFill="1" applyBorder="1" applyAlignment="1">
      <alignment horizontal="center" vertical="center" wrapText="1"/>
    </xf>
    <xf numFmtId="3" fontId="7" fillId="0" borderId="2" xfId="0" applyNumberFormat="1" applyFont="1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1" fontId="0" fillId="0" borderId="2" xfId="0" applyNumberFormat="1" applyBorder="1"/>
    <xf numFmtId="0" fontId="0" fillId="0" borderId="3" xfId="0" applyBorder="1"/>
    <xf numFmtId="9" fontId="0" fillId="0" borderId="3" xfId="1" applyFont="1" applyBorder="1"/>
    <xf numFmtId="0" fontId="8" fillId="0" borderId="0" xfId="0" applyFont="1"/>
    <xf numFmtId="0" fontId="9" fillId="0" borderId="0" xfId="0" applyFont="1"/>
    <xf numFmtId="4" fontId="0" fillId="0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A20" workbookViewId="0">
      <selection sqref="A1:XFD23"/>
    </sheetView>
  </sheetViews>
  <sheetFormatPr defaultRowHeight="15"/>
  <cols>
    <col min="1" max="1" width="11.5703125" customWidth="1"/>
    <col min="2" max="2" width="13.140625" customWidth="1"/>
    <col min="3" max="3" width="10.5703125" customWidth="1"/>
    <col min="4" max="4" width="10.7109375" bestFit="1" customWidth="1"/>
    <col min="5" max="5" width="11.140625" customWidth="1"/>
    <col min="6" max="6" width="10.85546875" customWidth="1"/>
    <col min="7" max="7" width="11.28515625" customWidth="1"/>
    <col min="8" max="8" width="12.42578125" customWidth="1"/>
    <col min="9" max="9" width="10.140625" customWidth="1"/>
    <col min="10" max="10" width="10" bestFit="1" customWidth="1"/>
    <col min="11" max="11" width="10.42578125" customWidth="1"/>
    <col min="13" max="13" width="11.5703125" bestFit="1" customWidth="1"/>
    <col min="20" max="20" width="11.42578125" customWidth="1"/>
    <col min="21" max="21" width="13" customWidth="1"/>
  </cols>
  <sheetData>
    <row r="1" spans="1:24" ht="29.25" customHeight="1">
      <c r="A1" s="21" t="s">
        <v>0</v>
      </c>
    </row>
    <row r="2" spans="1:24" ht="15.75" customHeight="1" thickBot="1">
      <c r="A2" s="3" t="s">
        <v>1</v>
      </c>
      <c r="B2" s="4" t="s">
        <v>2</v>
      </c>
    </row>
    <row r="3" spans="1:24" ht="76.5" customHeight="1" thickTop="1" thickBot="1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6" t="s">
        <v>20</v>
      </c>
      <c r="S3" s="6" t="s">
        <v>21</v>
      </c>
      <c r="T3" s="6" t="s">
        <v>22</v>
      </c>
      <c r="U3" s="6" t="s">
        <v>23</v>
      </c>
      <c r="V3" s="6" t="s">
        <v>24</v>
      </c>
      <c r="W3" s="6" t="s">
        <v>25</v>
      </c>
      <c r="X3" s="6" t="s">
        <v>26</v>
      </c>
    </row>
    <row r="4" spans="1:24" ht="15.75" customHeight="1" thickTop="1">
      <c r="A4" s="10" t="s">
        <v>27</v>
      </c>
      <c r="B4" s="9">
        <v>74005</v>
      </c>
      <c r="C4" s="9">
        <v>2143885</v>
      </c>
      <c r="D4" s="9">
        <v>1713342</v>
      </c>
      <c r="E4" s="9">
        <f t="shared" ref="E4:E10" si="0">C4-D4</f>
        <v>430543</v>
      </c>
      <c r="F4" s="9">
        <f t="shared" ref="F4:F10" si="1">C4*W4/V4</f>
        <v>1588062.9629629629</v>
      </c>
      <c r="G4" s="9">
        <f t="shared" ref="G4:G10" si="2">F4-D4</f>
        <v>-125279.03703703708</v>
      </c>
      <c r="H4" s="9">
        <f t="shared" ref="H4:H13" si="3">(E4+B4)/(X4+1)</f>
        <v>63068.5</v>
      </c>
      <c r="I4" s="9">
        <f t="shared" ref="I4:I13" si="4">H4*N4</f>
        <v>474905.80499999999</v>
      </c>
      <c r="J4" s="9">
        <f t="shared" ref="J4:J13" si="5">B4*O4</f>
        <v>537276.29999999993</v>
      </c>
      <c r="K4" s="9">
        <v>77763</v>
      </c>
      <c r="L4" s="16">
        <f t="shared" ref="L4:L13" si="6">T4/U4</f>
        <v>1.0402027279905441</v>
      </c>
      <c r="M4" s="9">
        <f t="shared" ref="M4:M13" si="7">H4/P4</f>
        <v>6306.85</v>
      </c>
      <c r="N4" s="8">
        <v>7.53</v>
      </c>
      <c r="O4" s="8">
        <v>7.26</v>
      </c>
      <c r="P4" s="8">
        <v>10</v>
      </c>
      <c r="Q4" s="8">
        <v>10.76</v>
      </c>
      <c r="R4" s="11">
        <v>0.67</v>
      </c>
      <c r="S4" s="11">
        <v>0.66639999999999999</v>
      </c>
      <c r="T4" s="9">
        <f t="shared" ref="T4:T13" si="8">O4*D4</f>
        <v>12438862.92</v>
      </c>
      <c r="U4" s="9">
        <f t="shared" ref="U4:U13" si="9">N4*F4</f>
        <v>11958114.111111112</v>
      </c>
      <c r="V4" s="8">
        <v>27</v>
      </c>
      <c r="W4" s="8">
        <v>20</v>
      </c>
      <c r="X4" s="8">
        <f t="shared" ref="X4:X13" si="10">V4-W4</f>
        <v>7</v>
      </c>
    </row>
    <row r="5" spans="1:24">
      <c r="A5" s="10" t="s">
        <v>28</v>
      </c>
      <c r="B5" s="9">
        <v>10110</v>
      </c>
      <c r="C5" s="9">
        <v>262272</v>
      </c>
      <c r="D5" s="9">
        <v>218570</v>
      </c>
      <c r="E5" s="9">
        <f t="shared" si="0"/>
        <v>43702</v>
      </c>
      <c r="F5" s="9">
        <f t="shared" si="1"/>
        <v>194275.55555555556</v>
      </c>
      <c r="G5" s="9">
        <f t="shared" si="2"/>
        <v>-24294.444444444438</v>
      </c>
      <c r="H5" s="9">
        <f t="shared" si="3"/>
        <v>6726.5</v>
      </c>
      <c r="I5" s="9">
        <f t="shared" si="4"/>
        <v>40897.120000000003</v>
      </c>
      <c r="J5" s="9">
        <f t="shared" si="5"/>
        <v>60356.7</v>
      </c>
      <c r="K5" s="9">
        <v>10182</v>
      </c>
      <c r="L5" s="16">
        <f t="shared" si="6"/>
        <v>1.1046969235986022</v>
      </c>
      <c r="M5" s="17">
        <f t="shared" si="7"/>
        <v>672.65</v>
      </c>
      <c r="N5" s="8">
        <v>6.08</v>
      </c>
      <c r="O5" s="8">
        <v>5.97</v>
      </c>
      <c r="P5" s="8">
        <v>10</v>
      </c>
      <c r="Q5" s="8">
        <v>9.8800000000000008</v>
      </c>
      <c r="R5" s="11">
        <v>0.66</v>
      </c>
      <c r="S5" s="11">
        <v>0.72920000000000007</v>
      </c>
      <c r="T5" s="9">
        <f t="shared" si="8"/>
        <v>1304862.8999999999</v>
      </c>
      <c r="U5" s="9">
        <f t="shared" si="9"/>
        <v>1181195.3777777778</v>
      </c>
      <c r="V5" s="8">
        <v>27</v>
      </c>
      <c r="W5" s="8">
        <v>20</v>
      </c>
      <c r="X5" s="8">
        <f t="shared" si="10"/>
        <v>7</v>
      </c>
    </row>
    <row r="6" spans="1:24">
      <c r="A6" s="10" t="s">
        <v>29</v>
      </c>
      <c r="B6" s="9">
        <v>54420</v>
      </c>
      <c r="C6" s="9">
        <v>1913112</v>
      </c>
      <c r="D6" s="9">
        <v>1190484</v>
      </c>
      <c r="E6" s="9">
        <f t="shared" si="0"/>
        <v>722628</v>
      </c>
      <c r="F6" s="9">
        <f t="shared" si="1"/>
        <v>1417120</v>
      </c>
      <c r="G6" s="9">
        <f t="shared" si="2"/>
        <v>226636</v>
      </c>
      <c r="H6" s="9">
        <f t="shared" si="3"/>
        <v>97131</v>
      </c>
      <c r="I6" s="9">
        <f t="shared" si="4"/>
        <v>606097.44000000006</v>
      </c>
      <c r="J6" s="9">
        <f t="shared" si="5"/>
        <v>348832.2</v>
      </c>
      <c r="K6" s="9">
        <v>54717</v>
      </c>
      <c r="L6" s="16">
        <f t="shared" si="6"/>
        <v>0.86295942312034812</v>
      </c>
      <c r="M6" s="9">
        <f t="shared" si="7"/>
        <v>8830.0909090909099</v>
      </c>
      <c r="N6" s="8">
        <v>6.24</v>
      </c>
      <c r="O6" s="8">
        <v>6.41</v>
      </c>
      <c r="P6" s="8">
        <v>11</v>
      </c>
      <c r="Q6" s="8">
        <v>12.85</v>
      </c>
      <c r="R6" s="11">
        <v>0.72799999999999998</v>
      </c>
      <c r="S6" s="11">
        <v>0.67540000000000011</v>
      </c>
      <c r="T6" s="9">
        <f t="shared" si="8"/>
        <v>7631002.4400000004</v>
      </c>
      <c r="U6" s="9">
        <f t="shared" si="9"/>
        <v>8842828.8000000007</v>
      </c>
      <c r="V6" s="8">
        <v>27</v>
      </c>
      <c r="W6" s="8">
        <v>20</v>
      </c>
      <c r="X6" s="8">
        <f t="shared" si="10"/>
        <v>7</v>
      </c>
    </row>
    <row r="7" spans="1:24">
      <c r="A7" s="10" t="s">
        <v>30</v>
      </c>
      <c r="B7" s="9">
        <v>84683</v>
      </c>
      <c r="C7" s="9">
        <v>2200195</v>
      </c>
      <c r="D7" s="9">
        <v>1770678</v>
      </c>
      <c r="E7" s="9">
        <f t="shared" si="0"/>
        <v>429517</v>
      </c>
      <c r="F7" s="9">
        <f t="shared" si="1"/>
        <v>1629774.0740740742</v>
      </c>
      <c r="G7" s="9">
        <f t="shared" si="2"/>
        <v>-140903.92592592584</v>
      </c>
      <c r="H7" s="9">
        <f t="shared" si="3"/>
        <v>64275</v>
      </c>
      <c r="I7" s="9">
        <f t="shared" si="4"/>
        <v>562406.25</v>
      </c>
      <c r="J7" s="9">
        <f t="shared" si="5"/>
        <v>722345.99</v>
      </c>
      <c r="K7" s="9">
        <v>90259</v>
      </c>
      <c r="L7" s="16">
        <f t="shared" si="6"/>
        <v>1.0591394988171501</v>
      </c>
      <c r="M7" s="9">
        <f t="shared" si="7"/>
        <v>7141.666666666667</v>
      </c>
      <c r="N7" s="8">
        <v>8.75</v>
      </c>
      <c r="O7" s="8">
        <v>8.5299999999999994</v>
      </c>
      <c r="P7" s="8">
        <v>9</v>
      </c>
      <c r="Q7" s="8">
        <v>11.04</v>
      </c>
      <c r="R7" s="11">
        <v>0.64200000000000002</v>
      </c>
      <c r="S7" s="11">
        <v>0.67220000000000002</v>
      </c>
      <c r="T7" s="9">
        <f t="shared" si="8"/>
        <v>15103883.339999998</v>
      </c>
      <c r="U7" s="9">
        <f t="shared" si="9"/>
        <v>14260523.148148149</v>
      </c>
      <c r="V7" s="8">
        <v>27</v>
      </c>
      <c r="W7" s="8">
        <v>20</v>
      </c>
      <c r="X7" s="8">
        <f t="shared" si="10"/>
        <v>7</v>
      </c>
    </row>
    <row r="8" spans="1:24">
      <c r="A8" s="10" t="s">
        <v>31</v>
      </c>
      <c r="B8" s="9">
        <v>72006</v>
      </c>
      <c r="C8" s="9">
        <v>2146320</v>
      </c>
      <c r="D8" s="9">
        <v>1385201</v>
      </c>
      <c r="E8" s="9">
        <f t="shared" si="0"/>
        <v>761119</v>
      </c>
      <c r="F8" s="9">
        <f t="shared" si="1"/>
        <v>1589866.6666666667</v>
      </c>
      <c r="G8" s="9">
        <f t="shared" si="2"/>
        <v>204665.66666666674</v>
      </c>
      <c r="H8" s="9">
        <f t="shared" si="3"/>
        <v>104140.625</v>
      </c>
      <c r="I8" s="9">
        <f t="shared" si="4"/>
        <v>767516.40625</v>
      </c>
      <c r="J8" s="9">
        <f t="shared" si="5"/>
        <v>493961.16000000003</v>
      </c>
      <c r="K8" s="9">
        <v>85426</v>
      </c>
      <c r="L8" s="16">
        <f t="shared" si="6"/>
        <v>0.81097734145745315</v>
      </c>
      <c r="M8" s="9">
        <f t="shared" si="7"/>
        <v>10414.0625</v>
      </c>
      <c r="N8" s="8">
        <v>7.37</v>
      </c>
      <c r="O8" s="8">
        <v>6.86</v>
      </c>
      <c r="P8" s="8">
        <v>10</v>
      </c>
      <c r="Q8" s="8">
        <v>9.01</v>
      </c>
      <c r="R8" s="11">
        <v>0.66200000000000003</v>
      </c>
      <c r="S8" s="11">
        <v>0.62109999999999999</v>
      </c>
      <c r="T8" s="9">
        <f t="shared" si="8"/>
        <v>9502478.8600000013</v>
      </c>
      <c r="U8" s="9">
        <f t="shared" si="9"/>
        <v>11717317.333333334</v>
      </c>
      <c r="V8" s="8">
        <v>27</v>
      </c>
      <c r="W8" s="8">
        <v>20</v>
      </c>
      <c r="X8" s="8">
        <f t="shared" si="10"/>
        <v>7</v>
      </c>
    </row>
    <row r="9" spans="1:24">
      <c r="A9" s="10" t="s">
        <v>32</v>
      </c>
      <c r="B9" s="9">
        <v>74994</v>
      </c>
      <c r="C9" s="9">
        <v>2342283</v>
      </c>
      <c r="D9" s="9">
        <v>1796816</v>
      </c>
      <c r="E9" s="9">
        <f t="shared" si="0"/>
        <v>545467</v>
      </c>
      <c r="F9" s="9">
        <f t="shared" si="1"/>
        <v>1735024.4444444445</v>
      </c>
      <c r="G9" s="9">
        <f t="shared" si="2"/>
        <v>-61791.555555555504</v>
      </c>
      <c r="H9" s="9">
        <f t="shared" si="3"/>
        <v>77557.625</v>
      </c>
      <c r="I9" s="9">
        <f t="shared" si="4"/>
        <v>633645.79625000001</v>
      </c>
      <c r="J9" s="9">
        <f t="shared" si="5"/>
        <v>570704.34</v>
      </c>
      <c r="K9" s="9">
        <v>87781</v>
      </c>
      <c r="L9" s="16">
        <f t="shared" si="6"/>
        <v>0.96462965391341804</v>
      </c>
      <c r="M9" s="9">
        <f t="shared" si="7"/>
        <v>7755.7624999999998</v>
      </c>
      <c r="N9" s="8">
        <v>8.17</v>
      </c>
      <c r="O9" s="8">
        <v>7.61</v>
      </c>
      <c r="P9" s="8">
        <v>10</v>
      </c>
      <c r="Q9" s="8">
        <v>12.73</v>
      </c>
      <c r="R9" s="11">
        <v>0.68</v>
      </c>
      <c r="S9" s="11">
        <v>0.61520000000000008</v>
      </c>
      <c r="T9" s="9">
        <f t="shared" si="8"/>
        <v>13673769.76</v>
      </c>
      <c r="U9" s="9">
        <f t="shared" si="9"/>
        <v>14175149.711111112</v>
      </c>
      <c r="V9" s="8">
        <v>27</v>
      </c>
      <c r="W9" s="8">
        <v>20</v>
      </c>
      <c r="X9" s="8">
        <f t="shared" si="10"/>
        <v>7</v>
      </c>
    </row>
    <row r="10" spans="1:24" ht="14.25" customHeight="1" thickBot="1">
      <c r="A10" s="10" t="s">
        <v>33</v>
      </c>
      <c r="B10" s="9">
        <v>117128</v>
      </c>
      <c r="C10" s="9">
        <v>3425817</v>
      </c>
      <c r="D10" s="9">
        <v>2326852</v>
      </c>
      <c r="E10" s="9">
        <f t="shared" si="0"/>
        <v>1098965</v>
      </c>
      <c r="F10" s="9">
        <f t="shared" si="1"/>
        <v>2537642.222222222</v>
      </c>
      <c r="G10" s="9">
        <f t="shared" si="2"/>
        <v>210790.22222222202</v>
      </c>
      <c r="H10" s="9">
        <f t="shared" si="3"/>
        <v>152011.625</v>
      </c>
      <c r="I10" s="9">
        <f t="shared" si="4"/>
        <v>1415228.22875</v>
      </c>
      <c r="J10" s="9">
        <f t="shared" si="5"/>
        <v>1076406.3199999998</v>
      </c>
      <c r="K10" s="9">
        <v>141071</v>
      </c>
      <c r="L10" s="16">
        <f t="shared" si="6"/>
        <v>0.90511591121697843</v>
      </c>
      <c r="M10" s="9">
        <f t="shared" si="7"/>
        <v>15201.1625</v>
      </c>
      <c r="N10" s="8">
        <v>9.31</v>
      </c>
      <c r="O10" s="8">
        <v>9.19</v>
      </c>
      <c r="P10" s="8">
        <v>10</v>
      </c>
      <c r="Q10" s="8">
        <v>11.52</v>
      </c>
      <c r="R10" s="11">
        <v>0.65</v>
      </c>
      <c r="S10" s="11">
        <v>0.62970000000000004</v>
      </c>
      <c r="T10" s="9">
        <f t="shared" si="8"/>
        <v>21383769.879999999</v>
      </c>
      <c r="U10" s="9">
        <f t="shared" si="9"/>
        <v>23625449.088888887</v>
      </c>
      <c r="V10" s="8">
        <v>27</v>
      </c>
      <c r="W10" s="8">
        <v>20</v>
      </c>
      <c r="X10" s="8">
        <f t="shared" si="10"/>
        <v>7</v>
      </c>
    </row>
    <row r="11" spans="1:24" ht="27.75" customHeight="1" thickTop="1" thickBot="1">
      <c r="A11" s="6" t="s">
        <v>34</v>
      </c>
      <c r="B11" s="7">
        <v>487346</v>
      </c>
      <c r="C11" s="7">
        <f>SUM(C4:C10)</f>
        <v>14433884</v>
      </c>
      <c r="D11" s="7">
        <v>10401943</v>
      </c>
      <c r="E11" s="7">
        <f>SUM(E4:E10)</f>
        <v>4031941</v>
      </c>
      <c r="F11" s="7">
        <f>SUM(F4:F10)</f>
        <v>10691765.925925927</v>
      </c>
      <c r="G11" s="7">
        <f>SUM(G4:G10)</f>
        <v>289822.9259259259</v>
      </c>
      <c r="H11" s="7">
        <f t="shared" si="3"/>
        <v>564910.875</v>
      </c>
      <c r="I11" s="7">
        <f t="shared" si="4"/>
        <v>4502339.6737500001</v>
      </c>
      <c r="J11" s="7">
        <f t="shared" si="5"/>
        <v>3796425.34</v>
      </c>
      <c r="K11" s="7">
        <v>547198.54</v>
      </c>
      <c r="L11" s="12">
        <f t="shared" si="6"/>
        <v>0.95092039849820298</v>
      </c>
      <c r="M11" s="7">
        <f t="shared" si="7"/>
        <v>56604.29609218437</v>
      </c>
      <c r="N11" s="6">
        <v>7.97</v>
      </c>
      <c r="O11" s="6">
        <v>7.79</v>
      </c>
      <c r="P11" s="6">
        <v>9.98</v>
      </c>
      <c r="Q11" s="6">
        <v>11.1</v>
      </c>
      <c r="R11" s="12">
        <v>0.67</v>
      </c>
      <c r="S11" s="12">
        <v>0.64469999999999994</v>
      </c>
      <c r="T11" s="7">
        <f t="shared" si="8"/>
        <v>81031135.969999999</v>
      </c>
      <c r="U11" s="7">
        <f t="shared" si="9"/>
        <v>85213374.429629639</v>
      </c>
      <c r="V11" s="6">
        <v>27</v>
      </c>
      <c r="W11" s="6">
        <v>20</v>
      </c>
      <c r="X11" s="6">
        <f t="shared" si="10"/>
        <v>7</v>
      </c>
    </row>
    <row r="12" spans="1:24" ht="15.75" customHeight="1" thickTop="1">
      <c r="A12" s="10" t="s">
        <v>35</v>
      </c>
      <c r="B12" s="9">
        <v>120281</v>
      </c>
      <c r="C12" s="9">
        <v>3336041</v>
      </c>
      <c r="D12" s="9">
        <v>2747683</v>
      </c>
      <c r="E12" s="9">
        <f>C12-D12</f>
        <v>588358</v>
      </c>
      <c r="F12" s="9">
        <f>C12*W12/V12</f>
        <v>2471141.4814814813</v>
      </c>
      <c r="G12" s="9">
        <f>F12-D12</f>
        <v>-276541.51851851866</v>
      </c>
      <c r="H12" s="9">
        <f t="shared" si="3"/>
        <v>88579.875</v>
      </c>
      <c r="I12" s="9">
        <f t="shared" si="4"/>
        <v>318001.75124999997</v>
      </c>
      <c r="J12" s="9">
        <f t="shared" si="5"/>
        <v>433011.60000000003</v>
      </c>
      <c r="K12" s="9">
        <v>126051</v>
      </c>
      <c r="L12" s="16">
        <f t="shared" si="6"/>
        <v>1.1150056497129668</v>
      </c>
      <c r="M12" s="9">
        <f t="shared" si="7"/>
        <v>9842.2083333333339</v>
      </c>
      <c r="N12" s="8">
        <v>3.59</v>
      </c>
      <c r="O12" s="8">
        <v>3.6</v>
      </c>
      <c r="P12" s="8">
        <v>9</v>
      </c>
      <c r="Q12" s="8">
        <v>9.99</v>
      </c>
      <c r="R12" s="11">
        <v>0.78</v>
      </c>
      <c r="S12" s="11">
        <v>0.73080000000000001</v>
      </c>
      <c r="T12" s="9">
        <f t="shared" si="8"/>
        <v>9891658.8000000007</v>
      </c>
      <c r="U12" s="9">
        <f t="shared" si="9"/>
        <v>8871397.9185185172</v>
      </c>
      <c r="V12" s="8">
        <v>27</v>
      </c>
      <c r="W12" s="8">
        <v>20</v>
      </c>
      <c r="X12" s="8">
        <f t="shared" si="10"/>
        <v>7</v>
      </c>
    </row>
    <row r="13" spans="1:24" ht="15.75" customHeight="1">
      <c r="A13" s="10" t="s">
        <v>36</v>
      </c>
      <c r="B13" s="9">
        <v>17314</v>
      </c>
      <c r="C13" s="9">
        <v>959072</v>
      </c>
      <c r="D13" s="9">
        <v>736306</v>
      </c>
      <c r="E13" s="9">
        <f>C13-D13</f>
        <v>222766</v>
      </c>
      <c r="F13" s="9">
        <f>C13*W13/V13</f>
        <v>710423.70370370371</v>
      </c>
      <c r="G13" s="9">
        <f>F13-D13</f>
        <v>-25882.296296296292</v>
      </c>
      <c r="H13" s="9">
        <f t="shared" si="3"/>
        <v>30010</v>
      </c>
      <c r="I13" s="9">
        <f t="shared" si="4"/>
        <v>204668.2</v>
      </c>
      <c r="J13" s="9">
        <f t="shared" si="5"/>
        <v>101113.76</v>
      </c>
      <c r="K13" s="9">
        <v>24303</v>
      </c>
      <c r="L13" s="16">
        <f t="shared" si="6"/>
        <v>0.88750205721836084</v>
      </c>
      <c r="M13" s="9">
        <f t="shared" si="7"/>
        <v>3001</v>
      </c>
      <c r="N13" s="20">
        <v>6.82</v>
      </c>
      <c r="O13" s="18">
        <v>5.84</v>
      </c>
      <c r="P13" s="18">
        <v>10</v>
      </c>
      <c r="Q13" s="18">
        <v>10.5</v>
      </c>
      <c r="R13" s="19">
        <v>0.61799999999999999</v>
      </c>
      <c r="S13" s="11">
        <v>0.41860000000000003</v>
      </c>
      <c r="T13" s="9">
        <f t="shared" si="8"/>
        <v>4300027.04</v>
      </c>
      <c r="U13" s="9">
        <f t="shared" si="9"/>
        <v>4845089.6592592597</v>
      </c>
      <c r="V13" s="8">
        <v>27</v>
      </c>
      <c r="W13" s="8">
        <v>20</v>
      </c>
      <c r="X13" s="8">
        <f t="shared" si="10"/>
        <v>7</v>
      </c>
    </row>
    <row r="14" spans="1:24">
      <c r="C14" s="1"/>
    </row>
    <row r="15" spans="1:24">
      <c r="C15" s="2"/>
      <c r="D15" s="2"/>
      <c r="E15" s="2"/>
      <c r="F15" s="1"/>
      <c r="I15" s="2"/>
      <c r="M15" s="1"/>
      <c r="T15" s="22"/>
    </row>
    <row r="16" spans="1:24" ht="15.75" customHeight="1" thickBot="1">
      <c r="A16" s="5" t="s">
        <v>37</v>
      </c>
      <c r="M16" s="1"/>
    </row>
    <row r="17" spans="1:13" ht="61.5" customHeight="1" thickTop="1" thickBot="1">
      <c r="A17" s="6" t="s">
        <v>38</v>
      </c>
      <c r="B17" s="6" t="s">
        <v>39</v>
      </c>
      <c r="C17" s="6" t="s">
        <v>40</v>
      </c>
      <c r="D17" s="6" t="s">
        <v>41</v>
      </c>
      <c r="E17" s="6" t="s">
        <v>42</v>
      </c>
      <c r="F17" s="6" t="s">
        <v>43</v>
      </c>
      <c r="J17" s="1"/>
    </row>
    <row r="18" spans="1:13" ht="15.75" customHeight="1" thickTop="1">
      <c r="A18" s="13">
        <f>C11</f>
        <v>14433884</v>
      </c>
      <c r="B18" s="13">
        <f>D11</f>
        <v>10401943</v>
      </c>
      <c r="C18" s="13">
        <f>QUOTIENT(B11,10000)*10000</f>
        <v>480000</v>
      </c>
      <c r="D18" s="13">
        <f t="shared" ref="D18:D23" si="11">C18*$X$11</f>
        <v>3360000</v>
      </c>
      <c r="E18" s="13">
        <f t="shared" ref="E18:E23" si="12">$D$11+D18</f>
        <v>13761943</v>
      </c>
      <c r="F18" s="13">
        <f t="shared" ref="F18:F23" si="13">$C$11-E18</f>
        <v>671941</v>
      </c>
      <c r="M18" s="1"/>
    </row>
    <row r="19" spans="1:13">
      <c r="A19" s="15" t="s">
        <v>44</v>
      </c>
      <c r="B19" s="14"/>
      <c r="C19" s="13">
        <f>C18+35000</f>
        <v>515000</v>
      </c>
      <c r="D19" s="13">
        <f t="shared" si="11"/>
        <v>3605000</v>
      </c>
      <c r="E19" s="13">
        <f t="shared" si="12"/>
        <v>14006943</v>
      </c>
      <c r="F19" s="13">
        <f t="shared" si="13"/>
        <v>426941</v>
      </c>
      <c r="M19" s="1"/>
    </row>
    <row r="20" spans="1:13">
      <c r="A20" s="15" t="s">
        <v>44</v>
      </c>
      <c r="B20" s="14"/>
      <c r="C20" s="13">
        <f>C19+35000</f>
        <v>550000</v>
      </c>
      <c r="D20" s="13">
        <f t="shared" si="11"/>
        <v>3850000</v>
      </c>
      <c r="E20" s="13">
        <f t="shared" si="12"/>
        <v>14251943</v>
      </c>
      <c r="F20" s="13">
        <f t="shared" si="13"/>
        <v>181941</v>
      </c>
    </row>
    <row r="21" spans="1:13">
      <c r="A21" s="15" t="s">
        <v>44</v>
      </c>
      <c r="B21" s="14"/>
      <c r="C21" s="13">
        <f>C20+35000</f>
        <v>585000</v>
      </c>
      <c r="D21" s="13">
        <f t="shared" si="11"/>
        <v>4095000</v>
      </c>
      <c r="E21" s="13">
        <f t="shared" si="12"/>
        <v>14496943</v>
      </c>
      <c r="F21" s="13">
        <f t="shared" si="13"/>
        <v>-63059</v>
      </c>
    </row>
    <row r="22" spans="1:13">
      <c r="A22" s="15" t="s">
        <v>44</v>
      </c>
      <c r="B22" s="14"/>
      <c r="C22" s="13">
        <f>C21+35000</f>
        <v>620000</v>
      </c>
      <c r="D22" s="13">
        <f t="shared" si="11"/>
        <v>4340000</v>
      </c>
      <c r="E22" s="13">
        <f t="shared" si="12"/>
        <v>14741943</v>
      </c>
      <c r="F22" s="13">
        <f t="shared" si="13"/>
        <v>-308059</v>
      </c>
    </row>
    <row r="23" spans="1:13">
      <c r="A23" s="15" t="s">
        <v>44</v>
      </c>
      <c r="B23" s="14"/>
      <c r="C23" s="13">
        <f>C22+35000</f>
        <v>655000</v>
      </c>
      <c r="D23" s="13">
        <f t="shared" si="11"/>
        <v>4585000</v>
      </c>
      <c r="E23" s="13">
        <f t="shared" si="12"/>
        <v>14986943</v>
      </c>
      <c r="F23" s="13">
        <f t="shared" si="13"/>
        <v>-553059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Mahafuz</cp:lastModifiedBy>
  <dcterms:created xsi:type="dcterms:W3CDTF">2015-06-05T18:17:20Z</dcterms:created>
  <dcterms:modified xsi:type="dcterms:W3CDTF">2025-07-24T06:45:16Z</dcterms:modified>
</cp:coreProperties>
</file>