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7. Jul\"/>
    </mc:Choice>
  </mc:AlternateContent>
  <xr:revisionPtr revIDLastSave="0" documentId="13_ncr:1_{028C9E7C-2833-46D3-A4B0-06E738435B4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E18" i="1" s="1"/>
  <c r="B18" i="1"/>
  <c r="X13" i="1"/>
  <c r="T13" i="1"/>
  <c r="J13" i="1"/>
  <c r="F13" i="1"/>
  <c r="G13" i="1" s="1"/>
  <c r="E13" i="1"/>
  <c r="H13" i="1" s="1"/>
  <c r="X12" i="1"/>
  <c r="T12" i="1"/>
  <c r="J12" i="1"/>
  <c r="F12" i="1"/>
  <c r="G12" i="1" s="1"/>
  <c r="E12" i="1"/>
  <c r="H12" i="1" s="1"/>
  <c r="X11" i="1"/>
  <c r="T11" i="1"/>
  <c r="J11" i="1"/>
  <c r="C11" i="1"/>
  <c r="X10" i="1"/>
  <c r="T10" i="1"/>
  <c r="J10" i="1"/>
  <c r="F10" i="1"/>
  <c r="G10" i="1" s="1"/>
  <c r="E10" i="1"/>
  <c r="H10" i="1" s="1"/>
  <c r="X9" i="1"/>
  <c r="T9" i="1"/>
  <c r="J9" i="1"/>
  <c r="F9" i="1"/>
  <c r="U9" i="1" s="1"/>
  <c r="E9" i="1"/>
  <c r="H9" i="1" s="1"/>
  <c r="X8" i="1"/>
  <c r="T8" i="1"/>
  <c r="J8" i="1"/>
  <c r="F8" i="1"/>
  <c r="G8" i="1" s="1"/>
  <c r="E8" i="1"/>
  <c r="H8" i="1" s="1"/>
  <c r="X7" i="1"/>
  <c r="T7" i="1"/>
  <c r="J7" i="1"/>
  <c r="F7" i="1"/>
  <c r="G7" i="1" s="1"/>
  <c r="E7" i="1"/>
  <c r="H7" i="1" s="1"/>
  <c r="X6" i="1"/>
  <c r="T6" i="1"/>
  <c r="J6" i="1"/>
  <c r="F6" i="1"/>
  <c r="G6" i="1" s="1"/>
  <c r="E6" i="1"/>
  <c r="H6" i="1" s="1"/>
  <c r="X5" i="1"/>
  <c r="T5" i="1"/>
  <c r="J5" i="1"/>
  <c r="F5" i="1"/>
  <c r="U5" i="1" s="1"/>
  <c r="E5" i="1"/>
  <c r="H5" i="1" s="1"/>
  <c r="X4" i="1"/>
  <c r="T4" i="1"/>
  <c r="J4" i="1"/>
  <c r="F4" i="1"/>
  <c r="F11" i="1" s="1"/>
  <c r="U11" i="1" s="1"/>
  <c r="E4" i="1"/>
  <c r="H4" i="1" s="1"/>
  <c r="M7" i="1" l="1"/>
  <c r="I7" i="1"/>
  <c r="M12" i="1"/>
  <c r="I12" i="1"/>
  <c r="I4" i="1"/>
  <c r="M4" i="1"/>
  <c r="L5" i="1"/>
  <c r="I8" i="1"/>
  <c r="M8" i="1"/>
  <c r="L9" i="1"/>
  <c r="I13" i="1"/>
  <c r="M13" i="1"/>
  <c r="I5" i="1"/>
  <c r="M5" i="1"/>
  <c r="I9" i="1"/>
  <c r="M9" i="1"/>
  <c r="L11" i="1"/>
  <c r="I6" i="1"/>
  <c r="M6" i="1"/>
  <c r="I10" i="1"/>
  <c r="M10" i="1"/>
  <c r="U4" i="1"/>
  <c r="L4" i="1" s="1"/>
  <c r="G5" i="1"/>
  <c r="U8" i="1"/>
  <c r="L8" i="1" s="1"/>
  <c r="G9" i="1"/>
  <c r="U13" i="1"/>
  <c r="L13" i="1" s="1"/>
  <c r="C19" i="1"/>
  <c r="G4" i="1"/>
  <c r="G11" i="1" s="1"/>
  <c r="U7" i="1"/>
  <c r="L7" i="1" s="1"/>
  <c r="E11" i="1"/>
  <c r="H11" i="1" s="1"/>
  <c r="U12" i="1"/>
  <c r="L12" i="1" s="1"/>
  <c r="U6" i="1"/>
  <c r="L6" i="1" s="1"/>
  <c r="U10" i="1"/>
  <c r="L10" i="1" s="1"/>
  <c r="A18" i="1"/>
  <c r="F18" i="1"/>
  <c r="I11" i="1" l="1"/>
  <c r="M11" i="1"/>
  <c r="D19" i="1"/>
  <c r="E19" i="1" s="1"/>
  <c r="F19" i="1" s="1"/>
  <c r="C20" i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<sst xmlns="http://schemas.openxmlformats.org/spreadsheetml/2006/main" count="49" uniqueCount="45">
  <si>
    <t>Plan vs Achievement</t>
  </si>
  <si>
    <t xml:space="preserve">Date: </t>
  </si>
  <si>
    <t>07-Jul-25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</si>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</sst>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b/>
      <sz val="20"/>
      <name val="Playfair Display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0" fillId="0" borderId="0"/>
    <xf numFmtId="9" fontId="1" fillId="0" borderId="0"/>
  </cellStyleXfs>
  <cellXfs count="22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4" fillId="0" borderId="2" xfId="0" applyFont="1" applyBorder="1"/>
    <xf numFmtId="9" fontId="0" fillId="0" borderId="2" xfId="1" applyFont="1" applyBorder="1"/>
    <xf numFmtId="9" fontId="6" fillId="2" borderId="1" xfId="1" applyFont="1" applyFill="1" applyBorder="1" applyAlignment="1">
      <alignment horizontal="center" vertical="center" wrapText="1"/>
    </xf>
    <xf numFmtId="3" fontId="7" fillId="0" borderId="2" xfId="0" applyNumberFormat="1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  <xf numFmtId="0" fontId="0" fillId="0" borderId="3" xfId="0" applyBorder="1"/>
    <xf numFmtId="9" fontId="0" fillId="0" borderId="3" xfId="1" applyFont="1" applyBorder="1"/>
    <xf numFmtId="0" fontId="8" fillId="0" borderId="0" xfId="0" applyFont="1"/>
    <xf numFmtId="0" fontId="9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5" workbookViewId="0">
      <selection activeCell="C15" sqref="C15"/>
    </sheetView>
  </sheetViews>
  <sheetFormatPr defaultRowHeight="15" x14ac:dyDescent="0.25"/>
  <cols>
    <col min="1" max="1" width="11.5703125" customWidth="1"/>
    <col min="2" max="2" width="13.1406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1.5703125" bestFit="1" customWidth="1"/>
    <col min="20" max="20" width="11.42578125" customWidth="1"/>
    <col min="21" max="21" width="13" customWidth="1"/>
  </cols>
  <sheetData>
    <row r="1" spans="1:24" ht="32.25" x14ac:dyDescent="0.6">
      <c r="A1" s="21" t="s">
        <v>0</v>
      </c>
      <c r="B1" s="21"/>
      <c r="C1" s="21"/>
      <c r="D1" s="21"/>
      <c r="E1" s="21"/>
    </row>
    <row r="2" spans="1:24" ht="15.75" customHeight="1" thickBot="1" x14ac:dyDescent="0.3">
      <c r="A2" s="3" t="s">
        <v>1</v>
      </c>
      <c r="B2" s="4" t="s">
        <v>2</v>
      </c>
    </row>
    <row r="3" spans="1:24" ht="76.5" customHeight="1" thickTop="1" thickBot="1" x14ac:dyDescent="0.3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</row>
    <row r="4" spans="1:24" ht="15.75" customHeight="1" thickTop="1" x14ac:dyDescent="0.25">
      <c r="A4" s="10" t="s">
        <v>27</v>
      </c>
      <c r="B4" s="9">
        <v>87416</v>
      </c>
      <c r="C4" s="9">
        <v>2143885</v>
      </c>
      <c r="D4" s="9">
        <v>565555</v>
      </c>
      <c r="E4" s="9">
        <f t="shared" ref="E4:E10" si="0">C4-D4</f>
        <v>1578330</v>
      </c>
      <c r="F4" s="9">
        <f t="shared" ref="F4:F10" si="1">C4*W4/V4</f>
        <v>476418.88888888888</v>
      </c>
      <c r="G4" s="9">
        <f t="shared" ref="G4:G10" si="2">F4-D4</f>
        <v>-89136.111111111124</v>
      </c>
      <c r="H4" s="9">
        <f t="shared" ref="H4:H13" si="3">(E4+B4)/(X4+1)</f>
        <v>75715.727272727279</v>
      </c>
      <c r="I4" s="9">
        <f t="shared" ref="I4:I13" si="4">H4*N4</f>
        <v>570139.42636363639</v>
      </c>
      <c r="J4" s="9">
        <f t="shared" ref="J4:J13" si="5">B4*O4</f>
        <v>639885.12</v>
      </c>
      <c r="K4" s="9">
        <v>92344</v>
      </c>
      <c r="L4" s="16">
        <f t="shared" ref="L4:L13" si="6">T4/U4</f>
        <v>1.153989824129366</v>
      </c>
      <c r="M4" s="9">
        <f t="shared" ref="M4:M13" si="7">H4/P4</f>
        <v>7571.5727272727281</v>
      </c>
      <c r="N4" s="8">
        <v>7.53</v>
      </c>
      <c r="O4" s="8">
        <v>7.32</v>
      </c>
      <c r="P4" s="8">
        <v>10</v>
      </c>
      <c r="Q4" s="8">
        <v>11.38</v>
      </c>
      <c r="R4" s="11">
        <v>0.67</v>
      </c>
      <c r="S4" s="11">
        <v>0.68379999999999996</v>
      </c>
      <c r="T4" s="9">
        <f t="shared" ref="T4:T13" si="8">O4*D4</f>
        <v>4139862.6</v>
      </c>
      <c r="U4" s="9">
        <f t="shared" ref="U4:U13" si="9">N4*F4</f>
        <v>3587434.2333333334</v>
      </c>
      <c r="V4" s="8">
        <v>27</v>
      </c>
      <c r="W4" s="8">
        <v>6</v>
      </c>
      <c r="X4" s="8">
        <f t="shared" ref="X4:X13" si="10">V4-W4</f>
        <v>21</v>
      </c>
    </row>
    <row r="5" spans="1:24" x14ac:dyDescent="0.25">
      <c r="A5" s="10" t="s">
        <v>28</v>
      </c>
      <c r="B5" s="9">
        <v>10540</v>
      </c>
      <c r="C5" s="9">
        <v>262272</v>
      </c>
      <c r="D5" s="9">
        <v>72360</v>
      </c>
      <c r="E5" s="9">
        <f t="shared" si="0"/>
        <v>189912</v>
      </c>
      <c r="F5" s="9">
        <f t="shared" si="1"/>
        <v>58282.666666666664</v>
      </c>
      <c r="G5" s="9">
        <f t="shared" si="2"/>
        <v>-14077.333333333336</v>
      </c>
      <c r="H5" s="9">
        <f t="shared" si="3"/>
        <v>9111.454545454546</v>
      </c>
      <c r="I5" s="9">
        <f t="shared" si="4"/>
        <v>55397.643636363639</v>
      </c>
      <c r="J5" s="9">
        <f t="shared" si="5"/>
        <v>63450.799999999996</v>
      </c>
      <c r="K5" s="9">
        <v>10377</v>
      </c>
      <c r="L5" s="16">
        <f t="shared" si="6"/>
        <v>1.229283510008091</v>
      </c>
      <c r="M5" s="17">
        <f t="shared" si="7"/>
        <v>911.14545454545464</v>
      </c>
      <c r="N5" s="8">
        <v>6.08</v>
      </c>
      <c r="O5" s="8">
        <v>6.02</v>
      </c>
      <c r="P5" s="8">
        <v>10</v>
      </c>
      <c r="Q5" s="8">
        <v>10.43</v>
      </c>
      <c r="R5" s="11">
        <v>0.66</v>
      </c>
      <c r="S5" s="11">
        <v>0.73280000000000001</v>
      </c>
      <c r="T5" s="9">
        <f t="shared" si="8"/>
        <v>435607.19999999995</v>
      </c>
      <c r="U5" s="9">
        <f t="shared" si="9"/>
        <v>354358.61333333334</v>
      </c>
      <c r="V5" s="8">
        <v>27</v>
      </c>
      <c r="W5" s="8">
        <v>6</v>
      </c>
      <c r="X5" s="8">
        <f t="shared" si="10"/>
        <v>21</v>
      </c>
    </row>
    <row r="6" spans="1:24" x14ac:dyDescent="0.25">
      <c r="A6" s="10" t="s">
        <v>29</v>
      </c>
      <c r="B6" s="9">
        <v>56797</v>
      </c>
      <c r="C6" s="9">
        <v>1913112</v>
      </c>
      <c r="D6" s="9">
        <v>354863</v>
      </c>
      <c r="E6" s="9">
        <f t="shared" si="0"/>
        <v>1558249</v>
      </c>
      <c r="F6" s="9">
        <f t="shared" si="1"/>
        <v>425136</v>
      </c>
      <c r="G6" s="9">
        <f t="shared" si="2"/>
        <v>70273</v>
      </c>
      <c r="H6" s="9">
        <f t="shared" si="3"/>
        <v>73411.181818181823</v>
      </c>
      <c r="I6" s="9">
        <f t="shared" si="4"/>
        <v>458085.77454545459</v>
      </c>
      <c r="J6" s="9">
        <f t="shared" si="5"/>
        <v>373724.26</v>
      </c>
      <c r="K6" s="9">
        <v>58562</v>
      </c>
      <c r="L6" s="16">
        <f t="shared" si="6"/>
        <v>0.88018536180036266</v>
      </c>
      <c r="M6" s="9">
        <f t="shared" si="7"/>
        <v>6673.7438016528931</v>
      </c>
      <c r="N6" s="8">
        <v>6.24</v>
      </c>
      <c r="O6" s="8">
        <v>6.58</v>
      </c>
      <c r="P6" s="8">
        <v>11</v>
      </c>
      <c r="Q6" s="8">
        <v>13.44</v>
      </c>
      <c r="R6" s="11">
        <v>0.72799999999999998</v>
      </c>
      <c r="S6" s="11">
        <v>0.6633</v>
      </c>
      <c r="T6" s="9">
        <f t="shared" si="8"/>
        <v>2334998.54</v>
      </c>
      <c r="U6" s="9">
        <f t="shared" si="9"/>
        <v>2652848.64</v>
      </c>
      <c r="V6" s="8">
        <v>27</v>
      </c>
      <c r="W6" s="8">
        <v>6</v>
      </c>
      <c r="X6" s="8">
        <f t="shared" si="10"/>
        <v>21</v>
      </c>
    </row>
    <row r="7" spans="1:24" x14ac:dyDescent="0.25">
      <c r="A7" s="10" t="s">
        <v>30</v>
      </c>
      <c r="B7" s="9">
        <v>87991</v>
      </c>
      <c r="C7" s="9">
        <v>2200195</v>
      </c>
      <c r="D7" s="9">
        <v>531763</v>
      </c>
      <c r="E7" s="9">
        <f t="shared" si="0"/>
        <v>1668432</v>
      </c>
      <c r="F7" s="9">
        <f t="shared" si="1"/>
        <v>488932.22222222225</v>
      </c>
      <c r="G7" s="9">
        <f t="shared" si="2"/>
        <v>-42830.777777777752</v>
      </c>
      <c r="H7" s="9">
        <f t="shared" si="3"/>
        <v>79837.409090909088</v>
      </c>
      <c r="I7" s="9">
        <f t="shared" si="4"/>
        <v>698577.32954545447</v>
      </c>
      <c r="J7" s="9">
        <f t="shared" si="5"/>
        <v>783999.81</v>
      </c>
      <c r="K7" s="9">
        <v>94899</v>
      </c>
      <c r="L7" s="16">
        <f t="shared" si="6"/>
        <v>1.1074881991304015</v>
      </c>
      <c r="M7" s="9">
        <f t="shared" si="7"/>
        <v>8870.8232323232314</v>
      </c>
      <c r="N7" s="8">
        <v>8.75</v>
      </c>
      <c r="O7" s="8">
        <v>8.91</v>
      </c>
      <c r="P7" s="8">
        <v>9</v>
      </c>
      <c r="Q7" s="8">
        <v>11.57</v>
      </c>
      <c r="R7" s="11">
        <v>0.64200000000000002</v>
      </c>
      <c r="S7" s="11">
        <v>0.66879999999999995</v>
      </c>
      <c r="T7" s="9">
        <f t="shared" si="8"/>
        <v>4738008.33</v>
      </c>
      <c r="U7" s="9">
        <f t="shared" si="9"/>
        <v>4278156.944444445</v>
      </c>
      <c r="V7" s="8">
        <v>27</v>
      </c>
      <c r="W7" s="8">
        <v>6</v>
      </c>
      <c r="X7" s="8">
        <f t="shared" si="10"/>
        <v>21</v>
      </c>
    </row>
    <row r="8" spans="1:24" x14ac:dyDescent="0.25">
      <c r="A8" s="10" t="s">
        <v>31</v>
      </c>
      <c r="B8" s="9">
        <v>69033</v>
      </c>
      <c r="C8" s="9">
        <v>2146320</v>
      </c>
      <c r="D8" s="9">
        <v>406031</v>
      </c>
      <c r="E8" s="9">
        <f t="shared" si="0"/>
        <v>1740289</v>
      </c>
      <c r="F8" s="9">
        <f t="shared" si="1"/>
        <v>476960</v>
      </c>
      <c r="G8" s="9">
        <f t="shared" si="2"/>
        <v>70929</v>
      </c>
      <c r="H8" s="9">
        <f t="shared" si="3"/>
        <v>82241.909090909088</v>
      </c>
      <c r="I8" s="9">
        <f t="shared" si="4"/>
        <v>606122.87</v>
      </c>
      <c r="J8" s="9">
        <f t="shared" si="5"/>
        <v>501869.91</v>
      </c>
      <c r="K8" s="9">
        <v>79020</v>
      </c>
      <c r="L8" s="16">
        <f t="shared" si="6"/>
        <v>0.83973867795449864</v>
      </c>
      <c r="M8" s="9">
        <f t="shared" si="7"/>
        <v>8224.1909090909085</v>
      </c>
      <c r="N8" s="8">
        <v>7.37</v>
      </c>
      <c r="O8" s="8">
        <v>7.27</v>
      </c>
      <c r="P8" s="8">
        <v>10</v>
      </c>
      <c r="Q8" s="8">
        <v>9.14</v>
      </c>
      <c r="R8" s="11">
        <v>0.66200000000000003</v>
      </c>
      <c r="S8" s="11">
        <v>0.63829999999999998</v>
      </c>
      <c r="T8" s="9">
        <f t="shared" si="8"/>
        <v>2951845.3699999996</v>
      </c>
      <c r="U8" s="9">
        <f t="shared" si="9"/>
        <v>3515195.2</v>
      </c>
      <c r="V8" s="8">
        <v>27</v>
      </c>
      <c r="W8" s="8">
        <v>6</v>
      </c>
      <c r="X8" s="8">
        <f t="shared" si="10"/>
        <v>21</v>
      </c>
    </row>
    <row r="9" spans="1:24" x14ac:dyDescent="0.25">
      <c r="A9" s="10" t="s">
        <v>32</v>
      </c>
      <c r="B9" s="9">
        <v>84668</v>
      </c>
      <c r="C9" s="9">
        <v>2342283</v>
      </c>
      <c r="D9" s="9">
        <v>609581</v>
      </c>
      <c r="E9" s="9">
        <f t="shared" si="0"/>
        <v>1732702</v>
      </c>
      <c r="F9" s="9">
        <f t="shared" si="1"/>
        <v>520507.33333333331</v>
      </c>
      <c r="G9" s="9">
        <f t="shared" si="2"/>
        <v>-89073.666666666686</v>
      </c>
      <c r="H9" s="9">
        <f t="shared" si="3"/>
        <v>82607.727272727279</v>
      </c>
      <c r="I9" s="9">
        <f t="shared" si="4"/>
        <v>674905.13181818184</v>
      </c>
      <c r="J9" s="9">
        <f t="shared" si="5"/>
        <v>603682.84</v>
      </c>
      <c r="K9" s="9">
        <v>96869</v>
      </c>
      <c r="L9" s="16">
        <f t="shared" si="6"/>
        <v>1.0220497651588982</v>
      </c>
      <c r="M9" s="9">
        <f t="shared" si="7"/>
        <v>8260.7727272727279</v>
      </c>
      <c r="N9" s="8">
        <v>8.17</v>
      </c>
      <c r="O9" s="8">
        <v>7.13</v>
      </c>
      <c r="P9" s="8">
        <v>10</v>
      </c>
      <c r="Q9" s="8">
        <v>13.11</v>
      </c>
      <c r="R9" s="11">
        <v>0.68</v>
      </c>
      <c r="S9" s="11">
        <v>0.61880000000000002</v>
      </c>
      <c r="T9" s="9">
        <f t="shared" si="8"/>
        <v>4346312.53</v>
      </c>
      <c r="U9" s="9">
        <f t="shared" si="9"/>
        <v>4252544.9133333331</v>
      </c>
      <c r="V9" s="8">
        <v>27</v>
      </c>
      <c r="W9" s="8">
        <v>6</v>
      </c>
      <c r="X9" s="8">
        <f t="shared" si="10"/>
        <v>21</v>
      </c>
    </row>
    <row r="10" spans="1:24" ht="14.25" customHeight="1" thickBot="1" x14ac:dyDescent="0.3">
      <c r="A10" s="10" t="s">
        <v>33</v>
      </c>
      <c r="B10" s="9">
        <v>114176</v>
      </c>
      <c r="C10" s="9">
        <v>3425817</v>
      </c>
      <c r="D10" s="9">
        <v>627870</v>
      </c>
      <c r="E10" s="9">
        <f t="shared" si="0"/>
        <v>2797947</v>
      </c>
      <c r="F10" s="9">
        <f t="shared" si="1"/>
        <v>761292.66666666663</v>
      </c>
      <c r="G10" s="9">
        <f t="shared" si="2"/>
        <v>133422.66666666663</v>
      </c>
      <c r="H10" s="9">
        <f t="shared" si="3"/>
        <v>132369.22727272726</v>
      </c>
      <c r="I10" s="9">
        <f t="shared" si="4"/>
        <v>1232357.5059090909</v>
      </c>
      <c r="J10" s="9">
        <f t="shared" si="5"/>
        <v>1073254.4000000001</v>
      </c>
      <c r="K10" s="9">
        <v>132117</v>
      </c>
      <c r="L10" s="16">
        <f t="shared" si="6"/>
        <v>0.83271475289129582</v>
      </c>
      <c r="M10" s="9">
        <f t="shared" si="7"/>
        <v>13236.922727272726</v>
      </c>
      <c r="N10" s="8">
        <v>9.31</v>
      </c>
      <c r="O10" s="8">
        <v>9.4</v>
      </c>
      <c r="P10" s="8">
        <v>10</v>
      </c>
      <c r="Q10" s="8">
        <v>11.11</v>
      </c>
      <c r="R10" s="11">
        <v>0.65</v>
      </c>
      <c r="S10" s="11">
        <v>0.63100000000000001</v>
      </c>
      <c r="T10" s="9">
        <f t="shared" si="8"/>
        <v>5901978</v>
      </c>
      <c r="U10" s="9">
        <f t="shared" si="9"/>
        <v>7087634.7266666666</v>
      </c>
      <c r="V10" s="8">
        <v>27</v>
      </c>
      <c r="W10" s="8">
        <v>6</v>
      </c>
      <c r="X10" s="8">
        <f t="shared" si="10"/>
        <v>21</v>
      </c>
    </row>
    <row r="11" spans="1:24" ht="27.75" customHeight="1" thickTop="1" thickBot="1" x14ac:dyDescent="0.3">
      <c r="A11" s="6" t="s">
        <v>34</v>
      </c>
      <c r="B11" s="7">
        <v>510621</v>
      </c>
      <c r="C11" s="7">
        <f>SUM(C4:C10)</f>
        <v>14433884</v>
      </c>
      <c r="D11" s="7">
        <v>3168023</v>
      </c>
      <c r="E11" s="7">
        <f>SUM(E4:E10)</f>
        <v>11265861</v>
      </c>
      <c r="F11" s="7">
        <f>SUM(F4:F10)</f>
        <v>3207529.7777777775</v>
      </c>
      <c r="G11" s="7">
        <f>SUM(G4:G10)</f>
        <v>39506.777777777723</v>
      </c>
      <c r="H11" s="7">
        <f t="shared" si="3"/>
        <v>535294.63636363635</v>
      </c>
      <c r="I11" s="7">
        <f t="shared" si="4"/>
        <v>4266298.2518181819</v>
      </c>
      <c r="J11" s="7">
        <f t="shared" si="5"/>
        <v>4003268.64</v>
      </c>
      <c r="K11" s="7">
        <v>564188.98</v>
      </c>
      <c r="L11" s="12">
        <f t="shared" si="6"/>
        <v>0.97157285016375705</v>
      </c>
      <c r="M11" s="7">
        <f t="shared" si="7"/>
        <v>53636.7371105848</v>
      </c>
      <c r="N11" s="6">
        <v>7.97</v>
      </c>
      <c r="O11" s="6">
        <v>7.84</v>
      </c>
      <c r="P11" s="6">
        <v>9.98</v>
      </c>
      <c r="Q11" s="6">
        <v>11.39</v>
      </c>
      <c r="R11" s="12">
        <v>0.67</v>
      </c>
      <c r="S11" s="12">
        <v>0.64959999999999996</v>
      </c>
      <c r="T11" s="7">
        <f t="shared" si="8"/>
        <v>24837300.32</v>
      </c>
      <c r="U11" s="7">
        <f t="shared" si="9"/>
        <v>25564012.328888886</v>
      </c>
      <c r="V11" s="6">
        <v>27</v>
      </c>
      <c r="W11" s="6">
        <v>6</v>
      </c>
      <c r="X11" s="6">
        <f t="shared" si="10"/>
        <v>21</v>
      </c>
    </row>
    <row r="12" spans="1:24" ht="15.75" customHeight="1" thickTop="1" x14ac:dyDescent="0.25">
      <c r="A12" s="10" t="s">
        <v>35</v>
      </c>
      <c r="B12" s="9">
        <v>132460</v>
      </c>
      <c r="C12" s="9">
        <v>3336041</v>
      </c>
      <c r="D12" s="9">
        <v>819508</v>
      </c>
      <c r="E12" s="9">
        <f>C12-D12</f>
        <v>2516533</v>
      </c>
      <c r="F12" s="9">
        <f>C12*W12/V12</f>
        <v>741342.4444444445</v>
      </c>
      <c r="G12" s="9">
        <f>F12-D12</f>
        <v>-78165.555555555504</v>
      </c>
      <c r="H12" s="9">
        <f t="shared" si="3"/>
        <v>120408.77272727272</v>
      </c>
      <c r="I12" s="9">
        <f t="shared" si="4"/>
        <v>432267.49409090902</v>
      </c>
      <c r="J12" s="9">
        <f t="shared" si="5"/>
        <v>487452.80000000005</v>
      </c>
      <c r="K12" s="9">
        <v>134246</v>
      </c>
      <c r="L12" s="16">
        <f t="shared" si="6"/>
        <v>1.1331507795048166</v>
      </c>
      <c r="M12" s="9">
        <f t="shared" si="7"/>
        <v>13378.752525252525</v>
      </c>
      <c r="N12" s="8">
        <v>3.59</v>
      </c>
      <c r="O12" s="8">
        <v>3.68</v>
      </c>
      <c r="P12" s="8">
        <v>9</v>
      </c>
      <c r="Q12" s="8">
        <v>9.82</v>
      </c>
      <c r="R12" s="11">
        <v>0.78</v>
      </c>
      <c r="S12" s="11">
        <v>0.74829999999999997</v>
      </c>
      <c r="T12" s="9">
        <f t="shared" si="8"/>
        <v>3015789.44</v>
      </c>
      <c r="U12" s="9">
        <f t="shared" si="9"/>
        <v>2661419.3755555558</v>
      </c>
      <c r="V12" s="8">
        <v>27</v>
      </c>
      <c r="W12" s="8">
        <v>6</v>
      </c>
      <c r="X12" s="8">
        <f t="shared" si="10"/>
        <v>21</v>
      </c>
    </row>
    <row r="13" spans="1:24" ht="15.75" customHeight="1" x14ac:dyDescent="0.25">
      <c r="A13" s="10" t="s">
        <v>36</v>
      </c>
      <c r="B13" s="9">
        <v>37010</v>
      </c>
      <c r="C13" s="9">
        <v>959072</v>
      </c>
      <c r="D13" s="9">
        <v>231631</v>
      </c>
      <c r="E13" s="9">
        <f>C13-D13</f>
        <v>727441</v>
      </c>
      <c r="F13" s="9">
        <f>C13*W13/V13</f>
        <v>213127.11111111112</v>
      </c>
      <c r="G13" s="9">
        <f>F13-D13</f>
        <v>-18503.888888888876</v>
      </c>
      <c r="H13" s="9">
        <f t="shared" si="3"/>
        <v>34747.772727272728</v>
      </c>
      <c r="I13" s="9">
        <f t="shared" si="4"/>
        <v>236979.81000000003</v>
      </c>
      <c r="J13" s="9">
        <f t="shared" si="5"/>
        <v>231682.6</v>
      </c>
      <c r="K13" s="9">
        <v>61748</v>
      </c>
      <c r="L13" s="16">
        <f t="shared" si="6"/>
        <v>0.99758047973989716</v>
      </c>
      <c r="M13" s="9">
        <f t="shared" si="7"/>
        <v>3474.7772727272727</v>
      </c>
      <c r="N13" s="20">
        <v>6.82</v>
      </c>
      <c r="O13" s="18">
        <v>6.26</v>
      </c>
      <c r="P13" s="18">
        <v>10</v>
      </c>
      <c r="Q13" s="18">
        <v>6.44</v>
      </c>
      <c r="R13" s="19">
        <v>0.61799999999999999</v>
      </c>
      <c r="S13" s="11">
        <v>0.4365</v>
      </c>
      <c r="T13" s="9">
        <f t="shared" si="8"/>
        <v>1450010.06</v>
      </c>
      <c r="U13" s="9">
        <f t="shared" si="9"/>
        <v>1453526.8977777779</v>
      </c>
      <c r="V13" s="8">
        <v>27</v>
      </c>
      <c r="W13" s="8">
        <v>6</v>
      </c>
      <c r="X13" s="8">
        <f t="shared" si="10"/>
        <v>21</v>
      </c>
    </row>
    <row r="14" spans="1:24" x14ac:dyDescent="0.25">
      <c r="C14" s="1"/>
    </row>
    <row r="15" spans="1:24" x14ac:dyDescent="0.25">
      <c r="C15" s="2"/>
      <c r="D15" s="2"/>
      <c r="E15" s="2"/>
      <c r="F15" s="1"/>
      <c r="I15" s="2"/>
      <c r="M15" s="1"/>
    </row>
    <row r="16" spans="1:24" ht="15.75" customHeight="1" thickBot="1" x14ac:dyDescent="0.3">
      <c r="A16" s="5" t="s">
        <v>37</v>
      </c>
      <c r="M16" s="1"/>
    </row>
    <row r="17" spans="1:13" ht="61.5" customHeight="1" thickTop="1" thickBot="1" x14ac:dyDescent="0.3">
      <c r="A17" s="6" t="s">
        <v>38</v>
      </c>
      <c r="B17" s="6" t="s">
        <v>39</v>
      </c>
      <c r="C17" s="6" t="s">
        <v>40</v>
      </c>
      <c r="D17" s="6" t="s">
        <v>41</v>
      </c>
      <c r="E17" s="6" t="s">
        <v>42</v>
      </c>
      <c r="F17" s="6" t="s">
        <v>43</v>
      </c>
      <c r="J17" s="1"/>
    </row>
    <row r="18" spans="1:13" ht="15.75" customHeight="1" thickTop="1" x14ac:dyDescent="0.25">
      <c r="A18" s="13">
        <f>C11</f>
        <v>14433884</v>
      </c>
      <c r="B18" s="13">
        <f>D11</f>
        <v>3168023</v>
      </c>
      <c r="C18" s="13">
        <f>QUOTIENT(B11,10000)*10000</f>
        <v>510000</v>
      </c>
      <c r="D18" s="13">
        <f t="shared" ref="D18:D23" si="11">C18*$X$11</f>
        <v>10710000</v>
      </c>
      <c r="E18" s="13">
        <f t="shared" ref="E18:E23" si="12">$D$11+D18</f>
        <v>13878023</v>
      </c>
      <c r="F18" s="13">
        <f t="shared" ref="F18:F23" si="13">$C$11-E18</f>
        <v>555861</v>
      </c>
      <c r="M18" s="1"/>
    </row>
    <row r="19" spans="1:13" x14ac:dyDescent="0.25">
      <c r="A19" s="15" t="s">
        <v>44</v>
      </c>
      <c r="B19" s="14"/>
      <c r="C19" s="13">
        <f>C18+35000</f>
        <v>545000</v>
      </c>
      <c r="D19" s="13">
        <f t="shared" si="11"/>
        <v>11445000</v>
      </c>
      <c r="E19" s="13">
        <f t="shared" si="12"/>
        <v>14613023</v>
      </c>
      <c r="F19" s="13">
        <f t="shared" si="13"/>
        <v>-179139</v>
      </c>
      <c r="M19" s="1"/>
    </row>
    <row r="20" spans="1:13" x14ac:dyDescent="0.25">
      <c r="A20" s="15" t="s">
        <v>44</v>
      </c>
      <c r="B20" s="14"/>
      <c r="C20" s="13">
        <f>C19+35000</f>
        <v>580000</v>
      </c>
      <c r="D20" s="13">
        <f t="shared" si="11"/>
        <v>12180000</v>
      </c>
      <c r="E20" s="13">
        <f t="shared" si="12"/>
        <v>15348023</v>
      </c>
      <c r="F20" s="13">
        <f t="shared" si="13"/>
        <v>-914139</v>
      </c>
    </row>
    <row r="21" spans="1:13" x14ac:dyDescent="0.25">
      <c r="A21" s="15" t="s">
        <v>44</v>
      </c>
      <c r="B21" s="14"/>
      <c r="C21" s="13">
        <f>C20+35000</f>
        <v>615000</v>
      </c>
      <c r="D21" s="13">
        <f t="shared" si="11"/>
        <v>12915000</v>
      </c>
      <c r="E21" s="13">
        <f t="shared" si="12"/>
        <v>16083023</v>
      </c>
      <c r="F21" s="13">
        <f t="shared" si="13"/>
        <v>-1649139</v>
      </c>
    </row>
    <row r="22" spans="1:13" x14ac:dyDescent="0.25">
      <c r="A22" s="15" t="s">
        <v>44</v>
      </c>
      <c r="B22" s="14"/>
      <c r="C22" s="13">
        <f>C21+35000</f>
        <v>650000</v>
      </c>
      <c r="D22" s="13">
        <f t="shared" si="11"/>
        <v>13650000</v>
      </c>
      <c r="E22" s="13">
        <f t="shared" si="12"/>
        <v>16818023</v>
      </c>
      <c r="F22" s="13">
        <f t="shared" si="13"/>
        <v>-2384139</v>
      </c>
    </row>
    <row r="23" spans="1:13" x14ac:dyDescent="0.25">
      <c r="A23" s="15" t="s">
        <v>44</v>
      </c>
      <c r="B23" s="14"/>
      <c r="C23" s="13">
        <f>C22+35000</f>
        <v>685000</v>
      </c>
      <c r="D23" s="13">
        <f t="shared" si="11"/>
        <v>14385000</v>
      </c>
      <c r="E23" s="13">
        <f t="shared" si="12"/>
        <v>17553023</v>
      </c>
      <c r="F23" s="13">
        <f t="shared" si="13"/>
        <v>-3119139</v>
      </c>
    </row>
  </sheetData>
  <mergeCells count="1">
    <mergeCell ref="A1:E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2025-07-08T06:42:34Z</dcterms:modified>
</cp:coreProperties>
</file>