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"/>
    </mc:Choice>
  </mc:AlternateContent>
  <xr:revisionPtr revIDLastSave="0" documentId="13_ncr:1_{9BB138FE-9C68-4B3F-A5ED-96A5B07B0563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E13" i="1"/>
  <c r="F13" i="1"/>
  <c r="G13" i="1" s="1"/>
  <c r="J13" i="1"/>
  <c r="T13" i="1"/>
  <c r="X13" i="1"/>
  <c r="C11" i="1"/>
  <c r="A18" i="1" s="1"/>
  <c r="C18" i="1"/>
  <c r="T5" i="1"/>
  <c r="T6" i="1"/>
  <c r="T7" i="1"/>
  <c r="T8" i="1"/>
  <c r="T9" i="1"/>
  <c r="T10" i="1"/>
  <c r="T12" i="1"/>
  <c r="T4" i="1"/>
  <c r="B2" i="1"/>
  <c r="J11" i="1"/>
  <c r="X5" i="1"/>
  <c r="X6" i="1"/>
  <c r="X7" i="1"/>
  <c r="X8" i="1"/>
  <c r="X9" i="1"/>
  <c r="X10" i="1"/>
  <c r="X11" i="1"/>
  <c r="X12" i="1"/>
  <c r="X4" i="1"/>
  <c r="J5" i="1"/>
  <c r="J6" i="1"/>
  <c r="J7" i="1"/>
  <c r="J8" i="1"/>
  <c r="J9" i="1"/>
  <c r="J10" i="1"/>
  <c r="J12" i="1"/>
  <c r="J4" i="1"/>
  <c r="F5" i="1"/>
  <c r="U5" i="1" s="1"/>
  <c r="F6" i="1"/>
  <c r="U6" i="1" s="1"/>
  <c r="F7" i="1"/>
  <c r="G7" i="1" s="1"/>
  <c r="F8" i="1"/>
  <c r="U8" i="1" s="1"/>
  <c r="F9" i="1"/>
  <c r="U9" i="1" s="1"/>
  <c r="F10" i="1"/>
  <c r="U10" i="1" s="1"/>
  <c r="F12" i="1"/>
  <c r="U12" i="1" s="1"/>
  <c r="E5" i="1"/>
  <c r="E6" i="1"/>
  <c r="E7" i="1"/>
  <c r="E8" i="1"/>
  <c r="E9" i="1"/>
  <c r="E10" i="1"/>
  <c r="E12" i="1"/>
  <c r="E4" i="1"/>
  <c r="D11" i="1"/>
  <c r="T11" i="1" s="1"/>
  <c r="Q11" i="1"/>
  <c r="H13" i="1" l="1"/>
  <c r="I13" i="1" s="1"/>
  <c r="U13" i="1"/>
  <c r="L13" i="1" s="1"/>
  <c r="L9" i="1"/>
  <c r="L5" i="1"/>
  <c r="E11" i="1"/>
  <c r="F11" i="1"/>
  <c r="U11" i="1" s="1"/>
  <c r="L11" i="1" s="1"/>
  <c r="H5" i="1"/>
  <c r="M5" i="1" s="1"/>
  <c r="H9" i="1"/>
  <c r="I9" i="1" s="1"/>
  <c r="H10" i="1"/>
  <c r="I10" i="1" s="1"/>
  <c r="L10" i="1"/>
  <c r="L6" i="1"/>
  <c r="B18" i="1"/>
  <c r="D18" i="1"/>
  <c r="E18" i="1" s="1"/>
  <c r="F18" i="1" s="1"/>
  <c r="L8" i="1"/>
  <c r="C19" i="1"/>
  <c r="L12" i="1"/>
  <c r="H11" i="1"/>
  <c r="I11" i="1" s="1"/>
  <c r="H6" i="1"/>
  <c r="I6" i="1" s="1"/>
  <c r="G8" i="1"/>
  <c r="G12" i="1"/>
  <c r="H4" i="1"/>
  <c r="I4" i="1" s="1"/>
  <c r="U7" i="1"/>
  <c r="L7" i="1" s="1"/>
  <c r="H12" i="1"/>
  <c r="H8" i="1"/>
  <c r="G10" i="1"/>
  <c r="G6" i="1"/>
  <c r="H7" i="1"/>
  <c r="U4" i="1"/>
  <c r="L4" i="1" s="1"/>
  <c r="G9" i="1"/>
  <c r="G5" i="1"/>
  <c r="M10" i="1" l="1"/>
  <c r="M13" i="1"/>
  <c r="I5" i="1"/>
  <c r="M9" i="1"/>
  <c r="G11" i="1"/>
  <c r="D19" i="1"/>
  <c r="C20" i="1"/>
  <c r="M11" i="1"/>
  <c r="M6" i="1"/>
  <c r="M4" i="1"/>
  <c r="I8" i="1"/>
  <c r="M8" i="1"/>
  <c r="I7" i="1"/>
  <c r="M7" i="1"/>
  <c r="I12" i="1"/>
  <c r="M12" i="1"/>
  <c r="E19" i="1" l="1"/>
  <c r="F19" i="1" s="1"/>
  <c r="C21" i="1"/>
  <c r="D20" i="1"/>
  <c r="E20" i="1" l="1"/>
  <c r="F20" i="1" s="1"/>
  <c r="C22" i="1"/>
  <c r="D21" i="1"/>
  <c r="E21" i="1" l="1"/>
  <c r="F21" i="1" s="1"/>
  <c r="C23" i="1"/>
  <c r="D23" i="1" s="1"/>
  <c r="D22" i="1"/>
  <c r="E22" i="1" l="1"/>
  <c r="F22" i="1" s="1"/>
  <c r="E23" i="1"/>
  <c r="F23" i="1" s="1"/>
</calcChain>
</file>

<file path=xl/sharedStrings.xml><?xml version="1.0" encoding="utf-8"?>
<sst xmlns="http://schemas.openxmlformats.org/spreadsheetml/2006/main" count="48" uniqueCount="44">
  <si>
    <t>Production Unit</t>
  </si>
  <si>
    <t>QC Pass (Pcs)</t>
  </si>
  <si>
    <t>Plan (Pcs)</t>
  </si>
  <si>
    <t>Average Requirement as per Plan</t>
  </si>
  <si>
    <t>Average target in minutes</t>
  </si>
  <si>
    <t>QC Pass in minutes</t>
  </si>
  <si>
    <t>Factory Target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</si>
  <si>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</si>
  <si>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</si>
  <si>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</si>
  <si>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</si>
  <si>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</si>
  <si>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</si>
  <si>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</si>
  <si>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</si>
  <si>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</si>
  <si>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</si>
  <si>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</si>
  <si>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</si>
  <si>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JFL</t>
  </si>
  <si>
    <t>JKL</t>
  </si>
  <si>
    <t>MFL</t>
  </si>
  <si>
    <t>FFL2</t>
  </si>
  <si>
    <t>JKL-U2</t>
  </si>
  <si>
    <t>GMT TOTAL:</t>
  </si>
  <si>
    <t>LINGERIE</t>
  </si>
  <si>
    <t>Accu. QC Pass</t>
  </si>
  <si>
    <t>Plan Balance</t>
  </si>
  <si>
    <t>Required Prod upto yesterday</t>
  </si>
  <si>
    <t>Back Log upto yesterday</t>
  </si>
  <si>
    <t>Required Hr</t>
  </si>
  <si>
    <t>Plan Achv % (monthly, minute based)</t>
  </si>
  <si>
    <t>JAL3</t>
  </si>
  <si>
    <t>Plan vs Achievement</t>
  </si>
  <si>
    <t xml:space="preserve">Date: 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</si>
  <si>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</si>
  <si>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</si>
  <si>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</si>
  <si>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</si>
  <si>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</si>
  <si>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</si>
  <si>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</si>
  <si>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</si>
  <si>
    <t>GTAL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</si>
</sst>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b/>
      <sz val="18"/>
      <name val="Playfair Display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4" fillId="0" borderId="2" xfId="0" applyFont="1" applyBorder="1"/>
    <xf numFmtId="9" fontId="0" fillId="0" borderId="2" xfId="1" applyFont="1" applyBorder="1"/>
    <xf numFmtId="9" fontId="6" fillId="2" borderId="1" xfId="1" applyFont="1" applyFill="1" applyBorder="1" applyAlignment="1">
      <alignment horizontal="center" vertical="center" wrapText="1"/>
    </xf>
    <xf numFmtId="3" fontId="7" fillId="0" borderId="2" xfId="0" applyNumberFormat="1" applyFont="1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2" xfId="0" applyNumberFormat="1" applyBorder="1"/>
    <xf numFmtId="0" fontId="0" fillId="0" borderId="3" xfId="0" applyBorder="1"/>
    <xf numFmtId="9" fontId="0" fillId="0" borderId="3" xfId="1" applyFont="1" applyBorder="1"/>
    <xf numFmtId="0" fontId="8" fillId="0" borderId="0" xfId="0" applyFont="1"/>
    <xf numFmtId="0" fontId="9" fillId="0" borderId="0" xfId="0" applyFon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6C0E0004-EF1A-4FCF-A451-5ACC22D75C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workbookViewId="0">
      <selection activeCell="D6" sqref="D6"/>
    </sheetView>
  </sheetViews>
  <sheetFormatPr defaultRowHeight="15" x14ac:dyDescent="0.25"/>
  <cols>
    <col min="1" max="1" width="11.5703125" customWidth="1"/>
    <col min="2" max="2" width="13.1406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1.5703125" bestFit="1" customWidth="1"/>
    <col min="20" max="20" width="11.42578125" customWidth="1"/>
    <col min="21" max="21" width="13" customWidth="1"/>
  </cols>
  <sheetData>
    <row r="1" spans="1:24" ht="29.25" x14ac:dyDescent="0.55000000000000004">
      <c r="A1" s="21" t="s">
        <v>33</v>
      </c>
    </row>
    <row r="2" spans="1:24" ht="15.75" thickBot="1" x14ac:dyDescent="0.3">
      <c r="A2" s="3" t="s">
        <v>34</v>
      </c>
      <c r="B2" s="4">
        <f ca="1">TODAY() - 1</f>
        <v>45846</v>
      </c>
    </row>
    <row r="3" spans="1:24" ht="76.5" thickTop="1" thickBot="1" x14ac:dyDescent="0.3">
      <c r="A3" s="6" t="s">
        <v>0</v>
      </c>
      <c r="B3" s="6" t="s">
        <v>1</v>
      </c>
      <c r="C3" s="6" t="s">
        <v>2</v>
      </c>
      <c r="D3" s="6" t="s">
        <v>26</v>
      </c>
      <c r="E3" s="6" t="s">
        <v>27</v>
      </c>
      <c r="F3" s="6" t="s">
        <v>28</v>
      </c>
      <c r="G3" s="6" t="s">
        <v>29</v>
      </c>
      <c r="H3" s="6" t="s">
        <v>3</v>
      </c>
      <c r="I3" s="6" t="s">
        <v>4</v>
      </c>
      <c r="J3" s="6" t="s">
        <v>5</v>
      </c>
      <c r="K3" s="6" t="s">
        <v>6</v>
      </c>
      <c r="L3" s="6" t="s">
        <v>31</v>
      </c>
      <c r="M3" s="6" t="s">
        <v>30</v>
      </c>
      <c r="N3" s="6" t="s">
        <v>7</v>
      </c>
      <c r="O3" s="6" t="s">
        <v>8</v>
      </c>
      <c r="P3" s="6" t="s">
        <v>9</v>
      </c>
      <c r="Q3" s="6" t="s">
        <v>10</v>
      </c>
      <c r="R3" s="6" t="s">
        <v>11</v>
      </c>
      <c r="S3" s="6" t="s">
        <v>12</v>
      </c>
      <c r="T3" s="6" t="s">
        <v>13</v>
      </c>
      <c r="U3" s="6" t="s">
        <v>14</v>
      </c>
      <c r="V3" s="6" t="s">
        <v>15</v>
      </c>
      <c r="W3" s="6" t="s">
        <v>16</v>
      </c>
      <c r="X3" s="6" t="s">
        <v>17</v>
      </c>
    </row>
    <row r="4" spans="1:24" ht="15.75" thickTop="1" x14ac:dyDescent="0.25">
      <c r="A4" s="10" t="s">
        <v>18</v>
      </c>
      <c r="B4" s="9"/>
      <c r="C4" s="9">
        <v>2143885</v>
      </c>
      <c r="D4" s="9"/>
      <c r="E4" s="9">
        <f>C4-D4</f>
        <v>2143885</v>
      </c>
      <c r="F4" s="9">
        <f>C4*W4/V4</f>
        <v>0</v>
      </c>
      <c r="G4" s="9">
        <f>F4-D4</f>
        <v>0</v>
      </c>
      <c r="H4" s="9">
        <f>(E4+B4)/(X4+1)</f>
        <v>76567.321428571435</v>
      </c>
      <c r="I4" s="9">
        <f>H4*N4</f>
        <v>576551.93035714293</v>
      </c>
      <c r="J4" s="9">
        <f>B4*O4</f>
        <v>0</v>
      </c>
      <c r="K4" s="9"/>
      <c r="L4" s="16" t="e">
        <f>T4/U4</f>
        <v>#DIV/0!</v>
      </c>
      <c r="M4" s="9">
        <f>H4/P4</f>
        <v>7656.7321428571431</v>
      </c>
      <c r="N4" s="8">
        <v>7.53</v>
      </c>
      <c r="O4" s="8"/>
      <c r="P4" s="8">
        <v>10</v>
      </c>
      <c r="Q4" s="8"/>
      <c r="R4" s="11">
        <v>0.67</v>
      </c>
      <c r="S4" s="11"/>
      <c r="T4" s="9">
        <f>O4*D4</f>
        <v>0</v>
      </c>
      <c r="U4" s="9">
        <f>N4*F4</f>
        <v>0</v>
      </c>
      <c r="V4" s="8">
        <v>27</v>
      </c>
      <c r="W4" s="8"/>
      <c r="X4" s="8">
        <f>V4-W4</f>
        <v>27</v>
      </c>
    </row>
    <row r="5" spans="1:24" x14ac:dyDescent="0.25">
      <c r="A5" s="10" t="s">
        <v>32</v>
      </c>
      <c r="B5" s="9"/>
      <c r="C5" s="9">
        <v>262272</v>
      </c>
      <c r="D5" s="9"/>
      <c r="E5" s="9">
        <f t="shared" ref="E5:E12" si="0">C5-D5</f>
        <v>262272</v>
      </c>
      <c r="F5" s="9">
        <f t="shared" ref="F5:F12" si="1">C5*W5/V5</f>
        <v>0</v>
      </c>
      <c r="G5" s="9">
        <f t="shared" ref="G5:G12" si="2">F5-D5</f>
        <v>0</v>
      </c>
      <c r="H5" s="9">
        <f t="shared" ref="H5:H12" si="3">(E5+B5)/(X5+1)</f>
        <v>9366.8571428571431</v>
      </c>
      <c r="I5" s="9">
        <f t="shared" ref="I5:I12" si="4">H5*N5</f>
        <v>56950.491428571433</v>
      </c>
      <c r="J5" s="9">
        <f t="shared" ref="J5:J12" si="5">B5*O5</f>
        <v>0</v>
      </c>
      <c r="K5" s="9"/>
      <c r="L5" s="16" t="e">
        <f t="shared" ref="L5:L12" si="6">T5/U5</f>
        <v>#DIV/0!</v>
      </c>
      <c r="M5" s="17">
        <f t="shared" ref="M5:M12" si="7">H5/P5</f>
        <v>936.68571428571431</v>
      </c>
      <c r="N5" s="8">
        <v>6.08</v>
      </c>
      <c r="O5" s="8"/>
      <c r="P5" s="8">
        <v>10</v>
      </c>
      <c r="Q5" s="8"/>
      <c r="R5" s="11">
        <v>0.66</v>
      </c>
      <c r="S5" s="11"/>
      <c r="T5" s="9">
        <f t="shared" ref="T5:T12" si="8">O5*D5</f>
        <v>0</v>
      </c>
      <c r="U5" s="9">
        <f t="shared" ref="U5:U12" si="9">N5*F5</f>
        <v>0</v>
      </c>
      <c r="V5" s="8">
        <v>27</v>
      </c>
      <c r="W5" s="8"/>
      <c r="X5" s="8">
        <f t="shared" ref="X5:X12" si="10">V5-W5</f>
        <v>27</v>
      </c>
    </row>
    <row r="6" spans="1:24" x14ac:dyDescent="0.25">
      <c r="A6" s="10" t="s">
        <v>19</v>
      </c>
      <c r="B6" s="9"/>
      <c r="C6" s="9">
        <v>1913112</v>
      </c>
      <c r="D6" s="9"/>
      <c r="E6" s="9">
        <f t="shared" si="0"/>
        <v>1913112</v>
      </c>
      <c r="F6" s="9">
        <f t="shared" si="1"/>
        <v>0</v>
      </c>
      <c r="G6" s="9">
        <f t="shared" si="2"/>
        <v>0</v>
      </c>
      <c r="H6" s="9">
        <f t="shared" si="3"/>
        <v>68325.428571428565</v>
      </c>
      <c r="I6" s="9">
        <f t="shared" si="4"/>
        <v>426350.67428571428</v>
      </c>
      <c r="J6" s="9">
        <f t="shared" si="5"/>
        <v>0</v>
      </c>
      <c r="K6" s="9"/>
      <c r="L6" s="16" t="e">
        <f t="shared" si="6"/>
        <v>#DIV/0!</v>
      </c>
      <c r="M6" s="9">
        <f t="shared" si="7"/>
        <v>6211.4025974025972</v>
      </c>
      <c r="N6" s="8">
        <v>6.24</v>
      </c>
      <c r="O6" s="8"/>
      <c r="P6" s="8">
        <v>11</v>
      </c>
      <c r="Q6" s="8"/>
      <c r="R6" s="11">
        <v>0.72799999999999998</v>
      </c>
      <c r="S6" s="11"/>
      <c r="T6" s="9">
        <f t="shared" si="8"/>
        <v>0</v>
      </c>
      <c r="U6" s="9">
        <f t="shared" si="9"/>
        <v>0</v>
      </c>
      <c r="V6" s="8">
        <v>27</v>
      </c>
      <c r="W6" s="8"/>
      <c r="X6" s="8">
        <f t="shared" si="10"/>
        <v>27</v>
      </c>
    </row>
    <row r="7" spans="1:24" x14ac:dyDescent="0.25">
      <c r="A7" s="10" t="s">
        <v>20</v>
      </c>
      <c r="B7" s="9"/>
      <c r="C7" s="9">
        <v>2200195</v>
      </c>
      <c r="D7" s="9"/>
      <c r="E7" s="9">
        <f t="shared" si="0"/>
        <v>2200195</v>
      </c>
      <c r="F7" s="9">
        <f t="shared" si="1"/>
        <v>0</v>
      </c>
      <c r="G7" s="9">
        <f t="shared" si="2"/>
        <v>0</v>
      </c>
      <c r="H7" s="9">
        <f t="shared" si="3"/>
        <v>78578.392857142855</v>
      </c>
      <c r="I7" s="9">
        <f t="shared" si="4"/>
        <v>687560.9375</v>
      </c>
      <c r="J7" s="9">
        <f t="shared" si="5"/>
        <v>0</v>
      </c>
      <c r="K7" s="9"/>
      <c r="L7" s="16" t="e">
        <f t="shared" si="6"/>
        <v>#DIV/0!</v>
      </c>
      <c r="M7" s="9">
        <f t="shared" si="7"/>
        <v>8730.9325396825388</v>
      </c>
      <c r="N7" s="8">
        <v>8.75</v>
      </c>
      <c r="O7" s="8"/>
      <c r="P7" s="8">
        <v>9</v>
      </c>
      <c r="Q7" s="8"/>
      <c r="R7" s="11">
        <v>0.64200000000000002</v>
      </c>
      <c r="S7" s="11"/>
      <c r="T7" s="9">
        <f t="shared" si="8"/>
        <v>0</v>
      </c>
      <c r="U7" s="9">
        <f t="shared" si="9"/>
        <v>0</v>
      </c>
      <c r="V7" s="8">
        <v>27</v>
      </c>
      <c r="W7" s="8"/>
      <c r="X7" s="8">
        <f t="shared" si="10"/>
        <v>27</v>
      </c>
    </row>
    <row r="8" spans="1:24" x14ac:dyDescent="0.25">
      <c r="A8" s="10" t="s">
        <v>21</v>
      </c>
      <c r="B8" s="9"/>
      <c r="C8" s="9">
        <v>2146320</v>
      </c>
      <c r="D8" s="9"/>
      <c r="E8" s="9">
        <f t="shared" si="0"/>
        <v>2146320</v>
      </c>
      <c r="F8" s="9">
        <f t="shared" si="1"/>
        <v>0</v>
      </c>
      <c r="G8" s="9">
        <f t="shared" si="2"/>
        <v>0</v>
      </c>
      <c r="H8" s="9">
        <f t="shared" si="3"/>
        <v>76654.28571428571</v>
      </c>
      <c r="I8" s="9">
        <f t="shared" si="4"/>
        <v>564942.08571428573</v>
      </c>
      <c r="J8" s="9">
        <f t="shared" si="5"/>
        <v>0</v>
      </c>
      <c r="K8" s="9"/>
      <c r="L8" s="16" t="e">
        <f t="shared" si="6"/>
        <v>#DIV/0!</v>
      </c>
      <c r="M8" s="9">
        <f t="shared" si="7"/>
        <v>7665.4285714285706</v>
      </c>
      <c r="N8" s="8">
        <v>7.37</v>
      </c>
      <c r="O8" s="8"/>
      <c r="P8" s="8">
        <v>10</v>
      </c>
      <c r="Q8" s="8"/>
      <c r="R8" s="11">
        <v>0.66200000000000003</v>
      </c>
      <c r="S8" s="11"/>
      <c r="T8" s="9">
        <f t="shared" si="8"/>
        <v>0</v>
      </c>
      <c r="U8" s="9">
        <f t="shared" si="9"/>
        <v>0</v>
      </c>
      <c r="V8" s="8">
        <v>27</v>
      </c>
      <c r="W8" s="8"/>
      <c r="X8" s="8">
        <f t="shared" si="10"/>
        <v>27</v>
      </c>
    </row>
    <row r="9" spans="1:24" x14ac:dyDescent="0.25">
      <c r="A9" s="10" t="s">
        <v>22</v>
      </c>
      <c r="B9" s="9"/>
      <c r="C9" s="9">
        <v>2342283</v>
      </c>
      <c r="D9" s="9"/>
      <c r="E9" s="9">
        <f t="shared" si="0"/>
        <v>2342283</v>
      </c>
      <c r="F9" s="9">
        <f t="shared" si="1"/>
        <v>0</v>
      </c>
      <c r="G9" s="9">
        <f t="shared" si="2"/>
        <v>0</v>
      </c>
      <c r="H9" s="9">
        <f t="shared" si="3"/>
        <v>83652.96428571429</v>
      </c>
      <c r="I9" s="9">
        <f t="shared" si="4"/>
        <v>683444.71821428579</v>
      </c>
      <c r="J9" s="9">
        <f t="shared" si="5"/>
        <v>0</v>
      </c>
      <c r="K9" s="9"/>
      <c r="L9" s="16" t="e">
        <f t="shared" si="6"/>
        <v>#DIV/0!</v>
      </c>
      <c r="M9" s="9">
        <f t="shared" si="7"/>
        <v>8365.2964285714297</v>
      </c>
      <c r="N9" s="8">
        <v>8.17</v>
      </c>
      <c r="O9" s="8"/>
      <c r="P9" s="8">
        <v>10</v>
      </c>
      <c r="Q9" s="8"/>
      <c r="R9" s="11">
        <v>0.68</v>
      </c>
      <c r="S9" s="11"/>
      <c r="T9" s="9">
        <f t="shared" si="8"/>
        <v>0</v>
      </c>
      <c r="U9" s="9">
        <f t="shared" si="9"/>
        <v>0</v>
      </c>
      <c r="V9" s="8">
        <v>27</v>
      </c>
      <c r="W9" s="8"/>
      <c r="X9" s="8">
        <f t="shared" si="10"/>
        <v>27</v>
      </c>
    </row>
    <row r="10" spans="1:24" ht="14.25" customHeight="1" thickBot="1" x14ac:dyDescent="0.3">
      <c r="A10" s="10" t="s">
        <v>23</v>
      </c>
      <c r="B10" s="9"/>
      <c r="C10" s="9">
        <v>3425817</v>
      </c>
      <c r="D10" s="9"/>
      <c r="E10" s="9">
        <f t="shared" si="0"/>
        <v>3425817</v>
      </c>
      <c r="F10" s="9">
        <f t="shared" si="1"/>
        <v>0</v>
      </c>
      <c r="G10" s="9">
        <f t="shared" si="2"/>
        <v>0</v>
      </c>
      <c r="H10" s="9">
        <f t="shared" si="3"/>
        <v>122350.60714285714</v>
      </c>
      <c r="I10" s="9">
        <f t="shared" si="4"/>
        <v>1139084.1525000001</v>
      </c>
      <c r="J10" s="9">
        <f t="shared" si="5"/>
        <v>0</v>
      </c>
      <c r="K10" s="9"/>
      <c r="L10" s="16" t="e">
        <f t="shared" si="6"/>
        <v>#DIV/0!</v>
      </c>
      <c r="M10" s="9">
        <f t="shared" si="7"/>
        <v>12235.060714285715</v>
      </c>
      <c r="N10" s="8">
        <v>9.31</v>
      </c>
      <c r="O10" s="8"/>
      <c r="P10" s="8">
        <v>10</v>
      </c>
      <c r="Q10" s="8"/>
      <c r="R10" s="11">
        <v>0.65</v>
      </c>
      <c r="S10" s="11"/>
      <c r="T10" s="9">
        <f t="shared" si="8"/>
        <v>0</v>
      </c>
      <c r="U10" s="9">
        <f t="shared" si="9"/>
        <v>0</v>
      </c>
      <c r="V10" s="8">
        <v>27</v>
      </c>
      <c r="W10" s="8"/>
      <c r="X10" s="8">
        <f t="shared" si="10"/>
        <v>27</v>
      </c>
    </row>
    <row r="11" spans="1:24" ht="27.75" customHeight="1" thickTop="1" thickBot="1" x14ac:dyDescent="0.3">
      <c r="A11" s="6" t="s">
        <v>24</v>
      </c>
      <c r="B11" s="7"/>
      <c r="C11" s="7">
        <f>SUM(C4:C10)</f>
        <v>14433884</v>
      </c>
      <c r="D11" s="7">
        <f>SUM(D4:D10)</f>
        <v>0</v>
      </c>
      <c r="E11" s="7">
        <f>SUM(E4:E10)</f>
        <v>14433884</v>
      </c>
      <c r="F11" s="7">
        <f>SUM(F4:F10)</f>
        <v>0</v>
      </c>
      <c r="G11" s="7">
        <f>SUM(G4:G10)</f>
        <v>0</v>
      </c>
      <c r="H11" s="7">
        <f>(E11+B11)/(X11+1)</f>
        <v>515495.85714285716</v>
      </c>
      <c r="I11" s="7">
        <f t="shared" si="4"/>
        <v>4108501.9814285715</v>
      </c>
      <c r="J11" s="7">
        <f>B11*O11</f>
        <v>0</v>
      </c>
      <c r="K11" s="7"/>
      <c r="L11" s="12" t="e">
        <f t="shared" si="6"/>
        <v>#DIV/0!</v>
      </c>
      <c r="M11" s="7">
        <f t="shared" si="7"/>
        <v>51652.891497280274</v>
      </c>
      <c r="N11" s="6">
        <v>7.97</v>
      </c>
      <c r="O11" s="6"/>
      <c r="P11" s="6">
        <v>9.98</v>
      </c>
      <c r="Q11" s="6" t="e">
        <f>AVERAGE(Q4:Q10)</f>
        <v>#DIV/0!</v>
      </c>
      <c r="R11" s="12">
        <v>0.67</v>
      </c>
      <c r="S11" s="12"/>
      <c r="T11" s="7">
        <f t="shared" si="8"/>
        <v>0</v>
      </c>
      <c r="U11" s="7">
        <f t="shared" si="9"/>
        <v>0</v>
      </c>
      <c r="V11" s="6">
        <v>27</v>
      </c>
      <c r="W11" s="6"/>
      <c r="X11" s="6">
        <f t="shared" si="10"/>
        <v>27</v>
      </c>
    </row>
    <row r="12" spans="1:24" ht="15.75" customHeight="1" thickTop="1" x14ac:dyDescent="0.25">
      <c r="A12" s="10" t="s">
        <v>25</v>
      </c>
      <c r="B12" s="9"/>
      <c r="C12" s="9">
        <v>3336041</v>
      </c>
      <c r="D12" s="9"/>
      <c r="E12" s="9">
        <f t="shared" si="0"/>
        <v>3336041</v>
      </c>
      <c r="F12" s="9">
        <f t="shared" si="1"/>
        <v>0</v>
      </c>
      <c r="G12" s="9">
        <f t="shared" si="2"/>
        <v>0</v>
      </c>
      <c r="H12" s="9">
        <f t="shared" si="3"/>
        <v>119144.32142857143</v>
      </c>
      <c r="I12" s="9">
        <f t="shared" si="4"/>
        <v>427728.11392857146</v>
      </c>
      <c r="J12" s="9">
        <f t="shared" si="5"/>
        <v>0</v>
      </c>
      <c r="K12" s="9"/>
      <c r="L12" s="16" t="e">
        <f t="shared" si="6"/>
        <v>#DIV/0!</v>
      </c>
      <c r="M12" s="9">
        <f t="shared" si="7"/>
        <v>13238.257936507936</v>
      </c>
      <c r="N12" s="8">
        <v>3.59</v>
      </c>
      <c r="O12" s="8"/>
      <c r="P12" s="8">
        <v>9</v>
      </c>
      <c r="Q12" s="8"/>
      <c r="R12" s="11">
        <v>0.78</v>
      </c>
      <c r="S12" s="11"/>
      <c r="T12" s="9">
        <f t="shared" si="8"/>
        <v>0</v>
      </c>
      <c r="U12" s="9">
        <f t="shared" si="9"/>
        <v>0</v>
      </c>
      <c r="V12" s="8">
        <v>27</v>
      </c>
      <c r="W12" s="8"/>
      <c r="X12" s="8">
        <f t="shared" si="10"/>
        <v>27</v>
      </c>
    </row>
    <row r="13" spans="1:24" ht="15.75" customHeight="1" x14ac:dyDescent="0.25">
      <c r="A13" s="10" t="s">
        <v>43</v>
      </c>
      <c r="B13" s="9"/>
      <c r="C13" s="9">
        <v>959072</v>
      </c>
      <c r="D13" s="9"/>
      <c r="E13" s="9">
        <f t="shared" ref="E13" si="11">C13-D13</f>
        <v>959072</v>
      </c>
      <c r="F13" s="9">
        <f t="shared" ref="F13" si="12">C13*W13/V13</f>
        <v>0</v>
      </c>
      <c r="G13" s="9">
        <f t="shared" ref="G13" si="13">F13-D13</f>
        <v>0</v>
      </c>
      <c r="H13" s="9">
        <f t="shared" ref="H13" si="14">(E13+B13)/(X13+1)</f>
        <v>34252.571428571428</v>
      </c>
      <c r="I13" s="9">
        <f t="shared" ref="I13" si="15">H13*N13</f>
        <v>233602.53714285715</v>
      </c>
      <c r="J13" s="9">
        <f t="shared" ref="J13" si="16">B13*O13</f>
        <v>0</v>
      </c>
      <c r="K13" s="9"/>
      <c r="L13" s="16" t="e">
        <f t="shared" ref="L13" si="17">T13/U13</f>
        <v>#DIV/0!</v>
      </c>
      <c r="M13" s="9">
        <f t="shared" ref="M13" si="18">H13/P13</f>
        <v>3425.2571428571428</v>
      </c>
      <c r="N13" s="20">
        <v>6.82</v>
      </c>
      <c r="O13" s="18"/>
      <c r="P13" s="18">
        <v>10</v>
      </c>
      <c r="Q13" s="18"/>
      <c r="R13" s="19">
        <v>0.61799999999999999</v>
      </c>
      <c r="S13" s="11"/>
      <c r="T13" s="9">
        <f t="shared" ref="T13" si="19">O13*D13</f>
        <v>0</v>
      </c>
      <c r="U13" s="9">
        <f t="shared" ref="U13" si="20">N13*F13</f>
        <v>0</v>
      </c>
      <c r="V13" s="8">
        <v>27</v>
      </c>
      <c r="W13" s="8"/>
      <c r="X13" s="8">
        <f t="shared" ref="X13" si="21">V13-W13</f>
        <v>27</v>
      </c>
    </row>
    <row r="14" spans="1:24" x14ac:dyDescent="0.25">
      <c r="C14" s="1"/>
    </row>
    <row r="15" spans="1:24" x14ac:dyDescent="0.25">
      <c r="C15" s="2"/>
      <c r="D15" s="2"/>
      <c r="E15" s="2"/>
      <c r="F15" s="1"/>
      <c r="I15" s="2"/>
      <c r="M15" s="1"/>
    </row>
    <row r="16" spans="1:24" ht="15.75" thickBot="1" x14ac:dyDescent="0.3">
      <c r="A16" s="5" t="s">
        <v>35</v>
      </c>
      <c r="M16" s="1"/>
    </row>
    <row r="17" spans="1:13" ht="61.5" thickTop="1" thickBot="1" x14ac:dyDescent="0.3">
      <c r="A17" s="6" t="s">
        <v>36</v>
      </c>
      <c r="B17" s="6" t="s">
        <v>37</v>
      </c>
      <c r="C17" s="6" t="s">
        <v>38</v>
      </c>
      <c r="D17" s="6" t="s">
        <v>39</v>
      </c>
      <c r="E17" s="6" t="s">
        <v>40</v>
      </c>
      <c r="F17" s="6" t="s">
        <v>41</v>
      </c>
      <c r="J17" s="1"/>
    </row>
    <row r="18" spans="1:13" ht="15.75" thickTop="1" x14ac:dyDescent="0.25">
      <c r="A18" s="13">
        <f>C11</f>
        <v>14433884</v>
      </c>
      <c r="B18" s="13">
        <f>D11</f>
        <v>0</v>
      </c>
      <c r="C18" s="13">
        <f>QUOTIENT(B11,10000)*10000</f>
        <v>0</v>
      </c>
      <c r="D18" s="13">
        <f>C18*$X$11</f>
        <v>0</v>
      </c>
      <c r="E18" s="13">
        <f>$D$11+D18</f>
        <v>0</v>
      </c>
      <c r="F18" s="13">
        <f>$C$11-E18</f>
        <v>14433884</v>
      </c>
      <c r="M18" s="1"/>
    </row>
    <row r="19" spans="1:13" x14ac:dyDescent="0.25">
      <c r="A19" s="15" t="s">
        <v>42</v>
      </c>
      <c r="B19" s="14"/>
      <c r="C19" s="13">
        <f>C18+35000</f>
        <v>35000</v>
      </c>
      <c r="D19" s="13">
        <f t="shared" ref="D19:D23" si="22">C19*$X$11</f>
        <v>945000</v>
      </c>
      <c r="E19" s="13">
        <f t="shared" ref="E19:E23" si="23">$D$11+D19</f>
        <v>945000</v>
      </c>
      <c r="F19" s="13">
        <f t="shared" ref="F19:F23" si="24">$C$11-E19</f>
        <v>13488884</v>
      </c>
      <c r="M19" s="1"/>
    </row>
    <row r="20" spans="1:13" x14ac:dyDescent="0.25">
      <c r="A20" s="15" t="s">
        <v>42</v>
      </c>
      <c r="B20" s="14"/>
      <c r="C20" s="13">
        <f t="shared" ref="C20:C23" si="25">C19+35000</f>
        <v>70000</v>
      </c>
      <c r="D20" s="13">
        <f t="shared" si="22"/>
        <v>1890000</v>
      </c>
      <c r="E20" s="13">
        <f t="shared" si="23"/>
        <v>1890000</v>
      </c>
      <c r="F20" s="13">
        <f t="shared" si="24"/>
        <v>12543884</v>
      </c>
    </row>
    <row r="21" spans="1:13" x14ac:dyDescent="0.25">
      <c r="A21" s="15" t="s">
        <v>42</v>
      </c>
      <c r="B21" s="14"/>
      <c r="C21" s="13">
        <f t="shared" si="25"/>
        <v>105000</v>
      </c>
      <c r="D21" s="13">
        <f t="shared" si="22"/>
        <v>2835000</v>
      </c>
      <c r="E21" s="13">
        <f t="shared" si="23"/>
        <v>2835000</v>
      </c>
      <c r="F21" s="13">
        <f t="shared" si="24"/>
        <v>11598884</v>
      </c>
    </row>
    <row r="22" spans="1:13" x14ac:dyDescent="0.25">
      <c r="A22" s="15" t="s">
        <v>42</v>
      </c>
      <c r="B22" s="14"/>
      <c r="C22" s="13">
        <f t="shared" si="25"/>
        <v>140000</v>
      </c>
      <c r="D22" s="13">
        <f t="shared" si="22"/>
        <v>3780000</v>
      </c>
      <c r="E22" s="13">
        <f t="shared" si="23"/>
        <v>3780000</v>
      </c>
      <c r="F22" s="13">
        <f t="shared" si="24"/>
        <v>10653884</v>
      </c>
    </row>
    <row r="23" spans="1:13" x14ac:dyDescent="0.25">
      <c r="A23" s="15" t="s">
        <v>42</v>
      </c>
      <c r="B23" s="14"/>
      <c r="C23" s="13">
        <f t="shared" si="25"/>
        <v>175000</v>
      </c>
      <c r="D23" s="13">
        <f t="shared" si="22"/>
        <v>4725000</v>
      </c>
      <c r="E23" s="13">
        <f t="shared" si="23"/>
        <v>4725000</v>
      </c>
      <c r="F23" s="13">
        <f t="shared" si="24"/>
        <v>9708884</v>
      </c>
    </row>
  </sheetData>
  <protectedRanges>
    <protectedRange sqref="K4:K10 K12:K13" name="otshedule24" securityDescriptor="O:WDG:WDD:(A;;CC;;;WD)"/>
  </protectedRange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2025-07-09T05:24:38Z</dcterms:modified>
</cp:coreProperties>
</file>