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codeName="ThisWorkbook"/>
  <mc:AlternateContent xmlns:mc="http://schemas.openxmlformats.org/markup-compatibility/2006">
    <mc:Choice Requires="x15">
      <x15ac:absPath xmlns:x15ac="http://schemas.microsoft.com/office/spreadsheetml/2010/11/ac" url="C:\Users\ashis\OneDrive\Desktop\Resources\Marketing Analysis - 1\"/>
    </mc:Choice>
  </mc:AlternateContent>
  <xr:revisionPtr revIDLastSave="0" documentId="13_ncr:1_{BDDE73DA-A553-45D1-B599-9358B923369F}" xr6:coauthVersionLast="47" xr6:coauthVersionMax="47" xr10:uidLastSave="{00000000-0000-0000-0000-000000000000}"/>
  <bookViews>
    <workbookView xWindow="-108" yWindow="-108" windowWidth="23256" windowHeight="12576" xr2:uid="{00000000-000D-0000-FFFF-FFFF00000000}"/>
  </bookViews>
  <sheets>
    <sheet name="Part1-Q1" sheetId="3" r:id="rId1"/>
    <sheet name="Part1-Q2" sheetId="4" r:id="rId2"/>
    <sheet name="Part1-Q3" sheetId="5" r:id="rId3"/>
    <sheet name="Part2-Q1" sheetId="7" r:id="rId4"/>
    <sheet name="Part2-Q2" sheetId="8" r:id="rId5"/>
    <sheet name="Part2- Q3" sheetId="11" r:id="rId6"/>
    <sheet name="Apple Data" sheetId="2" r:id="rId7"/>
  </sheets>
  <definedNames>
    <definedName name="solver_adj" localSheetId="5" hidden="1">'Part2- Q3'!#REF!</definedName>
    <definedName name="solver_adj" localSheetId="3" hidden="1">'Part2-Q1'!$M$5</definedName>
    <definedName name="solver_adj" localSheetId="4" hidden="1">'Part2-Q2'!$W$9:$W$11</definedName>
    <definedName name="solver_cvg" localSheetId="5" hidden="1">0.0001</definedName>
    <definedName name="solver_cvg" localSheetId="3" hidden="1">0.0001</definedName>
    <definedName name="solver_cvg" localSheetId="4" hidden="1">0.0001</definedName>
    <definedName name="solver_drv" localSheetId="5" hidden="1">1</definedName>
    <definedName name="solver_drv" localSheetId="3" hidden="1">1</definedName>
    <definedName name="solver_drv" localSheetId="4" hidden="1">1</definedName>
    <definedName name="solver_eng" localSheetId="5" hidden="1">1</definedName>
    <definedName name="solver_eng" localSheetId="3" hidden="1">1</definedName>
    <definedName name="solver_eng" localSheetId="4" hidden="1">1</definedName>
    <definedName name="solver_est" localSheetId="5" hidden="1">1</definedName>
    <definedName name="solver_est" localSheetId="3" hidden="1">1</definedName>
    <definedName name="solver_est" localSheetId="4" hidden="1">1</definedName>
    <definedName name="solver_itr" localSheetId="5" hidden="1">2147483647</definedName>
    <definedName name="solver_itr" localSheetId="3" hidden="1">2147483647</definedName>
    <definedName name="solver_itr" localSheetId="4" hidden="1">2147483647</definedName>
    <definedName name="solver_lhs1" localSheetId="5" hidden="1">'Part2- Q3'!#REF!</definedName>
    <definedName name="solver_lhs1" localSheetId="3" hidden="1">'Part2-Q1'!$M$5</definedName>
    <definedName name="solver_lhs1" localSheetId="4" hidden="1">'Part2-Q2'!$W$10</definedName>
    <definedName name="solver_lhs2" localSheetId="5" hidden="1">'Part2- Q3'!#REF!</definedName>
    <definedName name="solver_lhs2" localSheetId="3" hidden="1">'Part2-Q1'!$M$5</definedName>
    <definedName name="solver_lhs2" localSheetId="4" hidden="1">'Part2-Q2'!$W$10</definedName>
    <definedName name="solver_lhs3" localSheetId="5" hidden="1">'Part2- Q3'!#REF!</definedName>
    <definedName name="solver_lhs3" localSheetId="3" hidden="1">'Part2-Q1'!$M$5</definedName>
    <definedName name="solver_lhs3" localSheetId="4" hidden="1">'Part2-Q2'!$W$11</definedName>
    <definedName name="solver_lhs4" localSheetId="5" hidden="1">'Part2- Q3'!#REF!</definedName>
    <definedName name="solver_lhs4" localSheetId="3" hidden="1">'Part2-Q1'!$M$5</definedName>
    <definedName name="solver_lhs4" localSheetId="4" hidden="1">'Part2-Q2'!$W$11</definedName>
    <definedName name="solver_lhs5" localSheetId="5" hidden="1">'Part2- Q3'!#REF!</definedName>
    <definedName name="solver_lhs5" localSheetId="4" hidden="1">'Part2-Q2'!$W$9</definedName>
    <definedName name="solver_lhs6" localSheetId="5" hidden="1">'Part2- Q3'!#REF!</definedName>
    <definedName name="solver_lhs6" localSheetId="4" hidden="1">'Part2-Q2'!$W$9</definedName>
    <definedName name="solver_mip" localSheetId="5" hidden="1">2147483647</definedName>
    <definedName name="solver_mip" localSheetId="3" hidden="1">2147483647</definedName>
    <definedName name="solver_mip" localSheetId="4" hidden="1">2147483647</definedName>
    <definedName name="solver_mni" localSheetId="5" hidden="1">30</definedName>
    <definedName name="solver_mni" localSheetId="3" hidden="1">30</definedName>
    <definedName name="solver_mni" localSheetId="4" hidden="1">30</definedName>
    <definedName name="solver_mrt" localSheetId="5" hidden="1">0.075</definedName>
    <definedName name="solver_mrt" localSheetId="3" hidden="1">0.075</definedName>
    <definedName name="solver_mrt" localSheetId="4" hidden="1">0.075</definedName>
    <definedName name="solver_msl" localSheetId="5" hidden="1">2</definedName>
    <definedName name="solver_msl" localSheetId="3" hidden="1">2</definedName>
    <definedName name="solver_msl" localSheetId="4" hidden="1">2</definedName>
    <definedName name="solver_neg" localSheetId="5" hidden="1">2</definedName>
    <definedName name="solver_neg" localSheetId="3" hidden="1">2</definedName>
    <definedName name="solver_neg" localSheetId="4" hidden="1">2</definedName>
    <definedName name="solver_nod" localSheetId="5" hidden="1">2147483647</definedName>
    <definedName name="solver_nod" localSheetId="3" hidden="1">2147483647</definedName>
    <definedName name="solver_nod" localSheetId="4" hidden="1">2147483647</definedName>
    <definedName name="solver_num" localSheetId="5" hidden="1">6</definedName>
    <definedName name="solver_num" localSheetId="3" hidden="1">2</definedName>
    <definedName name="solver_num" localSheetId="4" hidden="1">6</definedName>
    <definedName name="solver_nwt" localSheetId="5" hidden="1">1</definedName>
    <definedName name="solver_nwt" localSheetId="3" hidden="1">1</definedName>
    <definedName name="solver_nwt" localSheetId="4" hidden="1">1</definedName>
    <definedName name="solver_opt" localSheetId="5" hidden="1">'Part2- Q3'!#REF!</definedName>
    <definedName name="solver_opt" localSheetId="3" hidden="1">'Part2-Q1'!$M$6</definedName>
    <definedName name="solver_opt" localSheetId="4" hidden="1">'Part2-Q2'!$W$12</definedName>
    <definedName name="solver_pre" localSheetId="5" hidden="1">0.000001</definedName>
    <definedName name="solver_pre" localSheetId="3" hidden="1">0.000001</definedName>
    <definedName name="solver_pre" localSheetId="4" hidden="1">0.000001</definedName>
    <definedName name="solver_rbv" localSheetId="5" hidden="1">1</definedName>
    <definedName name="solver_rbv" localSheetId="3" hidden="1">1</definedName>
    <definedName name="solver_rbv" localSheetId="4" hidden="1">1</definedName>
    <definedName name="solver_rel1" localSheetId="5" hidden="1">1</definedName>
    <definedName name="solver_rel1" localSheetId="3" hidden="1">1</definedName>
    <definedName name="solver_rel1" localSheetId="4" hidden="1">1</definedName>
    <definedName name="solver_rel2" localSheetId="5" hidden="1">3</definedName>
    <definedName name="solver_rel2" localSheetId="3" hidden="1">3</definedName>
    <definedName name="solver_rel2" localSheetId="4" hidden="1">3</definedName>
    <definedName name="solver_rel3" localSheetId="5" hidden="1">1</definedName>
    <definedName name="solver_rel3" localSheetId="3" hidden="1">3</definedName>
    <definedName name="solver_rel3" localSheetId="4" hidden="1">1</definedName>
    <definedName name="solver_rel4" localSheetId="5" hidden="1">3</definedName>
    <definedName name="solver_rel4" localSheetId="3" hidden="1">3</definedName>
    <definedName name="solver_rel4" localSheetId="4" hidden="1">3</definedName>
    <definedName name="solver_rel5" localSheetId="5" hidden="1">1</definedName>
    <definedName name="solver_rel5" localSheetId="4" hidden="1">1</definedName>
    <definedName name="solver_rel6" localSheetId="5" hidden="1">3</definedName>
    <definedName name="solver_rel6" localSheetId="4" hidden="1">3</definedName>
    <definedName name="solver_rhs1" localSheetId="5" hidden="1">1</definedName>
    <definedName name="solver_rhs1" localSheetId="3" hidden="1">1</definedName>
    <definedName name="solver_rhs1" localSheetId="4" hidden="1">1</definedName>
    <definedName name="solver_rhs2" localSheetId="5" hidden="1">0</definedName>
    <definedName name="solver_rhs2" localSheetId="3" hidden="1">0</definedName>
    <definedName name="solver_rhs2" localSheetId="4" hidden="1">0</definedName>
    <definedName name="solver_rhs3" localSheetId="5" hidden="1">1</definedName>
    <definedName name="solver_rhs3" localSheetId="3" hidden="1">0</definedName>
    <definedName name="solver_rhs3" localSheetId="4" hidden="1">1</definedName>
    <definedName name="solver_rhs4" localSheetId="5" hidden="1">0</definedName>
    <definedName name="solver_rhs4" localSheetId="3" hidden="1">0</definedName>
    <definedName name="solver_rhs4" localSheetId="4" hidden="1">0</definedName>
    <definedName name="solver_rhs5" localSheetId="5" hidden="1">1</definedName>
    <definedName name="solver_rhs5" localSheetId="4" hidden="1">1</definedName>
    <definedName name="solver_rhs6" localSheetId="5" hidden="1">0</definedName>
    <definedName name="solver_rhs6" localSheetId="4" hidden="1">0</definedName>
    <definedName name="solver_rlx" localSheetId="5" hidden="1">2</definedName>
    <definedName name="solver_rlx" localSheetId="3" hidden="1">2</definedName>
    <definedName name="solver_rlx" localSheetId="4" hidden="1">2</definedName>
    <definedName name="solver_rsd" localSheetId="5" hidden="1">0</definedName>
    <definedName name="solver_rsd" localSheetId="3" hidden="1">0</definedName>
    <definedName name="solver_rsd" localSheetId="4" hidden="1">0</definedName>
    <definedName name="solver_scl" localSheetId="5" hidden="1">1</definedName>
    <definedName name="solver_scl" localSheetId="3" hidden="1">1</definedName>
    <definedName name="solver_scl" localSheetId="4" hidden="1">1</definedName>
    <definedName name="solver_sho" localSheetId="5" hidden="1">2</definedName>
    <definedName name="solver_sho" localSheetId="3" hidden="1">2</definedName>
    <definedName name="solver_sho" localSheetId="4" hidden="1">2</definedName>
    <definedName name="solver_ssz" localSheetId="5" hidden="1">100</definedName>
    <definedName name="solver_ssz" localSheetId="3" hidden="1">100</definedName>
    <definedName name="solver_ssz" localSheetId="4" hidden="1">100</definedName>
    <definedName name="solver_tim" localSheetId="5" hidden="1">2147483647</definedName>
    <definedName name="solver_tim" localSheetId="3" hidden="1">2147483647</definedName>
    <definedName name="solver_tim" localSheetId="4" hidden="1">2147483647</definedName>
    <definedName name="solver_tol" localSheetId="5" hidden="1">0.01</definedName>
    <definedName name="solver_tol" localSheetId="3" hidden="1">0.01</definedName>
    <definedName name="solver_tol" localSheetId="4" hidden="1">0.01</definedName>
    <definedName name="solver_typ" localSheetId="5" hidden="1">2</definedName>
    <definedName name="solver_typ" localSheetId="3" hidden="1">2</definedName>
    <definedName name="solver_typ" localSheetId="4" hidden="1">2</definedName>
    <definedName name="solver_val" localSheetId="5" hidden="1">0</definedName>
    <definedName name="solver_val" localSheetId="3" hidden="1">0</definedName>
    <definedName name="solver_val" localSheetId="4" hidden="1">0</definedName>
    <definedName name="solver_ver" localSheetId="5" hidden="1">3</definedName>
    <definedName name="solver_ver" localSheetId="3" hidden="1">3</definedName>
    <definedName name="solver_ver" localSheetId="4"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8" i="7" l="1"/>
  <c r="R18" i="8"/>
  <c r="O18" i="8"/>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7" i="7"/>
  <c r="O17" i="8"/>
  <c r="P17" i="8"/>
  <c r="J10" i="8"/>
  <c r="K10" i="8" s="1"/>
  <c r="L10" i="8" s="1"/>
  <c r="J11" i="8"/>
  <c r="K11" i="8" s="1"/>
  <c r="L11" i="8" s="1"/>
  <c r="J12" i="8"/>
  <c r="K12" i="8" s="1"/>
  <c r="L12" i="8" s="1"/>
  <c r="J13" i="8"/>
  <c r="K13" i="8" s="1"/>
  <c r="L13" i="8" s="1"/>
  <c r="J14" i="8"/>
  <c r="K14" i="8" s="1"/>
  <c r="L14" i="8" s="1"/>
  <c r="J15" i="8"/>
  <c r="K15" i="8" s="1"/>
  <c r="L15" i="8" s="1"/>
  <c r="J16" i="8"/>
  <c r="K16" i="8" s="1"/>
  <c r="L16" i="8" s="1"/>
  <c r="J17" i="8"/>
  <c r="K17" i="8" s="1"/>
  <c r="L17" i="8" s="1"/>
  <c r="J6" i="8"/>
  <c r="P18" i="8" l="1"/>
  <c r="R19" i="8" s="1"/>
  <c r="Q18" i="8"/>
  <c r="K6" i="8"/>
  <c r="O19" i="8" l="1"/>
  <c r="G10" i="7"/>
  <c r="G14" i="7"/>
  <c r="G22" i="7"/>
  <c r="G26" i="7"/>
  <c r="G34" i="7"/>
  <c r="G38" i="7"/>
  <c r="G46" i="7"/>
  <c r="G50" i="7"/>
  <c r="G58" i="7"/>
  <c r="G62" i="7"/>
  <c r="G70" i="7"/>
  <c r="G74" i="7"/>
  <c r="G82" i="7"/>
  <c r="G86" i="7"/>
  <c r="G94" i="7"/>
  <c r="G98" i="7"/>
  <c r="G106" i="7"/>
  <c r="G9" i="7"/>
  <c r="G11" i="7"/>
  <c r="G12" i="7"/>
  <c r="G13" i="7"/>
  <c r="G15" i="7"/>
  <c r="G16" i="7"/>
  <c r="G17" i="7"/>
  <c r="G18" i="7"/>
  <c r="G19" i="7"/>
  <c r="G20" i="7"/>
  <c r="G21" i="7"/>
  <c r="G23" i="7"/>
  <c r="G24" i="7"/>
  <c r="G25" i="7"/>
  <c r="G27" i="7"/>
  <c r="G28" i="7"/>
  <c r="G29" i="7"/>
  <c r="G30" i="7"/>
  <c r="G31" i="7"/>
  <c r="G32" i="7"/>
  <c r="G33" i="7"/>
  <c r="G35" i="7"/>
  <c r="G36" i="7"/>
  <c r="G37" i="7"/>
  <c r="G39" i="7"/>
  <c r="G40" i="7"/>
  <c r="G41" i="7"/>
  <c r="G42" i="7"/>
  <c r="G43" i="7"/>
  <c r="G44" i="7"/>
  <c r="G45" i="7"/>
  <c r="G47" i="7"/>
  <c r="G48" i="7"/>
  <c r="G49" i="7"/>
  <c r="G51" i="7"/>
  <c r="G52" i="7"/>
  <c r="G53" i="7"/>
  <c r="G54" i="7"/>
  <c r="G55" i="7"/>
  <c r="G56" i="7"/>
  <c r="G57" i="7"/>
  <c r="G59" i="7"/>
  <c r="G60" i="7"/>
  <c r="G61" i="7"/>
  <c r="G63" i="7"/>
  <c r="G64" i="7"/>
  <c r="G65" i="7"/>
  <c r="G66" i="7"/>
  <c r="G67" i="7"/>
  <c r="G68" i="7"/>
  <c r="G69" i="7"/>
  <c r="G71" i="7"/>
  <c r="G72" i="7"/>
  <c r="G73" i="7"/>
  <c r="G75" i="7"/>
  <c r="G76" i="7"/>
  <c r="G77" i="7"/>
  <c r="G78" i="7"/>
  <c r="G79" i="7"/>
  <c r="G80" i="7"/>
  <c r="G81" i="7"/>
  <c r="G83" i="7"/>
  <c r="G84" i="7"/>
  <c r="G85" i="7"/>
  <c r="G87" i="7"/>
  <c r="G88" i="7"/>
  <c r="G89" i="7"/>
  <c r="G90" i="7"/>
  <c r="G91" i="7"/>
  <c r="G92" i="7"/>
  <c r="G93" i="7"/>
  <c r="G95" i="7"/>
  <c r="G96" i="7"/>
  <c r="G97" i="7"/>
  <c r="G99" i="7"/>
  <c r="G100" i="7"/>
  <c r="G101" i="7"/>
  <c r="G102" i="7"/>
  <c r="G103" i="7"/>
  <c r="G104" i="7"/>
  <c r="G105" i="7"/>
  <c r="G107" i="7"/>
  <c r="G108" i="7"/>
  <c r="G109" i="7"/>
  <c r="H9" i="7"/>
  <c r="H10" i="7" s="1"/>
  <c r="H11" i="7" s="1"/>
  <c r="H12" i="7" s="1"/>
  <c r="H13" i="7" s="1"/>
  <c r="H14" i="7" s="1"/>
  <c r="H15" i="7" s="1"/>
  <c r="H16" i="7" s="1"/>
  <c r="H17" i="7" s="1"/>
  <c r="H18" i="7" s="1"/>
  <c r="H19" i="7" s="1"/>
  <c r="H20" i="7" s="1"/>
  <c r="H21" i="7" s="1"/>
  <c r="H22" i="7" s="1"/>
  <c r="H23" i="7" s="1"/>
  <c r="H24" i="7" s="1"/>
  <c r="H25" i="7" s="1"/>
  <c r="H26" i="7" s="1"/>
  <c r="H27" i="7" s="1"/>
  <c r="H28" i="7" s="1"/>
  <c r="H29" i="7" s="1"/>
  <c r="H30" i="7" s="1"/>
  <c r="H31" i="7" s="1"/>
  <c r="H32" i="7" s="1"/>
  <c r="H33" i="7" s="1"/>
  <c r="H34" i="7" s="1"/>
  <c r="H35" i="7" s="1"/>
  <c r="H36" i="7" s="1"/>
  <c r="H37" i="7" s="1"/>
  <c r="H38" i="7" s="1"/>
  <c r="H39" i="7" s="1"/>
  <c r="H40" i="7" s="1"/>
  <c r="H41" i="7" s="1"/>
  <c r="H42" i="7" s="1"/>
  <c r="H43" i="7" s="1"/>
  <c r="H44" i="7" s="1"/>
  <c r="H45" i="7" s="1"/>
  <c r="H46" i="7" s="1"/>
  <c r="H47" i="7" s="1"/>
  <c r="H48" i="7" s="1"/>
  <c r="H49" i="7" s="1"/>
  <c r="H50" i="7" s="1"/>
  <c r="H51" i="7" s="1"/>
  <c r="H52" i="7" s="1"/>
  <c r="H53" i="7" s="1"/>
  <c r="H54" i="7" s="1"/>
  <c r="H55" i="7" s="1"/>
  <c r="H56" i="7" s="1"/>
  <c r="H57" i="7" s="1"/>
  <c r="H58" i="7" s="1"/>
  <c r="H59" i="7" s="1"/>
  <c r="H60" i="7" s="1"/>
  <c r="H61" i="7" s="1"/>
  <c r="H62" i="7" s="1"/>
  <c r="H63" i="7" s="1"/>
  <c r="H64" i="7" s="1"/>
  <c r="H65" i="7" s="1"/>
  <c r="H66" i="7" s="1"/>
  <c r="H67" i="7" s="1"/>
  <c r="H68" i="7" s="1"/>
  <c r="H69" i="7" s="1"/>
  <c r="H70" i="7" s="1"/>
  <c r="H71" i="7" s="1"/>
  <c r="H72" i="7" s="1"/>
  <c r="H73" i="7" s="1"/>
  <c r="H74" i="7" s="1"/>
  <c r="H75" i="7" s="1"/>
  <c r="H76" i="7" s="1"/>
  <c r="H77" i="7" s="1"/>
  <c r="H78" i="7" s="1"/>
  <c r="H79" i="7" s="1"/>
  <c r="H80" i="7" s="1"/>
  <c r="H81" i="7" s="1"/>
  <c r="H82" i="7" s="1"/>
  <c r="H83" i="7" s="1"/>
  <c r="H84" i="7" s="1"/>
  <c r="H85" i="7" s="1"/>
  <c r="H86" i="7" s="1"/>
  <c r="H87" i="7" s="1"/>
  <c r="H88" i="7" s="1"/>
  <c r="H89" i="7" s="1"/>
  <c r="H90" i="7" s="1"/>
  <c r="H91" i="7" s="1"/>
  <c r="H92" i="7" s="1"/>
  <c r="H93" i="7" s="1"/>
  <c r="H94" i="7" s="1"/>
  <c r="H95" i="7" s="1"/>
  <c r="H96" i="7" s="1"/>
  <c r="H97" i="7" s="1"/>
  <c r="H98" i="7" s="1"/>
  <c r="H99" i="7" s="1"/>
  <c r="H100" i="7" s="1"/>
  <c r="H101" i="7" s="1"/>
  <c r="H102" i="7" s="1"/>
  <c r="H103" i="7" s="1"/>
  <c r="H104" i="7" s="1"/>
  <c r="H105" i="7" s="1"/>
  <c r="H106" i="7" s="1"/>
  <c r="H107" i="7" s="1"/>
  <c r="H108" i="7" s="1"/>
  <c r="H109" i="7" s="1"/>
  <c r="P14" i="5"/>
  <c r="R14" i="5" s="1"/>
  <c r="O14" i="5"/>
  <c r="Q14" i="5" s="1"/>
  <c r="I14" i="5"/>
  <c r="H14" i="5"/>
  <c r="G14" i="5"/>
  <c r="F14" i="5"/>
  <c r="F15" i="5"/>
  <c r="M14" i="5"/>
  <c r="N14" i="5" s="1"/>
  <c r="M15" i="5" s="1"/>
  <c r="D14" i="5"/>
  <c r="E14" i="5" s="1"/>
  <c r="G15" i="5" s="1"/>
  <c r="D7" i="4"/>
  <c r="E7" i="4" s="1"/>
  <c r="D8" i="4" s="1"/>
  <c r="D7" i="3"/>
  <c r="E7" i="3"/>
  <c r="P15" i="5" l="1"/>
  <c r="R15" i="5" s="1"/>
  <c r="O15" i="5"/>
  <c r="Q15" i="5" s="1"/>
  <c r="H15" i="5"/>
  <c r="I15" i="5"/>
  <c r="I8" i="7"/>
  <c r="J8" i="7" s="1"/>
  <c r="G8" i="7"/>
  <c r="N15" i="5"/>
  <c r="D15" i="5"/>
  <c r="E15" i="5" s="1"/>
  <c r="E8" i="4"/>
  <c r="D8" i="3"/>
  <c r="E8" i="3" s="1"/>
  <c r="M16" i="5" l="1"/>
  <c r="N16" i="5" s="1"/>
  <c r="O16" i="5"/>
  <c r="Q16" i="5" s="1"/>
  <c r="P16" i="5"/>
  <c r="G16" i="5"/>
  <c r="I16" i="5" s="1"/>
  <c r="F16" i="5"/>
  <c r="H16" i="5" s="1"/>
  <c r="I9" i="7"/>
  <c r="J9" i="7" s="1"/>
  <c r="D16" i="5"/>
  <c r="E16" i="5" s="1"/>
  <c r="D9" i="4"/>
  <c r="E9" i="4" s="1"/>
  <c r="D9" i="3"/>
  <c r="E9" i="3" s="1"/>
  <c r="D10" i="3" s="1"/>
  <c r="E10" i="3" s="1"/>
  <c r="M17" i="5" l="1"/>
  <c r="N17" i="5" s="1"/>
  <c r="O17" i="5"/>
  <c r="P17" i="5"/>
  <c r="R16" i="5"/>
  <c r="G17" i="5"/>
  <c r="I17" i="5" s="1"/>
  <c r="F17" i="5"/>
  <c r="I10" i="7"/>
  <c r="J10" i="7" s="1"/>
  <c r="D17" i="5"/>
  <c r="E17" i="5" s="1"/>
  <c r="D10" i="4"/>
  <c r="E10" i="4" s="1"/>
  <c r="D11" i="3"/>
  <c r="E11" i="3" s="1"/>
  <c r="O18" i="5" l="1"/>
  <c r="P18" i="5"/>
  <c r="R17" i="5"/>
  <c r="Q17" i="5"/>
  <c r="F18" i="5"/>
  <c r="G18" i="5"/>
  <c r="I18" i="5" s="1"/>
  <c r="H17" i="5"/>
  <c r="I11" i="7"/>
  <c r="J11" i="7" s="1"/>
  <c r="M18" i="5"/>
  <c r="N18" i="5" s="1"/>
  <c r="D18" i="5"/>
  <c r="E18" i="5" s="1"/>
  <c r="D11" i="4"/>
  <c r="E11" i="4" s="1"/>
  <c r="D12" i="3"/>
  <c r="E12" i="3" s="1"/>
  <c r="M19" i="5" l="1"/>
  <c r="N19" i="5" s="1"/>
  <c r="O19" i="5"/>
  <c r="P19" i="5"/>
  <c r="Q18" i="5"/>
  <c r="R18" i="5"/>
  <c r="F19" i="5"/>
  <c r="H19" i="5" s="1"/>
  <c r="G19" i="5"/>
  <c r="H18" i="5"/>
  <c r="I12" i="7"/>
  <c r="J12" i="7" s="1"/>
  <c r="D19" i="5"/>
  <c r="E19" i="5" s="1"/>
  <c r="D12" i="4"/>
  <c r="E12" i="4" s="1"/>
  <c r="D13" i="3"/>
  <c r="E13" i="3" s="1"/>
  <c r="M20" i="5" l="1"/>
  <c r="N20" i="5" s="1"/>
  <c r="O20" i="5"/>
  <c r="P20" i="5"/>
  <c r="R19" i="5"/>
  <c r="Q19" i="5"/>
  <c r="F20" i="5"/>
  <c r="H20" i="5" s="1"/>
  <c r="G20" i="5"/>
  <c r="I20" i="5" s="1"/>
  <c r="I19" i="5"/>
  <c r="I13" i="7"/>
  <c r="J13" i="7" s="1"/>
  <c r="D20" i="5"/>
  <c r="E20" i="5" s="1"/>
  <c r="D13" i="4"/>
  <c r="E13" i="4" s="1"/>
  <c r="D14" i="3"/>
  <c r="E14" i="3" s="1"/>
  <c r="M21" i="5" l="1"/>
  <c r="N21" i="5" s="1"/>
  <c r="P21" i="5"/>
  <c r="R21" i="5" s="1"/>
  <c r="O21" i="5"/>
  <c r="Q20" i="5"/>
  <c r="R20" i="5"/>
  <c r="F21" i="5"/>
  <c r="H21" i="5" s="1"/>
  <c r="G21" i="5"/>
  <c r="I21" i="5" s="1"/>
  <c r="I14" i="7"/>
  <c r="J14" i="7" s="1"/>
  <c r="D21" i="5"/>
  <c r="E21" i="5" s="1"/>
  <c r="D14" i="4"/>
  <c r="E14" i="4" s="1"/>
  <c r="D15" i="3"/>
  <c r="E15" i="3" s="1"/>
  <c r="M22" i="5" l="1"/>
  <c r="N22" i="5" s="1"/>
  <c r="P22" i="5"/>
  <c r="R22" i="5" s="1"/>
  <c r="O22" i="5"/>
  <c r="Q21" i="5"/>
  <c r="F22" i="5"/>
  <c r="G22" i="5"/>
  <c r="S18" i="8"/>
  <c r="T18" i="8" s="1"/>
  <c r="I15" i="7"/>
  <c r="J15" i="7" s="1"/>
  <c r="D22" i="5"/>
  <c r="E22" i="5" s="1"/>
  <c r="D15" i="4"/>
  <c r="E15" i="4" s="1"/>
  <c r="D16" i="3"/>
  <c r="E16" i="3" s="1"/>
  <c r="M23" i="5" l="1"/>
  <c r="N23" i="5" s="1"/>
  <c r="O23" i="5"/>
  <c r="P23" i="5"/>
  <c r="Q22" i="5"/>
  <c r="G23" i="5"/>
  <c r="I23" i="5" s="1"/>
  <c r="F23" i="5"/>
  <c r="H23" i="5" s="1"/>
  <c r="I22" i="5"/>
  <c r="H22" i="5"/>
  <c r="I16" i="7"/>
  <c r="J16" i="7" s="1"/>
  <c r="D23" i="5"/>
  <c r="E23" i="5" s="1"/>
  <c r="D16" i="4"/>
  <c r="E16" i="4" s="1"/>
  <c r="D17" i="3"/>
  <c r="E17" i="3" s="1"/>
  <c r="M24" i="5" l="1"/>
  <c r="N24" i="5" s="1"/>
  <c r="P24" i="5"/>
  <c r="O24" i="5"/>
  <c r="R23" i="5"/>
  <c r="Q23" i="5"/>
  <c r="G24" i="5"/>
  <c r="F24" i="5"/>
  <c r="Q19" i="8"/>
  <c r="P19" i="8"/>
  <c r="I17" i="7"/>
  <c r="J17" i="7" s="1"/>
  <c r="D24" i="5"/>
  <c r="E24" i="5" s="1"/>
  <c r="D17" i="4"/>
  <c r="E17" i="4" s="1"/>
  <c r="D18" i="3"/>
  <c r="E18" i="3" s="1"/>
  <c r="O20" i="8" l="1"/>
  <c r="R20" i="8"/>
  <c r="S19" i="8"/>
  <c r="T19" i="8" s="1"/>
  <c r="M25" i="5"/>
  <c r="N25" i="5" s="1"/>
  <c r="O25" i="5"/>
  <c r="Q25" i="5" s="1"/>
  <c r="P25" i="5"/>
  <c r="Q24" i="5"/>
  <c r="R24" i="5"/>
  <c r="G25" i="5"/>
  <c r="F25" i="5"/>
  <c r="H24" i="5"/>
  <c r="I24" i="5"/>
  <c r="I18" i="7"/>
  <c r="J18" i="7" s="1"/>
  <c r="D25" i="5"/>
  <c r="E25" i="5" s="1"/>
  <c r="D18" i="4"/>
  <c r="E18" i="4" s="1"/>
  <c r="D19" i="3"/>
  <c r="E19" i="3" s="1"/>
  <c r="Q20" i="8" l="1"/>
  <c r="M26" i="5"/>
  <c r="N26" i="5" s="1"/>
  <c r="O26" i="5"/>
  <c r="P26" i="5"/>
  <c r="R25" i="5"/>
  <c r="H25" i="5"/>
  <c r="F26" i="5"/>
  <c r="G26" i="5"/>
  <c r="I25" i="5"/>
  <c r="P20" i="8"/>
  <c r="R21" i="8" s="1"/>
  <c r="I19" i="7"/>
  <c r="J19" i="7" s="1"/>
  <c r="D26" i="5"/>
  <c r="E26" i="5" s="1"/>
  <c r="D19" i="4"/>
  <c r="E19" i="4" s="1"/>
  <c r="D20" i="3"/>
  <c r="E20" i="3" s="1"/>
  <c r="S20" i="8" l="1"/>
  <c r="T20" i="8" s="1"/>
  <c r="O21" i="8"/>
  <c r="M27" i="5"/>
  <c r="N27" i="5" s="1"/>
  <c r="O27" i="5"/>
  <c r="P27" i="5"/>
  <c r="R26" i="5"/>
  <c r="Q26" i="5"/>
  <c r="I26" i="5"/>
  <c r="G27" i="5"/>
  <c r="F27" i="5"/>
  <c r="H26" i="5"/>
  <c r="I20" i="7"/>
  <c r="J20" i="7" s="1"/>
  <c r="D27" i="5"/>
  <c r="E27" i="5" s="1"/>
  <c r="D20" i="4"/>
  <c r="E20" i="4" s="1"/>
  <c r="D21" i="3"/>
  <c r="E21" i="3" s="1"/>
  <c r="Q21" i="8" l="1"/>
  <c r="M28" i="5"/>
  <c r="O28" i="5"/>
  <c r="P28" i="5"/>
  <c r="R27" i="5"/>
  <c r="Q27" i="5"/>
  <c r="H27" i="5"/>
  <c r="F28" i="5"/>
  <c r="G28" i="5"/>
  <c r="I27" i="5"/>
  <c r="P21" i="8"/>
  <c r="S21" i="8" s="1"/>
  <c r="T21" i="8" s="1"/>
  <c r="I21" i="7"/>
  <c r="J21" i="7" s="1"/>
  <c r="N28" i="5"/>
  <c r="D28" i="5"/>
  <c r="E28" i="5" s="1"/>
  <c r="D21" i="4"/>
  <c r="E21" i="4" s="1"/>
  <c r="D22" i="3"/>
  <c r="E22" i="3" s="1"/>
  <c r="R22" i="8" l="1"/>
  <c r="O22" i="8"/>
  <c r="M29" i="5"/>
  <c r="N29" i="5" s="1"/>
  <c r="O29" i="5"/>
  <c r="P29" i="5"/>
  <c r="R28" i="5"/>
  <c r="Q28" i="5"/>
  <c r="I28" i="5"/>
  <c r="G29" i="5"/>
  <c r="F29" i="5"/>
  <c r="H28" i="5"/>
  <c r="I22" i="7"/>
  <c r="J22" i="7" s="1"/>
  <c r="D29" i="5"/>
  <c r="E29" i="5" s="1"/>
  <c r="D22" i="4"/>
  <c r="E22" i="4" s="1"/>
  <c r="D23" i="3"/>
  <c r="E23" i="3" s="1"/>
  <c r="Q22" i="8" l="1"/>
  <c r="M30" i="5"/>
  <c r="N30" i="5" s="1"/>
  <c r="O30" i="5"/>
  <c r="P30" i="5"/>
  <c r="R29" i="5"/>
  <c r="Q29" i="5"/>
  <c r="H29" i="5"/>
  <c r="F30" i="5"/>
  <c r="G30" i="5"/>
  <c r="I29" i="5"/>
  <c r="P22" i="8"/>
  <c r="S22" i="8" s="1"/>
  <c r="T22" i="8" s="1"/>
  <c r="I23" i="7"/>
  <c r="J23" i="7" s="1"/>
  <c r="D30" i="5"/>
  <c r="E30" i="5" s="1"/>
  <c r="D23" i="4"/>
  <c r="E23" i="4" s="1"/>
  <c r="D24" i="3"/>
  <c r="E24" i="3" s="1"/>
  <c r="R23" i="8" l="1"/>
  <c r="O23" i="8"/>
  <c r="M31" i="5"/>
  <c r="N31" i="5" s="1"/>
  <c r="P31" i="5"/>
  <c r="O31" i="5"/>
  <c r="R30" i="5"/>
  <c r="Q30" i="5"/>
  <c r="I30" i="5"/>
  <c r="F31" i="5"/>
  <c r="G31" i="5"/>
  <c r="H30" i="5"/>
  <c r="I24" i="7"/>
  <c r="J24" i="7" s="1"/>
  <c r="D31" i="5"/>
  <c r="E31" i="5" s="1"/>
  <c r="D24" i="4"/>
  <c r="E24" i="4" s="1"/>
  <c r="D25" i="3"/>
  <c r="E25" i="3" s="1"/>
  <c r="Q23" i="8" l="1"/>
  <c r="M32" i="5"/>
  <c r="N32" i="5" s="1"/>
  <c r="P32" i="5"/>
  <c r="O32" i="5"/>
  <c r="Q31" i="5"/>
  <c r="R31" i="5"/>
  <c r="F32" i="5"/>
  <c r="H32" i="5" s="1"/>
  <c r="G32" i="5"/>
  <c r="I31" i="5"/>
  <c r="H31" i="5"/>
  <c r="P23" i="8"/>
  <c r="O24" i="8" s="1"/>
  <c r="I25" i="7"/>
  <c r="J25" i="7" s="1"/>
  <c r="D32" i="5"/>
  <c r="E32" i="5" s="1"/>
  <c r="D25" i="4"/>
  <c r="E25" i="4" s="1"/>
  <c r="D26" i="3"/>
  <c r="E26" i="3" s="1"/>
  <c r="R24" i="8" l="1"/>
  <c r="P24" i="8"/>
  <c r="R25" i="8" s="1"/>
  <c r="S23" i="8"/>
  <c r="T23" i="8" s="1"/>
  <c r="M33" i="5"/>
  <c r="O33" i="5"/>
  <c r="Q33" i="5" s="1"/>
  <c r="P33" i="5"/>
  <c r="R33" i="5" s="1"/>
  <c r="Q32" i="5"/>
  <c r="R32" i="5"/>
  <c r="N33" i="5"/>
  <c r="F33" i="5"/>
  <c r="G33" i="5"/>
  <c r="I32" i="5"/>
  <c r="Q24" i="8"/>
  <c r="I26" i="7"/>
  <c r="J26" i="7" s="1"/>
  <c r="D33" i="5"/>
  <c r="E33" i="5" s="1"/>
  <c r="D26" i="4"/>
  <c r="E26" i="4" s="1"/>
  <c r="S24" i="8" l="1"/>
  <c r="T24" i="8" s="1"/>
  <c r="O25" i="8"/>
  <c r="I33" i="5"/>
  <c r="H33" i="5"/>
  <c r="I27" i="7"/>
  <c r="J27" i="7" s="1"/>
  <c r="P25" i="8" l="1"/>
  <c r="O26" i="8" s="1"/>
  <c r="Q25" i="8"/>
  <c r="I28" i="7"/>
  <c r="J28" i="7" s="1"/>
  <c r="R26" i="8" l="1"/>
  <c r="Q26" i="8"/>
  <c r="P26" i="8"/>
  <c r="S25" i="8"/>
  <c r="T25" i="8" s="1"/>
  <c r="I29" i="7"/>
  <c r="J29" i="7" s="1"/>
  <c r="S26" i="8" l="1"/>
  <c r="T26" i="8" s="1"/>
  <c r="R27" i="8"/>
  <c r="O27" i="8"/>
  <c r="I30" i="7"/>
  <c r="J30" i="7" s="1"/>
  <c r="P27" i="8" l="1"/>
  <c r="O28" i="8" s="1"/>
  <c r="Q27" i="8"/>
  <c r="S27" i="8"/>
  <c r="T27" i="8" s="1"/>
  <c r="I31" i="7"/>
  <c r="J31" i="7" s="1"/>
  <c r="R28" i="8" l="1"/>
  <c r="Q28" i="8"/>
  <c r="P28" i="8"/>
  <c r="O29" i="8" s="1"/>
  <c r="I32" i="7"/>
  <c r="J32" i="7" s="1"/>
  <c r="R29" i="8" l="1"/>
  <c r="S28" i="8"/>
  <c r="T28" i="8" s="1"/>
  <c r="Q29" i="8"/>
  <c r="P29" i="8"/>
  <c r="O30" i="8" s="1"/>
  <c r="I33" i="7"/>
  <c r="J33" i="7" s="1"/>
  <c r="R30" i="8" l="1"/>
  <c r="P30" i="8"/>
  <c r="Q30" i="8"/>
  <c r="S29" i="8"/>
  <c r="T29" i="8" s="1"/>
  <c r="I34" i="7"/>
  <c r="J34" i="7" s="1"/>
  <c r="S30" i="8" l="1"/>
  <c r="T30" i="8" s="1"/>
  <c r="R31" i="8"/>
  <c r="O31" i="8"/>
  <c r="I35" i="7"/>
  <c r="J35" i="7" s="1"/>
  <c r="P31" i="8" l="1"/>
  <c r="O32" i="8" s="1"/>
  <c r="Q31" i="8"/>
  <c r="I36" i="7"/>
  <c r="J36" i="7" s="1"/>
  <c r="R32" i="8" l="1"/>
  <c r="S31" i="8"/>
  <c r="T31" i="8" s="1"/>
  <c r="Q32" i="8"/>
  <c r="P32" i="8"/>
  <c r="I37" i="7"/>
  <c r="J37" i="7" s="1"/>
  <c r="S32" i="8" l="1"/>
  <c r="T32" i="8" s="1"/>
  <c r="R33" i="8"/>
  <c r="O33" i="8"/>
  <c r="I38" i="7"/>
  <c r="J38" i="7" s="1"/>
  <c r="Q33" i="8" l="1"/>
  <c r="P33" i="8"/>
  <c r="O34" i="8" s="1"/>
  <c r="I39" i="7"/>
  <c r="J39" i="7" s="1"/>
  <c r="R34" i="8" l="1"/>
  <c r="S33" i="8"/>
  <c r="T33" i="8" s="1"/>
  <c r="I40" i="7"/>
  <c r="J40" i="7" s="1"/>
  <c r="P34" i="8" l="1"/>
  <c r="Q34" i="8"/>
  <c r="I41" i="7"/>
  <c r="J41" i="7" s="1"/>
  <c r="O35" i="8" l="1"/>
  <c r="P35" i="8" s="1"/>
  <c r="O36" i="8" s="1"/>
  <c r="R35" i="8"/>
  <c r="S34" i="8"/>
  <c r="T34" i="8" s="1"/>
  <c r="I42" i="7"/>
  <c r="J42" i="7" s="1"/>
  <c r="R36" i="8" l="1"/>
  <c r="Q35" i="8"/>
  <c r="S35" i="8"/>
  <c r="T35" i="8" s="1"/>
  <c r="Q36" i="8"/>
  <c r="P36" i="8"/>
  <c r="O37" i="8" s="1"/>
  <c r="I43" i="7"/>
  <c r="J43" i="7" s="1"/>
  <c r="R37" i="8" l="1"/>
  <c r="S36" i="8"/>
  <c r="T36" i="8" s="1"/>
  <c r="I44" i="7"/>
  <c r="J44" i="7" s="1"/>
  <c r="P37" i="8" l="1"/>
  <c r="R38" i="8" s="1"/>
  <c r="Q37" i="8"/>
  <c r="I45" i="7"/>
  <c r="J45" i="7" s="1"/>
  <c r="S37" i="8" l="1"/>
  <c r="T37" i="8" s="1"/>
  <c r="O38" i="8"/>
  <c r="I46" i="7"/>
  <c r="J46" i="7" s="1"/>
  <c r="P38" i="8" l="1"/>
  <c r="S38" i="8" s="1"/>
  <c r="T38" i="8" s="1"/>
  <c r="Q38" i="8"/>
  <c r="I47" i="7"/>
  <c r="J47" i="7" s="1"/>
  <c r="R39" i="8" l="1"/>
  <c r="O39" i="8"/>
  <c r="I48" i="7"/>
  <c r="J48" i="7" s="1"/>
  <c r="Q39" i="8" l="1"/>
  <c r="P39" i="8"/>
  <c r="R40" i="8" s="1"/>
  <c r="I49" i="7"/>
  <c r="J49" i="7" s="1"/>
  <c r="S39" i="8" l="1"/>
  <c r="T39" i="8" s="1"/>
  <c r="O40" i="8"/>
  <c r="I50" i="7"/>
  <c r="J50" i="7" s="1"/>
  <c r="P40" i="8" l="1"/>
  <c r="O41" i="8" s="1"/>
  <c r="Q40" i="8"/>
  <c r="I51" i="7"/>
  <c r="J51" i="7" s="1"/>
  <c r="R41" i="8" l="1"/>
  <c r="P41" i="8"/>
  <c r="S40" i="8"/>
  <c r="T40" i="8" s="1"/>
  <c r="Q41" i="8"/>
  <c r="I52" i="7"/>
  <c r="J52" i="7" s="1"/>
  <c r="S41" i="8" l="1"/>
  <c r="T41" i="8" s="1"/>
  <c r="R42" i="8"/>
  <c r="O42" i="8"/>
  <c r="I53" i="7"/>
  <c r="J53" i="7" s="1"/>
  <c r="P42" i="8" l="1"/>
  <c r="O43" i="8" s="1"/>
  <c r="Q42" i="8"/>
  <c r="I54" i="7"/>
  <c r="J54" i="7" s="1"/>
  <c r="R43" i="8" l="1"/>
  <c r="S42" i="8"/>
  <c r="T42" i="8" s="1"/>
  <c r="P43" i="8"/>
  <c r="Q43" i="8"/>
  <c r="I55" i="7"/>
  <c r="J55" i="7" s="1"/>
  <c r="S43" i="8" l="1"/>
  <c r="T43" i="8" s="1"/>
  <c r="R44" i="8"/>
  <c r="O44" i="8"/>
  <c r="I56" i="7"/>
  <c r="J56" i="7" s="1"/>
  <c r="Q44" i="8" l="1"/>
  <c r="P44" i="8"/>
  <c r="S44" i="8" s="1"/>
  <c r="T44" i="8" s="1"/>
  <c r="I57" i="7"/>
  <c r="J57" i="7" s="1"/>
  <c r="R45" i="8" l="1"/>
  <c r="O45" i="8"/>
  <c r="I58" i="7"/>
  <c r="J58" i="7" s="1"/>
  <c r="P45" i="8" l="1"/>
  <c r="O46" i="8" s="1"/>
  <c r="P46" i="8" s="1"/>
  <c r="Q45" i="8"/>
  <c r="S45" i="8"/>
  <c r="T45" i="8" s="1"/>
  <c r="I59" i="7"/>
  <c r="J59" i="7" s="1"/>
  <c r="Q46" i="8" l="1"/>
  <c r="R46" i="8"/>
  <c r="S46" i="8" s="1"/>
  <c r="T46" i="8" s="1"/>
  <c r="R47" i="8"/>
  <c r="O47" i="8"/>
  <c r="I60" i="7"/>
  <c r="J60" i="7" s="1"/>
  <c r="P47" i="8" l="1"/>
  <c r="O48" i="8" s="1"/>
  <c r="Q47" i="8"/>
  <c r="I61" i="7"/>
  <c r="J61" i="7" s="1"/>
  <c r="R48" i="8" l="1"/>
  <c r="S47" i="8"/>
  <c r="T47" i="8" s="1"/>
  <c r="Q48" i="8"/>
  <c r="P48" i="8"/>
  <c r="I62" i="7"/>
  <c r="J62" i="7" s="1"/>
  <c r="S48" i="8" l="1"/>
  <c r="T48" i="8" s="1"/>
  <c r="R49" i="8"/>
  <c r="O49" i="8"/>
  <c r="I63" i="7"/>
  <c r="J63" i="7" s="1"/>
  <c r="Q49" i="8" l="1"/>
  <c r="P49" i="8"/>
  <c r="S49" i="8" s="1"/>
  <c r="T49" i="8" s="1"/>
  <c r="I64" i="7"/>
  <c r="J64" i="7" s="1"/>
  <c r="R50" i="8" l="1"/>
  <c r="O50" i="8"/>
  <c r="I65" i="7"/>
  <c r="J65" i="7" s="1"/>
  <c r="Q50" i="8" l="1"/>
  <c r="P50" i="8"/>
  <c r="S50" i="8" s="1"/>
  <c r="T50" i="8" s="1"/>
  <c r="I66" i="7"/>
  <c r="J66" i="7" s="1"/>
  <c r="R51" i="8" l="1"/>
  <c r="O51" i="8"/>
  <c r="I67" i="7"/>
  <c r="J67" i="7" s="1"/>
  <c r="P51" i="8" l="1"/>
  <c r="O52" i="8" s="1"/>
  <c r="S51" i="8"/>
  <c r="T51" i="8" s="1"/>
  <c r="Q51" i="8"/>
  <c r="I68" i="7"/>
  <c r="J68" i="7" s="1"/>
  <c r="P52" i="8" l="1"/>
  <c r="R53" i="8" s="1"/>
  <c r="Q52" i="8"/>
  <c r="R52" i="8"/>
  <c r="I69" i="7"/>
  <c r="J69" i="7" s="1"/>
  <c r="O53" i="8" l="1"/>
  <c r="P53" i="8" s="1"/>
  <c r="S53" i="8" s="1"/>
  <c r="T53" i="8" s="1"/>
  <c r="S52" i="8"/>
  <c r="T52" i="8" s="1"/>
  <c r="I70" i="7"/>
  <c r="J70" i="7" s="1"/>
  <c r="Q53" i="8" l="1"/>
  <c r="O54" i="8"/>
  <c r="Q54" i="8" s="1"/>
  <c r="R54" i="8"/>
  <c r="I71" i="7"/>
  <c r="J71" i="7" s="1"/>
  <c r="P54" i="8" l="1"/>
  <c r="O55" i="8" s="1"/>
  <c r="S54" i="8"/>
  <c r="T54" i="8" s="1"/>
  <c r="I72" i="7"/>
  <c r="J72" i="7" s="1"/>
  <c r="Q55" i="8" l="1"/>
  <c r="P55" i="8"/>
  <c r="O56" i="8" s="1"/>
  <c r="R55" i="8"/>
  <c r="I73" i="7"/>
  <c r="J73" i="7" s="1"/>
  <c r="S55" i="8" l="1"/>
  <c r="T55" i="8" s="1"/>
  <c r="R56" i="8"/>
  <c r="Q56" i="8"/>
  <c r="P56" i="8"/>
  <c r="R57" i="8" s="1"/>
  <c r="I74" i="7"/>
  <c r="J74" i="7" s="1"/>
  <c r="S56" i="8" l="1"/>
  <c r="T56" i="8" s="1"/>
  <c r="O57" i="8"/>
  <c r="I75" i="7"/>
  <c r="J75" i="7" s="1"/>
  <c r="P57" i="8" l="1"/>
  <c r="S57" i="8" s="1"/>
  <c r="T57" i="8" s="1"/>
  <c r="Q57" i="8"/>
  <c r="I76" i="7"/>
  <c r="J76" i="7" s="1"/>
  <c r="O58" i="8" l="1"/>
  <c r="Q58" i="8" s="1"/>
  <c r="R58" i="8"/>
  <c r="I77" i="7"/>
  <c r="J77" i="7" s="1"/>
  <c r="P58" i="8" l="1"/>
  <c r="S58" i="8" s="1"/>
  <c r="T58" i="8" s="1"/>
  <c r="I78" i="7"/>
  <c r="J78" i="7" s="1"/>
  <c r="O59" i="8" l="1"/>
  <c r="P59" i="8" s="1"/>
  <c r="R59" i="8"/>
  <c r="I79" i="7"/>
  <c r="J79" i="7" s="1"/>
  <c r="S59" i="8" l="1"/>
  <c r="T59" i="8" s="1"/>
  <c r="Q59" i="8"/>
  <c r="O60" i="8"/>
  <c r="R60" i="8"/>
  <c r="I80" i="7"/>
  <c r="J80" i="7" s="1"/>
  <c r="Q60" i="8" l="1"/>
  <c r="P60" i="8"/>
  <c r="S60" i="8" s="1"/>
  <c r="T60" i="8" s="1"/>
  <c r="I81" i="7"/>
  <c r="J81" i="7" s="1"/>
  <c r="O61" i="8" l="1"/>
  <c r="R61" i="8"/>
  <c r="I82" i="7"/>
  <c r="J82" i="7" s="1"/>
  <c r="P61" i="8" l="1"/>
  <c r="S61" i="8" s="1"/>
  <c r="T61" i="8" s="1"/>
  <c r="Q61" i="8"/>
  <c r="I83" i="7"/>
  <c r="J83" i="7" s="1"/>
  <c r="O62" i="8" l="1"/>
  <c r="R62" i="8"/>
  <c r="I84" i="7"/>
  <c r="J84" i="7" s="1"/>
  <c r="Q62" i="8" l="1"/>
  <c r="P62" i="8"/>
  <c r="S62" i="8" s="1"/>
  <c r="T62" i="8" s="1"/>
  <c r="I85" i="7"/>
  <c r="J85" i="7" s="1"/>
  <c r="R63" i="8" l="1"/>
  <c r="O63" i="8"/>
  <c r="I86" i="7"/>
  <c r="J86" i="7" s="1"/>
  <c r="Q63" i="8" l="1"/>
  <c r="P63" i="8"/>
  <c r="I87" i="7"/>
  <c r="J87" i="7" s="1"/>
  <c r="S63" i="8" l="1"/>
  <c r="T63" i="8" s="1"/>
  <c r="O64" i="8"/>
  <c r="R64" i="8"/>
  <c r="I88" i="7"/>
  <c r="J88" i="7" s="1"/>
  <c r="P64" i="8" l="1"/>
  <c r="S64" i="8" s="1"/>
  <c r="T64" i="8" s="1"/>
  <c r="Q64" i="8"/>
  <c r="I89" i="7"/>
  <c r="J89" i="7" s="1"/>
  <c r="O65" i="8" l="1"/>
  <c r="P65" i="8" s="1"/>
  <c r="O66" i="8" s="1"/>
  <c r="R65" i="8"/>
  <c r="I90" i="7"/>
  <c r="J90" i="7" s="1"/>
  <c r="Q65" i="8" l="1"/>
  <c r="S65" i="8"/>
  <c r="T65" i="8" s="1"/>
  <c r="R66" i="8"/>
  <c r="P66" i="8"/>
  <c r="Q66" i="8"/>
  <c r="I91" i="7"/>
  <c r="J91" i="7" s="1"/>
  <c r="S66" i="8" l="1"/>
  <c r="T66" i="8" s="1"/>
  <c r="R67" i="8"/>
  <c r="O67" i="8"/>
  <c r="I92" i="7"/>
  <c r="J92" i="7" s="1"/>
  <c r="Q67" i="8" l="1"/>
  <c r="P67" i="8"/>
  <c r="S67" i="8" s="1"/>
  <c r="T67" i="8" s="1"/>
  <c r="I93" i="7"/>
  <c r="J93" i="7" s="1"/>
  <c r="R68" i="8" l="1"/>
  <c r="O68" i="8"/>
  <c r="I94" i="7"/>
  <c r="J94" i="7" s="1"/>
  <c r="P68" i="8" l="1"/>
  <c r="S68" i="8" s="1"/>
  <c r="T68" i="8" s="1"/>
  <c r="Q68" i="8"/>
  <c r="I95" i="7"/>
  <c r="J95" i="7" s="1"/>
  <c r="R69" i="8" l="1"/>
  <c r="O69" i="8"/>
  <c r="I96" i="7"/>
  <c r="J96" i="7" s="1"/>
  <c r="P69" i="8" l="1"/>
  <c r="S69" i="8" s="1"/>
  <c r="T69" i="8" s="1"/>
  <c r="Q69" i="8"/>
  <c r="I97" i="7"/>
  <c r="J97" i="7" s="1"/>
  <c r="R70" i="8" l="1"/>
  <c r="O70" i="8"/>
  <c r="Q70" i="8" s="1"/>
  <c r="I98" i="7"/>
  <c r="J98" i="7" s="1"/>
  <c r="P70" i="8" l="1"/>
  <c r="S70" i="8" s="1"/>
  <c r="T70" i="8" s="1"/>
  <c r="I99" i="7"/>
  <c r="J99" i="7" s="1"/>
  <c r="O71" i="8" l="1"/>
  <c r="P71" i="8" s="1"/>
  <c r="R71" i="8"/>
  <c r="I100" i="7"/>
  <c r="J100" i="7" s="1"/>
  <c r="S71" i="8" l="1"/>
  <c r="T71" i="8" s="1"/>
  <c r="Q71" i="8"/>
  <c r="R72" i="8"/>
  <c r="O72" i="8"/>
  <c r="I101" i="7"/>
  <c r="J101" i="7" s="1"/>
  <c r="P72" i="8" l="1"/>
  <c r="S72" i="8" s="1"/>
  <c r="T72" i="8" s="1"/>
  <c r="Q72" i="8"/>
  <c r="I102" i="7"/>
  <c r="J102" i="7" s="1"/>
  <c r="R73" i="8" l="1"/>
  <c r="O73" i="8"/>
  <c r="I103" i="7"/>
  <c r="J103" i="7" s="1"/>
  <c r="P73" i="8" l="1"/>
  <c r="O74" i="8" s="1"/>
  <c r="Q73" i="8"/>
  <c r="I104" i="7"/>
  <c r="J104" i="7" s="1"/>
  <c r="R74" i="8" l="1"/>
  <c r="P74" i="8"/>
  <c r="Q74" i="8"/>
  <c r="S73" i="8"/>
  <c r="T73" i="8" s="1"/>
  <c r="I105" i="7"/>
  <c r="J105" i="7" s="1"/>
  <c r="S74" i="8" l="1"/>
  <c r="T74" i="8" s="1"/>
  <c r="R75" i="8"/>
  <c r="O75" i="8"/>
  <c r="I106" i="7"/>
  <c r="J106" i="7" s="1"/>
  <c r="Q75" i="8" l="1"/>
  <c r="P75" i="8"/>
  <c r="S75" i="8" s="1"/>
  <c r="T75" i="8" s="1"/>
  <c r="I107" i="7"/>
  <c r="J107" i="7" s="1"/>
  <c r="R76" i="8" l="1"/>
  <c r="O76" i="8"/>
  <c r="I108" i="7"/>
  <c r="J108" i="7" s="1"/>
  <c r="I109" i="7"/>
  <c r="J109" i="7" s="1"/>
  <c r="Q76" i="8" l="1"/>
  <c r="P76" i="8"/>
  <c r="O77" i="8" s="1"/>
  <c r="M6" i="7"/>
  <c r="R77" i="8" l="1"/>
  <c r="Q77" i="8"/>
  <c r="S76" i="8"/>
  <c r="T76" i="8" s="1"/>
  <c r="P77" i="8"/>
  <c r="S77" i="8" l="1"/>
  <c r="T77" i="8" s="1"/>
  <c r="R78" i="8"/>
  <c r="O78" i="8"/>
  <c r="P78" i="8" l="1"/>
  <c r="R79" i="8" s="1"/>
  <c r="S78" i="8"/>
  <c r="T78" i="8" s="1"/>
  <c r="Q78" i="8"/>
  <c r="O79" i="8" l="1"/>
  <c r="Q79" i="8" s="1"/>
  <c r="P79" i="8" l="1"/>
  <c r="R80" i="8" s="1"/>
  <c r="S79" i="8"/>
  <c r="T79" i="8" s="1"/>
  <c r="O80" i="8" l="1"/>
  <c r="P80" i="8" s="1"/>
  <c r="S80" i="8" s="1"/>
  <c r="T80" i="8" s="1"/>
  <c r="Q80" i="8" l="1"/>
  <c r="R81" i="8"/>
  <c r="O81" i="8"/>
  <c r="P81" i="8" l="1"/>
  <c r="S81" i="8" s="1"/>
  <c r="T81" i="8" s="1"/>
  <c r="Q81" i="8"/>
  <c r="O82" i="8" l="1"/>
  <c r="P82" i="8" s="1"/>
  <c r="R82" i="8"/>
  <c r="S82" i="8" l="1"/>
  <c r="T82" i="8" s="1"/>
  <c r="Q82" i="8"/>
  <c r="R83" i="8"/>
  <c r="O83" i="8"/>
  <c r="Q83" i="8" l="1"/>
  <c r="P83" i="8"/>
  <c r="S83" i="8" s="1"/>
  <c r="T83" i="8" s="1"/>
  <c r="R84" i="8" l="1"/>
  <c r="O84" i="8"/>
  <c r="Q84" i="8" l="1"/>
  <c r="P84" i="8"/>
  <c r="R85" i="8" s="1"/>
  <c r="S84" i="8" l="1"/>
  <c r="T84" i="8" s="1"/>
  <c r="O85" i="8"/>
  <c r="Q85" i="8" l="1"/>
  <c r="P85" i="8"/>
  <c r="R86" i="8" s="1"/>
  <c r="S85" i="8" l="1"/>
  <c r="T85" i="8" s="1"/>
  <c r="O86" i="8"/>
  <c r="P86" i="8" l="1"/>
  <c r="S86" i="8" s="1"/>
  <c r="T86" i="8" s="1"/>
  <c r="Q86" i="8"/>
  <c r="R87" i="8" l="1"/>
  <c r="O87" i="8"/>
  <c r="Q87" i="8" l="1"/>
  <c r="P87" i="8"/>
  <c r="O88" i="8" s="1"/>
  <c r="R88" i="8" l="1"/>
  <c r="S87" i="8"/>
  <c r="T87" i="8" s="1"/>
  <c r="Q88" i="8"/>
  <c r="P88" i="8"/>
  <c r="R89" i="8" s="1"/>
  <c r="S88" i="8" l="1"/>
  <c r="T88" i="8" s="1"/>
  <c r="O89" i="8"/>
  <c r="Q89" i="8" l="1"/>
  <c r="P89" i="8"/>
  <c r="R90" i="8" s="1"/>
  <c r="S89" i="8" l="1"/>
  <c r="T89" i="8" s="1"/>
  <c r="O90" i="8"/>
  <c r="Q90" i="8" l="1"/>
  <c r="P90" i="8"/>
  <c r="S90" i="8" s="1"/>
  <c r="T90" i="8" s="1"/>
  <c r="R91" i="8" l="1"/>
  <c r="O91" i="8"/>
  <c r="P91" i="8" l="1"/>
  <c r="O92" i="8" s="1"/>
  <c r="Q91" i="8"/>
  <c r="R92" i="8" l="1"/>
  <c r="Q92" i="8"/>
  <c r="P92" i="8"/>
  <c r="O93" i="8" s="1"/>
  <c r="S91" i="8"/>
  <c r="T91" i="8" s="1"/>
  <c r="R93" i="8" l="1"/>
  <c r="S92" i="8"/>
  <c r="T92" i="8" s="1"/>
  <c r="P93" i="8"/>
  <c r="Q93" i="8"/>
  <c r="S93" i="8" l="1"/>
  <c r="T93" i="8" s="1"/>
  <c r="R94" i="8"/>
  <c r="O94" i="8"/>
  <c r="Q94" i="8" l="1"/>
  <c r="P94" i="8"/>
  <c r="S94" i="8" s="1"/>
  <c r="T94" i="8" s="1"/>
  <c r="R95" i="8" l="1"/>
  <c r="O95" i="8"/>
  <c r="Q95" i="8" l="1"/>
  <c r="P95" i="8"/>
  <c r="S95" i="8" s="1"/>
  <c r="T95" i="8" s="1"/>
  <c r="R96" i="8" l="1"/>
  <c r="O96" i="8"/>
  <c r="M8" i="11" l="1"/>
  <c r="Q96" i="8"/>
  <c r="P96" i="8"/>
  <c r="S96" i="8" s="1"/>
  <c r="T96" i="8" s="1"/>
  <c r="M9" i="11" l="1"/>
  <c r="M11" i="11"/>
  <c r="M10" i="11"/>
  <c r="R97" i="8"/>
  <c r="O97" i="8"/>
  <c r="P97" i="8" l="1"/>
  <c r="R98" i="8" s="1"/>
  <c r="S97" i="8"/>
  <c r="T97" i="8" s="1"/>
  <c r="Q97" i="8"/>
  <c r="O98" i="8" l="1"/>
  <c r="P98" i="8" l="1"/>
  <c r="S98" i="8" s="1"/>
  <c r="T98" i="8" s="1"/>
  <c r="Q98" i="8"/>
  <c r="O99" i="8" l="1"/>
  <c r="R99" i="8"/>
  <c r="Q99" i="8" l="1"/>
  <c r="P99" i="8"/>
  <c r="S99" i="8" l="1"/>
  <c r="T99" i="8" s="1"/>
  <c r="O100" i="8"/>
  <c r="R100" i="8"/>
  <c r="P100" i="8" l="1"/>
  <c r="S100" i="8" s="1"/>
  <c r="T100" i="8" s="1"/>
  <c r="Q100" i="8"/>
  <c r="O101" i="8" l="1"/>
  <c r="R101" i="8"/>
  <c r="S101" i="8" s="1"/>
  <c r="T101" i="8" s="1"/>
  <c r="P101" i="8" l="1"/>
  <c r="O102" i="8" s="1"/>
  <c r="Q101" i="8"/>
  <c r="P102" i="8" l="1"/>
  <c r="R103" i="8" s="1"/>
  <c r="Q102" i="8"/>
  <c r="R102" i="8"/>
  <c r="O103" i="8" l="1"/>
  <c r="Q103" i="8" s="1"/>
  <c r="S102" i="8"/>
  <c r="T102" i="8" s="1"/>
  <c r="P103" i="8" l="1"/>
  <c r="S103" i="8" s="1"/>
  <c r="T103" i="8" s="1"/>
  <c r="R104" i="8" l="1"/>
  <c r="S104" i="8" s="1"/>
  <c r="T104" i="8" s="1"/>
  <c r="O104" i="8"/>
  <c r="Q104" i="8" s="1"/>
  <c r="P104" i="8" l="1"/>
  <c r="O105" i="8" l="1"/>
  <c r="R105" i="8"/>
  <c r="S105" i="8" s="1"/>
  <c r="T105" i="8" s="1"/>
  <c r="P105" i="8" l="1"/>
  <c r="R106" i="8" s="1"/>
  <c r="Q105" i="8"/>
  <c r="O106" i="8" l="1"/>
  <c r="P106" i="8" l="1"/>
  <c r="S106" i="8" s="1"/>
  <c r="T106" i="8" s="1"/>
  <c r="Q106" i="8"/>
  <c r="O107" i="8" l="1"/>
  <c r="P107" i="8" s="1"/>
  <c r="R107" i="8"/>
  <c r="S107" i="8" s="1"/>
  <c r="T107" i="8" s="1"/>
  <c r="Q107" i="8" l="1"/>
  <c r="O108" i="8"/>
  <c r="Q108" i="8" s="1"/>
  <c r="R108" i="8"/>
  <c r="S108" i="8" s="1"/>
  <c r="T108" i="8" s="1"/>
  <c r="P108" i="8" l="1"/>
  <c r="R109" i="8" s="1"/>
  <c r="S109" i="8" s="1"/>
  <c r="T109" i="8" s="1"/>
  <c r="O109" i="8" l="1"/>
  <c r="P109" i="8" s="1"/>
  <c r="R110" i="8" s="1"/>
  <c r="O110" i="8" l="1"/>
  <c r="P110" i="8" s="1"/>
  <c r="Q109" i="8"/>
  <c r="S110" i="8"/>
  <c r="T110" i="8" s="1"/>
  <c r="Q110" i="8" l="1"/>
  <c r="R111" i="8"/>
  <c r="O111" i="8"/>
  <c r="P111" i="8" s="1"/>
  <c r="Q111" i="8" l="1"/>
  <c r="S111" i="8"/>
  <c r="T111" i="8" s="1"/>
  <c r="O112" i="8"/>
  <c r="R112" i="8"/>
  <c r="P112" i="8" l="1"/>
  <c r="Q112" i="8"/>
  <c r="S112" i="8" l="1"/>
  <c r="T112" i="8" s="1"/>
  <c r="R113" i="8"/>
  <c r="O113" i="8"/>
  <c r="Q113" i="8" l="1"/>
  <c r="P113" i="8"/>
  <c r="S113" i="8" s="1"/>
  <c r="T113" i="8" s="1"/>
  <c r="W12" i="8" s="1"/>
</calcChain>
</file>

<file path=xl/sharedStrings.xml><?xml version="1.0" encoding="utf-8"?>
<sst xmlns="http://schemas.openxmlformats.org/spreadsheetml/2006/main" count="104" uniqueCount="46">
  <si>
    <t>Trend</t>
  </si>
  <si>
    <t>Year Qtr</t>
  </si>
  <si>
    <t>Revs</t>
  </si>
  <si>
    <t>Q1: Build a forecast of sales and the cumulative sales assuming p=0.03 and a q=0.4. Plot both sales and cumulative sales on the same graph</t>
  </si>
  <si>
    <t>Market Size (MM)</t>
  </si>
  <si>
    <t>Time Period (yrs)</t>
  </si>
  <si>
    <t>Co-efficient of Innovation (p)</t>
  </si>
  <si>
    <t>Co-efficient of Imitation (q)</t>
  </si>
  <si>
    <t>Year</t>
  </si>
  <si>
    <t>Forecasted Sales</t>
  </si>
  <si>
    <t>Cumulative Sales</t>
  </si>
  <si>
    <t>Q2: Now build a forecast of the sales and the cumulative sales assuming p=0.4 and a q=0.03. Create a second plot of both sales and cumulative sales on the same graph</t>
  </si>
  <si>
    <t>Q3: For each model in 1) and 2) compute the share of sales due to innovators and imitators</t>
  </si>
  <si>
    <t>Model 1</t>
  </si>
  <si>
    <t>Model 2</t>
  </si>
  <si>
    <t>Sales due to Adoption</t>
  </si>
  <si>
    <t>Sales due to Imitation</t>
  </si>
  <si>
    <t>Share of Innovators</t>
  </si>
  <si>
    <t>Share of Imitation</t>
  </si>
  <si>
    <t>NA</t>
  </si>
  <si>
    <t>Q1: Compute a 2 period (i.e. two quarter) moving average (MA) forecast (one quarter ahead) of the revenues for Amazon.  Using the 2 period MA, compute an exponentially smoothed forecast.  Report the optimal values for the smoothing parameter (alpha).  Provide a graph of the actual revenues and the one step forecasts from the MA and the exponentially smoothed model</t>
  </si>
  <si>
    <t>MA(2 quarter)</t>
  </si>
  <si>
    <t>MA Forecast</t>
  </si>
  <si>
    <t>Smoothed Forecast</t>
  </si>
  <si>
    <t>Error</t>
  </si>
  <si>
    <t>Error^2</t>
  </si>
  <si>
    <t>Alpha</t>
  </si>
  <si>
    <t>SSE</t>
  </si>
  <si>
    <t>Q2: Compute a one step ahead forecast of the Apple revenue data using a dynamic level, trend and seasonality model as we estimated in class (i.e. an additive Holt Winters Model).  The notes below offers some guidance on steps to follow.  Also refer to the slide deck and the instructor spreadsheet for additional information. To estimate the model you will need initial estimates of the level, trend, and the seasonality quantities.  Use the first eight observations (2 years of data) to initialize the model (which implies your first forecasted value will correspond to the ninth observation in each series).  To capture seasonality use a dummy for each quarter and impose the constraint that the four dummies sum to zero.
	Once the initialization model is estimated, use the values for the quarterly dummies and the trend coefficient from the initialization model to initialize your forecast model.  You will also need to initialize the smoothing parameters alpha, beta, and gamma.  Set the initial values to 0.5 for each of these parameters.  The initial value for the level should be set to the observed value in that period adjusted by the appropriate seasonality factor (see class notes and instructor spreadsheet).  Once the initial values are all set use the updating equations to fill out the remaining values of level, trend and seasonality.  Based on these values, compute the step ahead forecast, the errors, the squared errors, and the sum of squared errors.  Using solver, find the values for alpha, beta, and gamma that minimize the SSE (subject to the constraint that each of these three parameters are less than or equal to 1 and greater than or equal to 0).
	Once the optimal values of alpha, beta and gamma are set, provide a graph of the actual revenues and the one step forecasts from the dynamic level, trend and seasonality model</t>
  </si>
  <si>
    <t>Level</t>
  </si>
  <si>
    <t>Beta</t>
  </si>
  <si>
    <t>Baseline</t>
  </si>
  <si>
    <t>Q1</t>
  </si>
  <si>
    <t>Q2</t>
  </si>
  <si>
    <t>Q3</t>
  </si>
  <si>
    <t>Q4</t>
  </si>
  <si>
    <t>Gamma</t>
  </si>
  <si>
    <t>Forecast</t>
  </si>
  <si>
    <t>Sum</t>
  </si>
  <si>
    <t>Seasonality</t>
  </si>
  <si>
    <t>SSE initialization</t>
  </si>
  <si>
    <t>Period</t>
  </si>
  <si>
    <t>Q3: Using your dynamic level, trend and seasonality model for each of four quarters that follow the last observation in the data</t>
  </si>
  <si>
    <t>Initialization</t>
  </si>
  <si>
    <t>Forecasting</t>
  </si>
  <si>
    <t>Next Period Forecast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</si>
</sst>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0"/>
      <name val="Arial"/>
      <family val="2"/>
    </font>
    <font>
      <sz val="11"/>
      <color theme="1"/>
      <name val="Calibri"/>
      <family val="2"/>
      <scheme val="minor"/>
    </font>
    <font>
      <b/>
      <i/>
      <sz val="11"/>
      <color theme="1"/>
      <name val="Calibri"/>
      <family val="2"/>
      <scheme val="minor"/>
    </font>
    <font>
      <i/>
      <sz val="11"/>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3" fillId="0" borderId="0" applyFont="0" applyFill="0" applyBorder="0" applyAlignment="0" applyProtection="0"/>
  </cellStyleXfs>
  <cellXfs count="24">
    <xf numFmtId="0" fontId="0" fillId="0" borderId="0" xfId="0"/>
    <xf numFmtId="0" fontId="1" fillId="0" borderId="0" xfId="0" applyFont="1" applyAlignment="1">
      <alignment horizontal="left" wrapText="1"/>
    </xf>
    <xf numFmtId="2" fontId="0" fillId="0" borderId="0" xfId="0" applyNumberFormat="1"/>
    <xf numFmtId="0" fontId="0" fillId="0" borderId="0" xfId="0" applyAlignment="1">
      <alignment horizontal="center" wrapText="1"/>
    </xf>
    <xf numFmtId="1" fontId="0" fillId="0" borderId="0" xfId="0" applyNumberFormat="1"/>
    <xf numFmtId="0" fontId="1" fillId="0" borderId="0" xfId="0" applyFont="1" applyAlignment="1">
      <alignment wrapText="1"/>
    </xf>
    <xf numFmtId="0" fontId="0" fillId="0" borderId="1" xfId="0" applyBorder="1"/>
    <xf numFmtId="2" fontId="0" fillId="0" borderId="1" xfId="0" applyNumberFormat="1" applyBorder="1"/>
    <xf numFmtId="0" fontId="1" fillId="2" borderId="1" xfId="0" applyFont="1" applyFill="1" applyBorder="1" applyAlignment="1">
      <alignment horizontal="center"/>
    </xf>
    <xf numFmtId="0" fontId="4" fillId="2" borderId="1" xfId="0" applyFont="1" applyFill="1" applyBorder="1"/>
    <xf numFmtId="0" fontId="1" fillId="3" borderId="0" xfId="0" applyFont="1" applyFill="1"/>
    <xf numFmtId="9" fontId="0" fillId="0" borderId="1" xfId="1" applyFont="1" applyBorder="1"/>
    <xf numFmtId="0" fontId="1" fillId="2" borderId="1" xfId="0" applyFont="1" applyFill="1" applyBorder="1" applyAlignment="1">
      <alignment horizontal="center" wrapText="1"/>
    </xf>
    <xf numFmtId="0" fontId="1" fillId="4" borderId="1" xfId="0" applyFont="1" applyFill="1" applyBorder="1" applyAlignment="1">
      <alignment horizontal="center"/>
    </xf>
    <xf numFmtId="0" fontId="2" fillId="4" borderId="1" xfId="0" applyFont="1" applyFill="1" applyBorder="1" applyAlignment="1">
      <alignment horizontal="center"/>
    </xf>
    <xf numFmtId="0" fontId="4" fillId="4" borderId="1" xfId="0" applyFont="1" applyFill="1" applyBorder="1"/>
    <xf numFmtId="0" fontId="1" fillId="4" borderId="1" xfId="0" applyFont="1" applyFill="1" applyBorder="1"/>
    <xf numFmtId="1" fontId="0" fillId="0" borderId="1" xfId="0" applyNumberFormat="1" applyBorder="1"/>
    <xf numFmtId="2" fontId="0" fillId="0" borderId="0" xfId="0" applyNumberFormat="1" applyBorder="1"/>
    <xf numFmtId="0" fontId="5" fillId="0" borderId="0" xfId="0" applyFont="1" applyFill="1" applyAlignment="1">
      <alignment wrapText="1"/>
    </xf>
    <xf numFmtId="0" fontId="0" fillId="0" borderId="0" xfId="0" applyBorder="1"/>
    <xf numFmtId="1" fontId="0" fillId="0" borderId="0" xfId="0" applyNumberFormat="1" applyBorder="1"/>
    <xf numFmtId="0" fontId="1" fillId="0" borderId="0" xfId="0" applyFont="1" applyAlignment="1">
      <alignment horizontal="left" wrapText="1"/>
    </xf>
    <xf numFmtId="0" fontId="1" fillId="3" borderId="1" xfId="0" applyFont="1"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Forecasted vs Cumulative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'Part1-Q1'!$D$5</c:f>
              <c:strCache>
                <c:ptCount val="1"/>
                <c:pt idx="0">
                  <c:v>Forecasted Sales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'Part1-Q1'!$C$6:$C$26</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'Part1-Q1'!$D$6:$D$26</c:f>
              <c:numCache>
                <c:formatCode>0.00</c:formatCode>
                <c:ptCount val="21"/>
                <c:pt idx="0">
                  <c:v>0</c:v>
                </c:pt>
                <c:pt idx="1">
                  <c:v>0.75</c:v>
                </c:pt>
                <c:pt idx="2">
                  <c:v>1.0185</c:v>
                </c:pt>
                <c:pt idx="3">
                  <c:v>1.3543035239999999</c:v>
                </c:pt>
                <c:pt idx="4">
                  <c:v>1.749406874287891</c:v>
                </c:pt>
                <c:pt idx="5">
                  <c:v>2.1729029007235652</c:v>
                </c:pt>
                <c:pt idx="6">
                  <c:v>2.5625539782997091</c:v>
                </c:pt>
                <c:pt idx="7">
                  <c:v>2.8279205644208791</c:v>
                </c:pt>
                <c:pt idx="8">
                  <c:v>2.8768659819299147</c:v>
                </c:pt>
                <c:pt idx="9">
                  <c:v>2.6640680411264492</c:v>
                </c:pt>
                <c:pt idx="10">
                  <c:v>2.2308276762882597</c:v>
                </c:pt>
                <c:pt idx="11">
                  <c:v>1.6933277225943462</c:v>
                </c:pt>
                <c:pt idx="12">
                  <c:v>1.1790159538386504</c:v>
                </c:pt>
                <c:pt idx="13">
                  <c:v>0.76673066624879027</c:v>
                </c:pt>
                <c:pt idx="14">
                  <c:v>0.47474592428845774</c:v>
                </c:pt>
                <c:pt idx="15">
                  <c:v>0.28452401566771535</c:v>
                </c:pt>
                <c:pt idx="16">
                  <c:v>0.16706401803220139</c:v>
                </c:pt>
                <c:pt idx="17">
                  <c:v>9.6887904073064135E-2</c:v>
                </c:pt>
                <c:pt idx="18">
                  <c:v>5.578045359212247E-2</c:v>
                </c:pt>
                <c:pt idx="19">
                  <c:v>3.1977754225090749E-2</c:v>
                </c:pt>
                <c:pt idx="20">
                  <c:v>1.828726916539658E-2</c:v>
                </c:pt>
              </c:numCache>
            </c:numRef>
          </c:yVal>
          <c:smooth val="0"/>
          <c:extLst>
            <c:ext xmlns:c16="http://schemas.microsoft.com/office/drawing/2014/chart" uri="{C3380CC4-5D6E-409C-BE32-E72D297353CC}">
              <c16:uniqueId val="{00000000-045F-4C76-8EDE-51396886348B}"/>
            </c:ext>
          </c:extLst>
        </c:ser>
        <c:ser>
          <c:idx val="1"/>
          <c:order val="1"/>
          <c:tx>
            <c:strRef>
              <c:f>'Part1-Q1'!$E$5</c:f>
              <c:strCache>
                <c:ptCount val="1"/>
                <c:pt idx="0">
                  <c:v>Cumulative Sales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'Part1-Q1'!$C$6:$C$26</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'Part1-Q1'!$E$6:$E$26</c:f>
              <c:numCache>
                <c:formatCode>0.00</c:formatCode>
                <c:ptCount val="21"/>
                <c:pt idx="0">
                  <c:v>0</c:v>
                </c:pt>
                <c:pt idx="1">
                  <c:v>0.75</c:v>
                </c:pt>
                <c:pt idx="2">
                  <c:v>1.7685</c:v>
                </c:pt>
                <c:pt idx="3">
                  <c:v>3.1228035240000001</c:v>
                </c:pt>
                <c:pt idx="4">
                  <c:v>4.8722103982878906</c:v>
                </c:pt>
                <c:pt idx="5">
                  <c:v>7.0451132990114562</c:v>
                </c:pt>
                <c:pt idx="6">
                  <c:v>9.6076672773111653</c:v>
                </c:pt>
                <c:pt idx="7">
                  <c:v>12.435587841732044</c:v>
                </c:pt>
                <c:pt idx="8">
                  <c:v>15.312453823661958</c:v>
                </c:pt>
                <c:pt idx="9">
                  <c:v>17.976521864788406</c:v>
                </c:pt>
                <c:pt idx="10">
                  <c:v>20.207349541076667</c:v>
                </c:pt>
                <c:pt idx="11">
                  <c:v>21.900677263671014</c:v>
                </c:pt>
                <c:pt idx="12">
                  <c:v>23.079693217509664</c:v>
                </c:pt>
                <c:pt idx="13">
                  <c:v>23.846423883758455</c:v>
                </c:pt>
                <c:pt idx="14">
                  <c:v>24.321169808046911</c:v>
                </c:pt>
                <c:pt idx="15">
                  <c:v>24.605693823714624</c:v>
                </c:pt>
                <c:pt idx="16">
                  <c:v>24.772757841746824</c:v>
                </c:pt>
                <c:pt idx="17">
                  <c:v>24.869645745819888</c:v>
                </c:pt>
                <c:pt idx="18">
                  <c:v>24.925426199412009</c:v>
                </c:pt>
                <c:pt idx="19">
                  <c:v>24.957403953637098</c:v>
                </c:pt>
                <c:pt idx="20">
                  <c:v>24.975691222802496</c:v>
                </c:pt>
              </c:numCache>
            </c:numRef>
          </c:yVal>
          <c:smooth val="0"/>
          <c:extLst>
            <c:ext xmlns:c16="http://schemas.microsoft.com/office/drawing/2014/chart" uri="{C3380CC4-5D6E-409C-BE32-E72D297353CC}">
              <c16:uniqueId val="{00000001-045F-4C76-8EDE-51396886348B}"/>
            </c:ext>
          </c:extLst>
        </c:ser>
        <c:dLbls>
          <c:showLegendKey val="0"/>
          <c:showVal val="0"/>
          <c:showCatName val="0"/>
          <c:showSerName val="0"/>
          <c:showPercent val="0"/>
          <c:showBubbleSize val="0"/>
        </c:dLbls>
        <c:axId val="1520713968"/>
        <c:axId val="1520711056"/>
      </c:scatterChart>
      <c:valAx>
        <c:axId val="1520713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711056"/>
        <c:crosses val="autoZero"/>
        <c:crossBetween val="midCat"/>
      </c:valAx>
      <c:valAx>
        <c:axId val="15207110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71396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Forecasted vs Cumulative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'Part1-Q2'!$D$5</c:f>
              <c:strCache>
                <c:ptCount val="1"/>
                <c:pt idx="0">
                  <c:v>Forecasted Sales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'Part1-Q2'!$C$6:$C$26</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'Part1-Q2'!$D$6:$D$26</c:f>
              <c:numCache>
                <c:formatCode>0.00</c:formatCode>
                <c:ptCount val="21"/>
                <c:pt idx="0">
                  <c:v>0</c:v>
                </c:pt>
                <c:pt idx="1">
                  <c:v>10</c:v>
                </c:pt>
                <c:pt idx="2">
                  <c:v>6.18</c:v>
                </c:pt>
                <c:pt idx="3">
                  <c:v>3.6992491199999997</c:v>
                </c:pt>
                <c:pt idx="4">
                  <c:v>2.1704563709099749</c:v>
                </c:pt>
                <c:pt idx="5">
                  <c:v>1.2581815536802701</c:v>
                </c:pt>
                <c:pt idx="6">
                  <c:v>0.72417267532155516</c:v>
                </c:pt>
                <c:pt idx="7">
                  <c:v>0.41509003037494607</c:v>
                </c:pt>
                <c:pt idx="8">
                  <c:v>0.23735883529837032</c:v>
                </c:pt>
                <c:pt idx="9">
                  <c:v>0.13554186639931753</c:v>
                </c:pt>
                <c:pt idx="10">
                  <c:v>7.7339447438897868E-2</c:v>
                </c:pt>
                <c:pt idx="11">
                  <c:v>4.4109708648679247E-2</c:v>
                </c:pt>
                <c:pt idx="12">
                  <c:v>2.5151061774008054E-2</c:v>
                </c:pt>
                <c:pt idx="13">
                  <c:v>1.433887735282624E-2</c:v>
                </c:pt>
                <c:pt idx="14">
                  <c:v>8.1740610277170056E-3</c:v>
                </c:pt>
                <c:pt idx="15">
                  <c:v>4.659507549715447E-3</c:v>
                </c:pt>
                <c:pt idx="16">
                  <c:v>2.6560144315235235E-3</c:v>
                </c:pt>
                <c:pt idx="17">
                  <c:v>1.5139591348172221E-3</c:v>
                </c:pt>
                <c:pt idx="18">
                  <c:v>8.6296674944630336E-4</c:v>
                </c:pt>
                <c:pt idx="19">
                  <c:v>4.9189431008345164E-4</c:v>
                </c:pt>
                <c:pt idx="20">
                  <c:v>2.8038081687498106E-4</c:v>
                </c:pt>
              </c:numCache>
            </c:numRef>
          </c:yVal>
          <c:smooth val="0"/>
          <c:extLst>
            <c:ext xmlns:c16="http://schemas.microsoft.com/office/drawing/2014/chart" uri="{C3380CC4-5D6E-409C-BE32-E72D297353CC}">
              <c16:uniqueId val="{00000000-A3E7-4A5F-920A-DB7FE6034C40}"/>
            </c:ext>
          </c:extLst>
        </c:ser>
        <c:ser>
          <c:idx val="1"/>
          <c:order val="1"/>
          <c:tx>
            <c:strRef>
              <c:f>'Part1-Q2'!$E$5</c:f>
              <c:strCache>
                <c:ptCount val="1"/>
                <c:pt idx="0">
                  <c:v>Cumulative Sales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'Part1-Q2'!$C$6:$C$26</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'Part1-Q2'!$E$6:$E$26</c:f>
              <c:numCache>
                <c:formatCode>0.00</c:formatCode>
                <c:ptCount val="21"/>
                <c:pt idx="0">
                  <c:v>0</c:v>
                </c:pt>
                <c:pt idx="1">
                  <c:v>10</c:v>
                </c:pt>
                <c:pt idx="2">
                  <c:v>16.18</c:v>
                </c:pt>
                <c:pt idx="3">
                  <c:v>19.879249120000001</c:v>
                </c:pt>
                <c:pt idx="4">
                  <c:v>22.049705490909975</c:v>
                </c:pt>
                <c:pt idx="5">
                  <c:v>23.307887044590245</c:v>
                </c:pt>
                <c:pt idx="6">
                  <c:v>24.0320597199118</c:v>
                </c:pt>
                <c:pt idx="7">
                  <c:v>24.447149750286744</c:v>
                </c:pt>
                <c:pt idx="8">
                  <c:v>24.684508585585114</c:v>
                </c:pt>
                <c:pt idx="9">
                  <c:v>24.820050451984432</c:v>
                </c:pt>
                <c:pt idx="10">
                  <c:v>24.897389899423331</c:v>
                </c:pt>
                <c:pt idx="11">
                  <c:v>24.941499608072011</c:v>
                </c:pt>
                <c:pt idx="12">
                  <c:v>24.966650669846018</c:v>
                </c:pt>
                <c:pt idx="13">
                  <c:v>24.980989547198845</c:v>
                </c:pt>
                <c:pt idx="14">
                  <c:v>24.989163608226562</c:v>
                </c:pt>
                <c:pt idx="15">
                  <c:v>24.993823115776276</c:v>
                </c:pt>
                <c:pt idx="16">
                  <c:v>24.996479130207799</c:v>
                </c:pt>
                <c:pt idx="17">
                  <c:v>24.997993089342618</c:v>
                </c:pt>
                <c:pt idx="18">
                  <c:v>24.998856056092063</c:v>
                </c:pt>
                <c:pt idx="19">
                  <c:v>24.999347950402147</c:v>
                </c:pt>
                <c:pt idx="20">
                  <c:v>24.999628331219022</c:v>
                </c:pt>
              </c:numCache>
            </c:numRef>
          </c:yVal>
          <c:smooth val="0"/>
          <c:extLst>
            <c:ext xmlns:c16="http://schemas.microsoft.com/office/drawing/2014/chart" uri="{C3380CC4-5D6E-409C-BE32-E72D297353CC}">
              <c16:uniqueId val="{00000001-A3E7-4A5F-920A-DB7FE6034C40}"/>
            </c:ext>
          </c:extLst>
        </c:ser>
        <c:dLbls>
          <c:showLegendKey val="0"/>
          <c:showVal val="0"/>
          <c:showCatName val="0"/>
          <c:showSerName val="0"/>
          <c:showPercent val="0"/>
          <c:showBubbleSize val="0"/>
        </c:dLbls>
        <c:axId val="1520713968"/>
        <c:axId val="1520711056"/>
      </c:scatterChart>
      <c:valAx>
        <c:axId val="1520713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711056"/>
        <c:crosses val="autoZero"/>
        <c:crossBetween val="midCat"/>
      </c:valAx>
      <c:valAx>
        <c:axId val="15207110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71396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Model 1 -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'Part1-Q3'!$D$12</c:f>
              <c:strCache>
                <c:ptCount val="1"/>
                <c:pt idx="0">
                  <c:v>Forecasted Sales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'Part1-Q3'!$C$13:$C$33</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'Part1-Q3'!$D$13:$D$33</c:f>
              <c:numCache>
                <c:formatCode>0.00</c:formatCode>
                <c:ptCount val="21"/>
                <c:pt idx="0">
                  <c:v>0</c:v>
                </c:pt>
                <c:pt idx="1">
                  <c:v>0.75</c:v>
                </c:pt>
                <c:pt idx="2">
                  <c:v>1.0185</c:v>
                </c:pt>
                <c:pt idx="3">
                  <c:v>1.3543035239999999</c:v>
                </c:pt>
                <c:pt idx="4">
                  <c:v>1.749406874287891</c:v>
                </c:pt>
                <c:pt idx="5">
                  <c:v>2.1729029007235652</c:v>
                </c:pt>
                <c:pt idx="6">
                  <c:v>2.5625539782997091</c:v>
                </c:pt>
                <c:pt idx="7">
                  <c:v>2.8279205644208791</c:v>
                </c:pt>
                <c:pt idx="8">
                  <c:v>2.8768659819299147</c:v>
                </c:pt>
                <c:pt idx="9">
                  <c:v>2.6640680411264492</c:v>
                </c:pt>
                <c:pt idx="10">
                  <c:v>2.2308276762882597</c:v>
                </c:pt>
                <c:pt idx="11">
                  <c:v>1.6933277225943462</c:v>
                </c:pt>
                <c:pt idx="12">
                  <c:v>1.1790159538386504</c:v>
                </c:pt>
                <c:pt idx="13">
                  <c:v>0.76673066624879027</c:v>
                </c:pt>
                <c:pt idx="14">
                  <c:v>0.47474592428845774</c:v>
                </c:pt>
                <c:pt idx="15">
                  <c:v>0.28452401566771535</c:v>
                </c:pt>
                <c:pt idx="16">
                  <c:v>0.16706401803220139</c:v>
                </c:pt>
                <c:pt idx="17">
                  <c:v>9.6887904073064135E-2</c:v>
                </c:pt>
                <c:pt idx="18">
                  <c:v>5.578045359212247E-2</c:v>
                </c:pt>
                <c:pt idx="19">
                  <c:v>3.1977754225090749E-2</c:v>
                </c:pt>
                <c:pt idx="20">
                  <c:v>1.828726916539658E-2</c:v>
                </c:pt>
              </c:numCache>
            </c:numRef>
          </c:yVal>
          <c:smooth val="0"/>
          <c:extLst>
            <c:ext xmlns:c16="http://schemas.microsoft.com/office/drawing/2014/chart" uri="{C3380CC4-5D6E-409C-BE32-E72D297353CC}">
              <c16:uniqueId val="{00000000-6825-4094-B90E-1F2BA8A7789F}"/>
            </c:ext>
          </c:extLst>
        </c:ser>
        <c:ser>
          <c:idx val="1"/>
          <c:order val="1"/>
          <c:tx>
            <c:strRef>
              <c:f>'Part1-Q3'!$F$12</c:f>
              <c:strCache>
                <c:ptCount val="1"/>
                <c:pt idx="0">
                  <c:v>Sales due to Adoption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'Part1-Q3'!$C$13:$C$33</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'Part1-Q3'!$F$13:$F$33</c:f>
              <c:numCache>
                <c:formatCode>0.00</c:formatCode>
                <c:ptCount val="21"/>
                <c:pt idx="0">
                  <c:v>0</c:v>
                </c:pt>
                <c:pt idx="1">
                  <c:v>0.75</c:v>
                </c:pt>
                <c:pt idx="2">
                  <c:v>0.72749999999999992</c:v>
                </c:pt>
                <c:pt idx="3">
                  <c:v>0.69694500000000004</c:v>
                </c:pt>
                <c:pt idx="4">
                  <c:v>0.65631589428000003</c:v>
                </c:pt>
                <c:pt idx="5">
                  <c:v>0.60383368805136328</c:v>
                </c:pt>
                <c:pt idx="6">
                  <c:v>0.53864660102965634</c:v>
                </c:pt>
                <c:pt idx="7">
                  <c:v>0.46176998168066502</c:v>
                </c:pt>
                <c:pt idx="8">
                  <c:v>0.37693236474803865</c:v>
                </c:pt>
                <c:pt idx="9">
                  <c:v>0.29062638529014123</c:v>
                </c:pt>
                <c:pt idx="10">
                  <c:v>0.2107043440563478</c:v>
                </c:pt>
                <c:pt idx="11">
                  <c:v>0.14377951376769998</c:v>
                </c:pt>
                <c:pt idx="12">
                  <c:v>9.2979682089869578E-2</c:v>
                </c:pt>
                <c:pt idx="13">
                  <c:v>5.7609203474710068E-2</c:v>
                </c:pt>
                <c:pt idx="14">
                  <c:v>3.4607283487246364E-2</c:v>
                </c:pt>
                <c:pt idx="15">
                  <c:v>2.0364905758592684E-2</c:v>
                </c:pt>
                <c:pt idx="16">
                  <c:v>1.1829185288561276E-2</c:v>
                </c:pt>
                <c:pt idx="17">
                  <c:v>6.8172647475952886E-3</c:v>
                </c:pt>
                <c:pt idx="18">
                  <c:v>3.9106276254033644E-3</c:v>
                </c:pt>
                <c:pt idx="19">
                  <c:v>2.2372140176397438E-3</c:v>
                </c:pt>
                <c:pt idx="20">
                  <c:v>1.2778813908870745E-3</c:v>
                </c:pt>
              </c:numCache>
            </c:numRef>
          </c:yVal>
          <c:smooth val="0"/>
          <c:extLst>
            <c:ext xmlns:c16="http://schemas.microsoft.com/office/drawing/2014/chart" uri="{C3380CC4-5D6E-409C-BE32-E72D297353CC}">
              <c16:uniqueId val="{00000001-6825-4094-B90E-1F2BA8A7789F}"/>
            </c:ext>
          </c:extLst>
        </c:ser>
        <c:ser>
          <c:idx val="2"/>
          <c:order val="2"/>
          <c:tx>
            <c:strRef>
              <c:f>'Part1-Q3'!$G$12</c:f>
              <c:strCache>
                <c:ptCount val="1"/>
                <c:pt idx="0">
                  <c:v>Sales due to Imitation</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'Part1-Q3'!$C$13:$C$33</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'Part1-Q3'!$G$13:$G$33</c:f>
              <c:numCache>
                <c:formatCode>0.00</c:formatCode>
                <c:ptCount val="21"/>
                <c:pt idx="0">
                  <c:v>0</c:v>
                </c:pt>
                <c:pt idx="1">
                  <c:v>0</c:v>
                </c:pt>
                <c:pt idx="2">
                  <c:v>0.29099999999999998</c:v>
                </c:pt>
                <c:pt idx="3">
                  <c:v>0.65735852399999994</c:v>
                </c:pt>
                <c:pt idx="4">
                  <c:v>1.093090980007891</c:v>
                </c:pt>
                <c:pt idx="5">
                  <c:v>1.5690692126722019</c:v>
                </c:pt>
                <c:pt idx="6">
                  <c:v>2.0239073772700533</c:v>
                </c:pt>
                <c:pt idx="7">
                  <c:v>2.3661505827402145</c:v>
                </c:pt>
                <c:pt idx="8">
                  <c:v>2.4999336171818762</c:v>
                </c:pt>
                <c:pt idx="9">
                  <c:v>2.3734416558363076</c:v>
                </c:pt>
                <c:pt idx="10">
                  <c:v>2.0201233322319121</c:v>
                </c:pt>
                <c:pt idx="11">
                  <c:v>1.5495482088266446</c:v>
                </c:pt>
                <c:pt idx="12">
                  <c:v>1.0860362717487819</c:v>
                </c:pt>
                <c:pt idx="13">
                  <c:v>0.70912146277408017</c:v>
                </c:pt>
                <c:pt idx="14">
                  <c:v>0.44013864080121134</c:v>
                </c:pt>
                <c:pt idx="15">
                  <c:v>0.26415910990912272</c:v>
                </c:pt>
                <c:pt idx="16">
                  <c:v>0.15523483274364167</c:v>
                </c:pt>
                <c:pt idx="17">
                  <c:v>9.0070639325469534E-2</c:v>
                </c:pt>
                <c:pt idx="18">
                  <c:v>5.1869825966719206E-2</c:v>
                </c:pt>
                <c:pt idx="19">
                  <c:v>2.9740540207450383E-2</c:v>
                </c:pt>
                <c:pt idx="20">
                  <c:v>1.7009387774508986E-2</c:v>
                </c:pt>
              </c:numCache>
            </c:numRef>
          </c:yVal>
          <c:smooth val="0"/>
          <c:extLst>
            <c:ext xmlns:c16="http://schemas.microsoft.com/office/drawing/2014/chart" uri="{C3380CC4-5D6E-409C-BE32-E72D297353CC}">
              <c16:uniqueId val="{00000002-6825-4094-B90E-1F2BA8A7789F}"/>
            </c:ext>
          </c:extLst>
        </c:ser>
        <c:dLbls>
          <c:showLegendKey val="0"/>
          <c:showVal val="0"/>
          <c:showCatName val="0"/>
          <c:showSerName val="0"/>
          <c:showPercent val="0"/>
          <c:showBubbleSize val="0"/>
        </c:dLbls>
        <c:axId val="1249088688"/>
        <c:axId val="1249085776"/>
      </c:scatterChart>
      <c:valAx>
        <c:axId val="1249088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085776"/>
        <c:crosses val="autoZero"/>
        <c:crossBetween val="midCat"/>
      </c:valAx>
      <c:valAx>
        <c:axId val="12490857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08868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Model 2 -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'Part1-Q3'!$M$12</c:f>
              <c:strCache>
                <c:ptCount val="1"/>
                <c:pt idx="0">
                  <c:v>Forecasted Sales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'Part1-Q3'!$L$13:$L$33</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'Part1-Q3'!$M$13:$M$33</c:f>
              <c:numCache>
                <c:formatCode>0.00</c:formatCode>
                <c:ptCount val="21"/>
                <c:pt idx="0">
                  <c:v>0</c:v>
                </c:pt>
                <c:pt idx="1">
                  <c:v>10</c:v>
                </c:pt>
                <c:pt idx="2">
                  <c:v>6.18</c:v>
                </c:pt>
                <c:pt idx="3">
                  <c:v>3.6992491199999997</c:v>
                </c:pt>
                <c:pt idx="4">
                  <c:v>2.1704563709099749</c:v>
                </c:pt>
                <c:pt idx="5">
                  <c:v>1.2581815536802701</c:v>
                </c:pt>
                <c:pt idx="6">
                  <c:v>0.72417267532155516</c:v>
                </c:pt>
                <c:pt idx="7">
                  <c:v>0.41509003037494607</c:v>
                </c:pt>
                <c:pt idx="8">
                  <c:v>0.23735883529837032</c:v>
                </c:pt>
                <c:pt idx="9">
                  <c:v>0.13554186639931753</c:v>
                </c:pt>
                <c:pt idx="10">
                  <c:v>7.7339447438897868E-2</c:v>
                </c:pt>
                <c:pt idx="11">
                  <c:v>4.4109708648679247E-2</c:v>
                </c:pt>
                <c:pt idx="12">
                  <c:v>2.5151061774008054E-2</c:v>
                </c:pt>
                <c:pt idx="13">
                  <c:v>1.433887735282624E-2</c:v>
                </c:pt>
                <c:pt idx="14">
                  <c:v>8.1740610277170056E-3</c:v>
                </c:pt>
                <c:pt idx="15">
                  <c:v>4.659507549715447E-3</c:v>
                </c:pt>
                <c:pt idx="16">
                  <c:v>2.6560144315235235E-3</c:v>
                </c:pt>
                <c:pt idx="17">
                  <c:v>1.5139591348172221E-3</c:v>
                </c:pt>
                <c:pt idx="18">
                  <c:v>8.6296674944630336E-4</c:v>
                </c:pt>
                <c:pt idx="19">
                  <c:v>4.9189431008345164E-4</c:v>
                </c:pt>
                <c:pt idx="20">
                  <c:v>2.8038081687498106E-4</c:v>
                </c:pt>
              </c:numCache>
            </c:numRef>
          </c:yVal>
          <c:smooth val="0"/>
          <c:extLst>
            <c:ext xmlns:c16="http://schemas.microsoft.com/office/drawing/2014/chart" uri="{C3380CC4-5D6E-409C-BE32-E72D297353CC}">
              <c16:uniqueId val="{00000000-B08F-4234-BCEA-94AF0F81C7D8}"/>
            </c:ext>
          </c:extLst>
        </c:ser>
        <c:ser>
          <c:idx val="1"/>
          <c:order val="1"/>
          <c:tx>
            <c:strRef>
              <c:f>'Part1-Q3'!$O$12</c:f>
              <c:strCache>
                <c:ptCount val="1"/>
                <c:pt idx="0">
                  <c:v>Sales due to Adoption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'Part1-Q3'!$L$13:$L$33</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'Part1-Q3'!$O$13:$O$33</c:f>
              <c:numCache>
                <c:formatCode>0.00</c:formatCode>
                <c:ptCount val="21"/>
                <c:pt idx="0">
                  <c:v>0</c:v>
                </c:pt>
                <c:pt idx="1">
                  <c:v>10</c:v>
                </c:pt>
                <c:pt idx="2">
                  <c:v>6</c:v>
                </c:pt>
                <c:pt idx="3">
                  <c:v>3.5280000000000005</c:v>
                </c:pt>
                <c:pt idx="4">
                  <c:v>2.0483003519999996</c:v>
                </c:pt>
                <c:pt idx="5">
                  <c:v>1.18011780363601</c:v>
                </c:pt>
                <c:pt idx="6">
                  <c:v>0.67684518216390188</c:v>
                </c:pt>
                <c:pt idx="7">
                  <c:v>0.38717611203528013</c:v>
                </c:pt>
                <c:pt idx="8">
                  <c:v>0.22114009988530228</c:v>
                </c:pt>
                <c:pt idx="9">
                  <c:v>0.12619656576595448</c:v>
                </c:pt>
                <c:pt idx="10">
                  <c:v>7.1979819206227091E-2</c:v>
                </c:pt>
                <c:pt idx="11">
                  <c:v>4.1044040230667635E-2</c:v>
                </c:pt>
                <c:pt idx="12">
                  <c:v>2.3400156771195668E-2</c:v>
                </c:pt>
                <c:pt idx="13">
                  <c:v>1.3339732061592714E-2</c:v>
                </c:pt>
                <c:pt idx="14">
                  <c:v>7.6041811204618174E-3</c:v>
                </c:pt>
                <c:pt idx="15">
                  <c:v>4.334556709375193E-3</c:v>
                </c:pt>
                <c:pt idx="16">
                  <c:v>2.4707536894894135E-3</c:v>
                </c:pt>
                <c:pt idx="17">
                  <c:v>1.4083479168803593E-3</c:v>
                </c:pt>
                <c:pt idx="18">
                  <c:v>8.027642629528487E-4</c:v>
                </c:pt>
                <c:pt idx="19">
                  <c:v>4.5757756317499343E-4</c:v>
                </c:pt>
                <c:pt idx="20">
                  <c:v>2.6081983914139073E-4</c:v>
                </c:pt>
              </c:numCache>
            </c:numRef>
          </c:yVal>
          <c:smooth val="0"/>
          <c:extLst>
            <c:ext xmlns:c16="http://schemas.microsoft.com/office/drawing/2014/chart" uri="{C3380CC4-5D6E-409C-BE32-E72D297353CC}">
              <c16:uniqueId val="{00000001-B08F-4234-BCEA-94AF0F81C7D8}"/>
            </c:ext>
          </c:extLst>
        </c:ser>
        <c:ser>
          <c:idx val="2"/>
          <c:order val="2"/>
          <c:tx>
            <c:strRef>
              <c:f>'Part1-Q3'!$P$12</c:f>
              <c:strCache>
                <c:ptCount val="1"/>
                <c:pt idx="0">
                  <c:v>Sales due to Imitation</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'Part1-Q3'!$L$13:$L$33</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'Part1-Q3'!$P$13:$P$33</c:f>
              <c:numCache>
                <c:formatCode>0.00</c:formatCode>
                <c:ptCount val="21"/>
                <c:pt idx="0">
                  <c:v>0</c:v>
                </c:pt>
                <c:pt idx="1">
                  <c:v>0</c:v>
                </c:pt>
                <c:pt idx="2">
                  <c:v>0.17999999999999997</c:v>
                </c:pt>
                <c:pt idx="3">
                  <c:v>0.17124912</c:v>
                </c:pt>
                <c:pt idx="4">
                  <c:v>0.12215601890997504</c:v>
                </c:pt>
                <c:pt idx="5">
                  <c:v>7.8063750044260638E-2</c:v>
                </c:pt>
                <c:pt idx="6">
                  <c:v>4.7327493157653999E-2</c:v>
                </c:pt>
                <c:pt idx="7">
                  <c:v>2.7913918339665333E-2</c:v>
                </c:pt>
                <c:pt idx="8">
                  <c:v>1.6218735413068057E-2</c:v>
                </c:pt>
                <c:pt idx="9">
                  <c:v>9.345300633363177E-3</c:v>
                </c:pt>
                <c:pt idx="10">
                  <c:v>5.3596282326698226E-3</c:v>
                </c:pt>
                <c:pt idx="11">
                  <c:v>3.0656684180116476E-3</c:v>
                </c:pt>
                <c:pt idx="12">
                  <c:v>1.7509050028128009E-3</c:v>
                </c:pt>
                <c:pt idx="13">
                  <c:v>9.9914529123339016E-4</c:v>
                </c:pt>
                <c:pt idx="14">
                  <c:v>5.6987990725579027E-4</c:v>
                </c:pt>
                <c:pt idx="15">
                  <c:v>3.2495084033913846E-4</c:v>
                </c:pt>
                <c:pt idx="16">
                  <c:v>1.8526074203325003E-4</c:v>
                </c:pt>
                <c:pt idx="17">
                  <c:v>1.0561121793711458E-4</c:v>
                </c:pt>
                <c:pt idx="18">
                  <c:v>6.0202486492999582E-5</c:v>
                </c:pt>
                <c:pt idx="19">
                  <c:v>3.4316746908927097E-5</c:v>
                </c:pt>
                <c:pt idx="20">
                  <c:v>1.956097773319063E-5</c:v>
                </c:pt>
              </c:numCache>
            </c:numRef>
          </c:yVal>
          <c:smooth val="0"/>
          <c:extLst>
            <c:ext xmlns:c16="http://schemas.microsoft.com/office/drawing/2014/chart" uri="{C3380CC4-5D6E-409C-BE32-E72D297353CC}">
              <c16:uniqueId val="{00000002-B08F-4234-BCEA-94AF0F81C7D8}"/>
            </c:ext>
          </c:extLst>
        </c:ser>
        <c:dLbls>
          <c:showLegendKey val="0"/>
          <c:showVal val="0"/>
          <c:showCatName val="0"/>
          <c:showSerName val="0"/>
          <c:showPercent val="0"/>
          <c:showBubbleSize val="0"/>
        </c:dLbls>
        <c:axId val="2004884896"/>
        <c:axId val="2004891136"/>
      </c:scatterChart>
      <c:valAx>
        <c:axId val="2004884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891136"/>
        <c:crosses val="autoZero"/>
        <c:crossBetween val="midCat"/>
      </c:valAx>
      <c:valAx>
        <c:axId val="20048911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88489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Actuals</a:t>
            </a:r>
            <a:r>
              <a:rPr lang="en-IN" baseline="0"/>
              <a:t> vs Forecasts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'Part2-Q1'!$E$5</c:f>
              <c:strCache>
                <c:ptCount val="1"/>
                <c:pt idx="0">
                  <c:v>Revs</c:v>
                </c:pt>
              </c:strCache>
            </c:strRef>
          </c:tx>
          <c:spPr>
            <a:ln w="28575" cap="rnd">
              <a:solidFill>
                <a:schemeClr val="accent1"/>
              </a:solidFill>
              <a:round/>
            </a:ln>
            <a:effectLst/>
          </c:spPr>
          <c:marker>
            <c:symbol val="none"/>
          </c:marker>
          <c:val>
            <c:numRef>
              <c:f>'Part2-Q1'!$E$6:$E$109</c:f>
              <c:numCache>
                <c:formatCode>0.00</c:formatCode>
                <c:ptCount val="104"/>
                <c:pt idx="0">
                  <c:v>19.539999959999999</c:v>
                </c:pt>
                <c:pt idx="1">
                  <c:v>23.54999995</c:v>
                </c:pt>
                <c:pt idx="2">
                  <c:v>32.568999890000001</c:v>
                </c:pt>
                <c:pt idx="3">
                  <c:v>41.466999889999997</c:v>
                </c:pt>
                <c:pt idx="4">
                  <c:v>67.620999810000001</c:v>
                </c:pt>
                <c:pt idx="5">
                  <c:v>78.764999869999997</c:v>
                </c:pt>
                <c:pt idx="6">
                  <c:v>90.718999859999997</c:v>
                </c:pt>
                <c:pt idx="7">
                  <c:v>97.677999970000002</c:v>
                </c:pt>
                <c:pt idx="8">
                  <c:v>133.553</c:v>
                </c:pt>
                <c:pt idx="9">
                  <c:v>131.0189996</c:v>
                </c:pt>
                <c:pt idx="10">
                  <c:v>142.6809998</c:v>
                </c:pt>
                <c:pt idx="11">
                  <c:v>175.80799959999999</c:v>
                </c:pt>
                <c:pt idx="12">
                  <c:v>214.2929997</c:v>
                </c:pt>
                <c:pt idx="13">
                  <c:v>227.98199990000001</c:v>
                </c:pt>
                <c:pt idx="14">
                  <c:v>267.28399940000003</c:v>
                </c:pt>
                <c:pt idx="15">
                  <c:v>273.2099991</c:v>
                </c:pt>
                <c:pt idx="16">
                  <c:v>316.2279997</c:v>
                </c:pt>
                <c:pt idx="17">
                  <c:v>300.10199929999999</c:v>
                </c:pt>
                <c:pt idx="18">
                  <c:v>422.14299970000002</c:v>
                </c:pt>
                <c:pt idx="19">
                  <c:v>477.39899919999999</c:v>
                </c:pt>
                <c:pt idx="20">
                  <c:v>698.29599949999999</c:v>
                </c:pt>
                <c:pt idx="21">
                  <c:v>435.34399989999997</c:v>
                </c:pt>
                <c:pt idx="22">
                  <c:v>374.92899990000001</c:v>
                </c:pt>
                <c:pt idx="23">
                  <c:v>409.70899960000003</c:v>
                </c:pt>
                <c:pt idx="24">
                  <c:v>533.88999939999997</c:v>
                </c:pt>
                <c:pt idx="25">
                  <c:v>408.9429998</c:v>
                </c:pt>
                <c:pt idx="26">
                  <c:v>448.27899930000001</c:v>
                </c:pt>
                <c:pt idx="27">
                  <c:v>510.78599930000001</c:v>
                </c:pt>
                <c:pt idx="28">
                  <c:v>662.25299840000002</c:v>
                </c:pt>
                <c:pt idx="29">
                  <c:v>575.32699969999999</c:v>
                </c:pt>
                <c:pt idx="30">
                  <c:v>637.06399920000001</c:v>
                </c:pt>
                <c:pt idx="31">
                  <c:v>786.42399980000005</c:v>
                </c:pt>
                <c:pt idx="32">
                  <c:v>1042.441998</c:v>
                </c:pt>
                <c:pt idx="33">
                  <c:v>867.16099929999996</c:v>
                </c:pt>
                <c:pt idx="34">
                  <c:v>993.05099870000004</c:v>
                </c:pt>
                <c:pt idx="35">
                  <c:v>1168.7189980000001</c:v>
                </c:pt>
                <c:pt idx="36">
                  <c:v>1405.1369970000001</c:v>
                </c:pt>
                <c:pt idx="37">
                  <c:v>1246.9169999999999</c:v>
                </c:pt>
                <c:pt idx="38">
                  <c:v>1248.211998</c:v>
                </c:pt>
                <c:pt idx="39">
                  <c:v>1383.7469980000001</c:v>
                </c:pt>
                <c:pt idx="40">
                  <c:v>1493.3829989999999</c:v>
                </c:pt>
                <c:pt idx="41">
                  <c:v>1346.202</c:v>
                </c:pt>
                <c:pt idx="42">
                  <c:v>1364.759998</c:v>
                </c:pt>
                <c:pt idx="43">
                  <c:v>1354.0899959999999</c:v>
                </c:pt>
                <c:pt idx="44">
                  <c:v>1675.505997</c:v>
                </c:pt>
                <c:pt idx="45">
                  <c:v>1597.6779979999999</c:v>
                </c:pt>
                <c:pt idx="46">
                  <c:v>1528.6039960000001</c:v>
                </c:pt>
                <c:pt idx="47">
                  <c:v>1507.060997</c:v>
                </c:pt>
                <c:pt idx="48">
                  <c:v>1862.6120000000001</c:v>
                </c:pt>
                <c:pt idx="49">
                  <c:v>1716.0249980000001</c:v>
                </c:pt>
                <c:pt idx="50">
                  <c:v>1740.1709980000001</c:v>
                </c:pt>
                <c:pt idx="51">
                  <c:v>1767.733997</c:v>
                </c:pt>
                <c:pt idx="52">
                  <c:v>2000.2919999999999</c:v>
                </c:pt>
                <c:pt idx="53">
                  <c:v>1973.8939969999999</c:v>
                </c:pt>
                <c:pt idx="54">
                  <c:v>1861.9789960000001</c:v>
                </c:pt>
                <c:pt idx="55">
                  <c:v>2140.788994</c:v>
                </c:pt>
                <c:pt idx="56">
                  <c:v>2468.8539959999998</c:v>
                </c:pt>
                <c:pt idx="57">
                  <c:v>2076.6999970000002</c:v>
                </c:pt>
                <c:pt idx="58">
                  <c:v>2149.9079969999998</c:v>
                </c:pt>
                <c:pt idx="59">
                  <c:v>2493.2859960000001</c:v>
                </c:pt>
                <c:pt idx="60">
                  <c:v>2832</c:v>
                </c:pt>
                <c:pt idx="61">
                  <c:v>2652</c:v>
                </c:pt>
                <c:pt idx="62">
                  <c:v>2575</c:v>
                </c:pt>
                <c:pt idx="63">
                  <c:v>3003</c:v>
                </c:pt>
                <c:pt idx="64">
                  <c:v>3148</c:v>
                </c:pt>
                <c:pt idx="65">
                  <c:v>2185</c:v>
                </c:pt>
                <c:pt idx="66">
                  <c:v>2179</c:v>
                </c:pt>
                <c:pt idx="67">
                  <c:v>2321</c:v>
                </c:pt>
                <c:pt idx="68">
                  <c:v>2129</c:v>
                </c:pt>
                <c:pt idx="69">
                  <c:v>1601</c:v>
                </c:pt>
                <c:pt idx="70">
                  <c:v>1737</c:v>
                </c:pt>
                <c:pt idx="71">
                  <c:v>1614</c:v>
                </c:pt>
                <c:pt idx="72">
                  <c:v>1578</c:v>
                </c:pt>
                <c:pt idx="73">
                  <c:v>1405</c:v>
                </c:pt>
                <c:pt idx="74">
                  <c:v>1402</c:v>
                </c:pt>
                <c:pt idx="75">
                  <c:v>1556</c:v>
                </c:pt>
                <c:pt idx="76">
                  <c:v>1710</c:v>
                </c:pt>
                <c:pt idx="77">
                  <c:v>1530</c:v>
                </c:pt>
                <c:pt idx="78">
                  <c:v>1558</c:v>
                </c:pt>
                <c:pt idx="79">
                  <c:v>1336</c:v>
                </c:pt>
                <c:pt idx="80">
                  <c:v>2343</c:v>
                </c:pt>
                <c:pt idx="81">
                  <c:v>1945</c:v>
                </c:pt>
                <c:pt idx="82">
                  <c:v>1825</c:v>
                </c:pt>
                <c:pt idx="83">
                  <c:v>1870</c:v>
                </c:pt>
                <c:pt idx="84">
                  <c:v>1007</c:v>
                </c:pt>
                <c:pt idx="85">
                  <c:v>1431</c:v>
                </c:pt>
                <c:pt idx="86">
                  <c:v>1475</c:v>
                </c:pt>
                <c:pt idx="87">
                  <c:v>1450</c:v>
                </c:pt>
                <c:pt idx="88">
                  <c:v>1375</c:v>
                </c:pt>
                <c:pt idx="89">
                  <c:v>1495</c:v>
                </c:pt>
                <c:pt idx="90">
                  <c:v>1429</c:v>
                </c:pt>
                <c:pt idx="91">
                  <c:v>1443</c:v>
                </c:pt>
                <c:pt idx="92">
                  <c:v>1472</c:v>
                </c:pt>
                <c:pt idx="93">
                  <c:v>1475</c:v>
                </c:pt>
                <c:pt idx="94">
                  <c:v>1545</c:v>
                </c:pt>
                <c:pt idx="95">
                  <c:v>1715</c:v>
                </c:pt>
                <c:pt idx="96">
                  <c:v>2006</c:v>
                </c:pt>
                <c:pt idx="97">
                  <c:v>1909</c:v>
                </c:pt>
                <c:pt idx="98">
                  <c:v>2014</c:v>
                </c:pt>
                <c:pt idx="99">
                  <c:v>2350</c:v>
                </c:pt>
                <c:pt idx="100">
                  <c:v>3490</c:v>
                </c:pt>
                <c:pt idx="101">
                  <c:v>3243</c:v>
                </c:pt>
                <c:pt idx="102">
                  <c:v>3520</c:v>
                </c:pt>
                <c:pt idx="103">
                  <c:v>3678</c:v>
                </c:pt>
              </c:numCache>
            </c:numRef>
          </c:val>
          <c:smooth val="0"/>
          <c:extLst>
            <c:ext xmlns:c16="http://schemas.microsoft.com/office/drawing/2014/chart" uri="{C3380CC4-5D6E-409C-BE32-E72D297353CC}">
              <c16:uniqueId val="{00000000-61F7-4A76-B3D3-5EC8C8E9B34A}"/>
            </c:ext>
          </c:extLst>
        </c:ser>
        <c:ser>
          <c:idx val="1"/>
          <c:order val="1"/>
          <c:tx>
            <c:strRef>
              <c:f>'Part2-Q1'!$G$5</c:f>
              <c:strCache>
                <c:ptCount val="1"/>
                <c:pt idx="0">
                  <c:v>MA Forecast</c:v>
                </c:pt>
              </c:strCache>
            </c:strRef>
          </c:tx>
          <c:spPr>
            <a:ln w="28575" cap="rnd">
              <a:solidFill>
                <a:schemeClr val="accent2"/>
              </a:solidFill>
              <a:round/>
            </a:ln>
            <a:effectLst/>
          </c:spPr>
          <c:marker>
            <c:symbol val="none"/>
          </c:marker>
          <c:val>
            <c:numRef>
              <c:f>'Part2-Q1'!$G$6:$G$109</c:f>
              <c:numCache>
                <c:formatCode>0.00</c:formatCode>
                <c:ptCount val="104"/>
                <c:pt idx="2">
                  <c:v>21.544999955000002</c:v>
                </c:pt>
                <c:pt idx="3">
                  <c:v>28.05949992</c:v>
                </c:pt>
                <c:pt idx="4">
                  <c:v>37.017999889999999</c:v>
                </c:pt>
                <c:pt idx="5">
                  <c:v>54.543999849999999</c:v>
                </c:pt>
                <c:pt idx="6">
                  <c:v>73.192999839999999</c:v>
                </c:pt>
                <c:pt idx="7">
                  <c:v>84.741999864999997</c:v>
                </c:pt>
                <c:pt idx="8">
                  <c:v>94.198499914999999</c:v>
                </c:pt>
                <c:pt idx="9">
                  <c:v>115.615499985</c:v>
                </c:pt>
                <c:pt idx="10">
                  <c:v>132.28599980000001</c:v>
                </c:pt>
                <c:pt idx="11">
                  <c:v>136.84999970000001</c:v>
                </c:pt>
                <c:pt idx="12">
                  <c:v>159.24449970000001</c:v>
                </c:pt>
                <c:pt idx="13">
                  <c:v>195.05049965000001</c:v>
                </c:pt>
                <c:pt idx="14">
                  <c:v>221.1374998</c:v>
                </c:pt>
                <c:pt idx="15">
                  <c:v>247.63299965000002</c:v>
                </c:pt>
                <c:pt idx="16">
                  <c:v>270.24699925000004</c:v>
                </c:pt>
                <c:pt idx="17">
                  <c:v>294.71899940000003</c:v>
                </c:pt>
                <c:pt idx="18">
                  <c:v>308.16499950000002</c:v>
                </c:pt>
                <c:pt idx="19">
                  <c:v>361.1224995</c:v>
                </c:pt>
                <c:pt idx="20">
                  <c:v>449.77099944999998</c:v>
                </c:pt>
                <c:pt idx="21">
                  <c:v>587.84749935000002</c:v>
                </c:pt>
                <c:pt idx="22">
                  <c:v>566.81999969999993</c:v>
                </c:pt>
                <c:pt idx="23">
                  <c:v>405.13649989999999</c:v>
                </c:pt>
                <c:pt idx="24">
                  <c:v>392.31899974999999</c:v>
                </c:pt>
                <c:pt idx="25">
                  <c:v>471.79949950000002</c:v>
                </c:pt>
                <c:pt idx="26">
                  <c:v>471.41649959999995</c:v>
                </c:pt>
                <c:pt idx="27">
                  <c:v>428.61099954999997</c:v>
                </c:pt>
                <c:pt idx="28">
                  <c:v>479.53249930000004</c:v>
                </c:pt>
                <c:pt idx="29">
                  <c:v>586.51949884999999</c:v>
                </c:pt>
                <c:pt idx="30">
                  <c:v>618.78999905000001</c:v>
                </c:pt>
                <c:pt idx="31">
                  <c:v>606.19549944999994</c:v>
                </c:pt>
                <c:pt idx="32">
                  <c:v>711.74399949999997</c:v>
                </c:pt>
                <c:pt idx="33">
                  <c:v>914.43299890000003</c:v>
                </c:pt>
                <c:pt idx="34">
                  <c:v>954.80149864999998</c:v>
                </c:pt>
                <c:pt idx="35">
                  <c:v>930.105999</c:v>
                </c:pt>
                <c:pt idx="36">
                  <c:v>1080.8849983499999</c:v>
                </c:pt>
                <c:pt idx="37">
                  <c:v>1286.9279974999999</c:v>
                </c:pt>
                <c:pt idx="38">
                  <c:v>1326.0269985</c:v>
                </c:pt>
                <c:pt idx="39">
                  <c:v>1247.5644990000001</c:v>
                </c:pt>
                <c:pt idx="40">
                  <c:v>1315.9794980000001</c:v>
                </c:pt>
                <c:pt idx="41">
                  <c:v>1438.5649985</c:v>
                </c:pt>
                <c:pt idx="42">
                  <c:v>1419.7924994999998</c:v>
                </c:pt>
                <c:pt idx="43">
                  <c:v>1355.4809989999999</c:v>
                </c:pt>
                <c:pt idx="44">
                  <c:v>1359.4249970000001</c:v>
                </c:pt>
                <c:pt idx="45">
                  <c:v>1514.7979965</c:v>
                </c:pt>
                <c:pt idx="46">
                  <c:v>1636.5919974999999</c:v>
                </c:pt>
                <c:pt idx="47">
                  <c:v>1563.140997</c:v>
                </c:pt>
                <c:pt idx="48">
                  <c:v>1517.8324965000002</c:v>
                </c:pt>
                <c:pt idx="49">
                  <c:v>1684.8364985000001</c:v>
                </c:pt>
                <c:pt idx="50">
                  <c:v>1789.318499</c:v>
                </c:pt>
                <c:pt idx="51">
                  <c:v>1728.0979980000002</c:v>
                </c:pt>
                <c:pt idx="52">
                  <c:v>1753.9524974999999</c:v>
                </c:pt>
                <c:pt idx="53">
                  <c:v>1884.0129984999999</c:v>
                </c:pt>
                <c:pt idx="54">
                  <c:v>1987.0929984999998</c:v>
                </c:pt>
                <c:pt idx="55">
                  <c:v>1917.9364965</c:v>
                </c:pt>
                <c:pt idx="56">
                  <c:v>2001.3839950000001</c:v>
                </c:pt>
                <c:pt idx="57">
                  <c:v>2304.8214950000001</c:v>
                </c:pt>
                <c:pt idx="58">
                  <c:v>2272.7769964999998</c:v>
                </c:pt>
                <c:pt idx="59">
                  <c:v>2113.303997</c:v>
                </c:pt>
                <c:pt idx="60">
                  <c:v>2321.5969964999999</c:v>
                </c:pt>
                <c:pt idx="61">
                  <c:v>2662.6429980000003</c:v>
                </c:pt>
                <c:pt idx="62">
                  <c:v>2742</c:v>
                </c:pt>
                <c:pt idx="63">
                  <c:v>2613.5</c:v>
                </c:pt>
                <c:pt idx="64">
                  <c:v>2789</c:v>
                </c:pt>
                <c:pt idx="65">
                  <c:v>3075.5</c:v>
                </c:pt>
                <c:pt idx="66">
                  <c:v>2666.5</c:v>
                </c:pt>
                <c:pt idx="67">
                  <c:v>2182</c:v>
                </c:pt>
                <c:pt idx="68">
                  <c:v>2250</c:v>
                </c:pt>
                <c:pt idx="69">
                  <c:v>2225</c:v>
                </c:pt>
                <c:pt idx="70">
                  <c:v>1865</c:v>
                </c:pt>
                <c:pt idx="71">
                  <c:v>1669</c:v>
                </c:pt>
                <c:pt idx="72">
                  <c:v>1675.5</c:v>
                </c:pt>
                <c:pt idx="73">
                  <c:v>1596</c:v>
                </c:pt>
                <c:pt idx="74">
                  <c:v>1491.5</c:v>
                </c:pt>
                <c:pt idx="75">
                  <c:v>1403.5</c:v>
                </c:pt>
                <c:pt idx="76">
                  <c:v>1479</c:v>
                </c:pt>
                <c:pt idx="77">
                  <c:v>1633</c:v>
                </c:pt>
                <c:pt idx="78">
                  <c:v>1620</c:v>
                </c:pt>
                <c:pt idx="79">
                  <c:v>1544</c:v>
                </c:pt>
                <c:pt idx="80">
                  <c:v>1447</c:v>
                </c:pt>
                <c:pt idx="81">
                  <c:v>1839.5</c:v>
                </c:pt>
                <c:pt idx="82">
                  <c:v>2144</c:v>
                </c:pt>
                <c:pt idx="83">
                  <c:v>1885</c:v>
                </c:pt>
                <c:pt idx="84">
                  <c:v>1847.5</c:v>
                </c:pt>
                <c:pt idx="85">
                  <c:v>1438.5</c:v>
                </c:pt>
                <c:pt idx="86">
                  <c:v>1219</c:v>
                </c:pt>
                <c:pt idx="87">
                  <c:v>1453</c:v>
                </c:pt>
                <c:pt idx="88">
                  <c:v>1462.5</c:v>
                </c:pt>
                <c:pt idx="89">
                  <c:v>1412.5</c:v>
                </c:pt>
                <c:pt idx="90">
                  <c:v>1435</c:v>
                </c:pt>
                <c:pt idx="91">
                  <c:v>1462</c:v>
                </c:pt>
                <c:pt idx="92">
                  <c:v>1436</c:v>
                </c:pt>
                <c:pt idx="93">
                  <c:v>1457.5</c:v>
                </c:pt>
                <c:pt idx="94">
                  <c:v>1473.5</c:v>
                </c:pt>
                <c:pt idx="95">
                  <c:v>1510</c:v>
                </c:pt>
                <c:pt idx="96">
                  <c:v>1630</c:v>
                </c:pt>
                <c:pt idx="97">
                  <c:v>1860.5</c:v>
                </c:pt>
                <c:pt idx="98">
                  <c:v>1957.5</c:v>
                </c:pt>
                <c:pt idx="99">
                  <c:v>1961.5</c:v>
                </c:pt>
                <c:pt idx="100">
                  <c:v>2182</c:v>
                </c:pt>
                <c:pt idx="101">
                  <c:v>2920</c:v>
                </c:pt>
                <c:pt idx="102">
                  <c:v>3366.5</c:v>
                </c:pt>
                <c:pt idx="103">
                  <c:v>3381.5</c:v>
                </c:pt>
              </c:numCache>
            </c:numRef>
          </c:val>
          <c:smooth val="0"/>
          <c:extLst>
            <c:ext xmlns:c16="http://schemas.microsoft.com/office/drawing/2014/chart" uri="{C3380CC4-5D6E-409C-BE32-E72D297353CC}">
              <c16:uniqueId val="{00000001-61F7-4A76-B3D3-5EC8C8E9B34A}"/>
            </c:ext>
          </c:extLst>
        </c:ser>
        <c:ser>
          <c:idx val="2"/>
          <c:order val="2"/>
          <c:tx>
            <c:strRef>
              <c:f>'Part2-Q1'!$H$5</c:f>
              <c:strCache>
                <c:ptCount val="1"/>
                <c:pt idx="0">
                  <c:v>Smoothed Forecast</c:v>
                </c:pt>
              </c:strCache>
            </c:strRef>
          </c:tx>
          <c:spPr>
            <a:ln w="28575" cap="rnd">
              <a:solidFill>
                <a:schemeClr val="accent3"/>
              </a:solidFill>
              <a:round/>
            </a:ln>
            <a:effectLst/>
          </c:spPr>
          <c:marker>
            <c:symbol val="none"/>
          </c:marker>
          <c:val>
            <c:numRef>
              <c:f>'Part2-Q1'!$H$6:$H$109</c:f>
              <c:numCache>
                <c:formatCode>0.00</c:formatCode>
                <c:ptCount val="104"/>
                <c:pt idx="2">
                  <c:v>21.544999955000002</c:v>
                </c:pt>
                <c:pt idx="3">
                  <c:v>30.500955474376919</c:v>
                </c:pt>
                <c:pt idx="4">
                  <c:v>39.409827625039888</c:v>
                </c:pt>
                <c:pt idx="5">
                  <c:v>62.328732262895016</c:v>
                </c:pt>
                <c:pt idx="6">
                  <c:v>75.681642500716777</c:v>
                </c:pt>
                <c:pt idx="7">
                  <c:v>87.898070696723991</c:v>
                </c:pt>
                <c:pt idx="8">
                  <c:v>95.843336668290988</c:v>
                </c:pt>
                <c:pt idx="9">
                  <c:v>126.4788654637168</c:v>
                </c:pt>
                <c:pt idx="10">
                  <c:v>130.16729431134968</c:v>
                </c:pt>
                <c:pt idx="11">
                  <c:v>140.3334944564638</c:v>
                </c:pt>
                <c:pt idx="12">
                  <c:v>169.15316898573599</c:v>
                </c:pt>
                <c:pt idx="13">
                  <c:v>205.82500483595567</c:v>
                </c:pt>
                <c:pt idx="14">
                  <c:v>223.82546414352689</c:v>
                </c:pt>
                <c:pt idx="15">
                  <c:v>259.13140672236699</c:v>
                </c:pt>
                <c:pt idx="16">
                  <c:v>270.56892920540031</c:v>
                </c:pt>
                <c:pt idx="17">
                  <c:v>307.66259818370384</c:v>
                </c:pt>
                <c:pt idx="18">
                  <c:v>301.52032789147324</c:v>
                </c:pt>
                <c:pt idx="19">
                  <c:v>399.51482079016773</c:v>
                </c:pt>
                <c:pt idx="20">
                  <c:v>462.78833690178351</c:v>
                </c:pt>
                <c:pt idx="21">
                  <c:v>654.11600046658316</c:v>
                </c:pt>
                <c:pt idx="22">
                  <c:v>476.38447674452493</c:v>
                </c:pt>
                <c:pt idx="23">
                  <c:v>393.9615138295909</c:v>
                </c:pt>
                <c:pt idx="24">
                  <c:v>406.75485408116674</c:v>
                </c:pt>
                <c:pt idx="25">
                  <c:v>510.04011470694081</c:v>
                </c:pt>
                <c:pt idx="26">
                  <c:v>427.90828691462696</c:v>
                </c:pt>
                <c:pt idx="27">
                  <c:v>444.4575607804764</c:v>
                </c:pt>
                <c:pt idx="28">
                  <c:v>498.34313303674833</c:v>
                </c:pt>
                <c:pt idx="29">
                  <c:v>631.50436961474372</c:v>
                </c:pt>
                <c:pt idx="30">
                  <c:v>585.86557887467211</c:v>
                </c:pt>
                <c:pt idx="31">
                  <c:v>627.45944478537615</c:v>
                </c:pt>
                <c:pt idx="32">
                  <c:v>756.60308523011975</c:v>
                </c:pt>
                <c:pt idx="33">
                  <c:v>988.82012111257745</c:v>
                </c:pt>
                <c:pt idx="34">
                  <c:v>889.98361078018661</c:v>
                </c:pt>
                <c:pt idx="35">
                  <c:v>973.71609872928195</c:v>
                </c:pt>
                <c:pt idx="36">
                  <c:v>1132.1374795634147</c:v>
                </c:pt>
                <c:pt idx="37">
                  <c:v>1353.9237231582558</c:v>
                </c:pt>
                <c:pt idx="38">
                  <c:v>1266.9908985455695</c:v>
                </c:pt>
                <c:pt idx="39">
                  <c:v>1251.7348209892771</c:v>
                </c:pt>
                <c:pt idx="40">
                  <c:v>1358.9822078085103</c:v>
                </c:pt>
                <c:pt idx="41">
                  <c:v>1468.1701173492634</c:v>
                </c:pt>
                <c:pt idx="42">
                  <c:v>1369.0825774179466</c:v>
                </c:pt>
                <c:pt idx="43">
                  <c:v>1365.5708911675508</c:v>
                </c:pt>
                <c:pt idx="44">
                  <c:v>1356.2437515585634</c:v>
                </c:pt>
                <c:pt idx="45">
                  <c:v>1615.6140786675051</c:v>
                </c:pt>
                <c:pt idx="46">
                  <c:v>1601.04271241231</c:v>
                </c:pt>
                <c:pt idx="47">
                  <c:v>1542.1931182636679</c:v>
                </c:pt>
                <c:pt idx="48">
                  <c:v>1513.6515981989032</c:v>
                </c:pt>
                <c:pt idx="49">
                  <c:v>1797.1488637088671</c:v>
                </c:pt>
                <c:pt idx="50">
                  <c:v>1731.2434085988912</c:v>
                </c:pt>
                <c:pt idx="51">
                  <c:v>1738.4962291760885</c:v>
                </c:pt>
                <c:pt idx="52">
                  <c:v>1762.2491455096119</c:v>
                </c:pt>
                <c:pt idx="53">
                  <c:v>1955.6364122994887</c:v>
                </c:pt>
                <c:pt idx="54">
                  <c:v>1970.4689701217994</c:v>
                </c:pt>
                <c:pt idx="55">
                  <c:v>1882.3311446263217</c:v>
                </c:pt>
                <c:pt idx="56">
                  <c:v>2092.303660616225</c:v>
                </c:pt>
                <c:pt idx="57">
                  <c:v>2398.2151332566273</c:v>
                </c:pt>
                <c:pt idx="58">
                  <c:v>2137.014545802092</c:v>
                </c:pt>
                <c:pt idx="59">
                  <c:v>2147.4892533583852</c:v>
                </c:pt>
                <c:pt idx="60">
                  <c:v>2428.4163455303728</c:v>
                </c:pt>
                <c:pt idx="61">
                  <c:v>2756.2898287569092</c:v>
                </c:pt>
                <c:pt idx="62">
                  <c:v>2671.5642234432771</c:v>
                </c:pt>
                <c:pt idx="63">
                  <c:v>2593.1149405132728</c:v>
                </c:pt>
                <c:pt idx="64">
                  <c:v>2926.1077183130569</c:v>
                </c:pt>
                <c:pt idx="65">
                  <c:v>3106.3741748259954</c:v>
                </c:pt>
                <c:pt idx="66">
                  <c:v>2357.8449499440449</c:v>
                </c:pt>
                <c:pt idx="67">
                  <c:v>2212.5503721131117</c:v>
                </c:pt>
                <c:pt idx="68">
                  <c:v>2300.655420115178</c:v>
                </c:pt>
                <c:pt idx="69">
                  <c:v>2161.2016541249759</c:v>
                </c:pt>
                <c:pt idx="70">
                  <c:v>1706.0908843674599</c:v>
                </c:pt>
                <c:pt idx="71">
                  <c:v>1731.2016124498714</c:v>
                </c:pt>
                <c:pt idx="72">
                  <c:v>1635.9864061645585</c:v>
                </c:pt>
                <c:pt idx="73">
                  <c:v>1588.8779448619134</c:v>
                </c:pt>
                <c:pt idx="74">
                  <c:v>1439.4945354925685</c:v>
                </c:pt>
                <c:pt idx="75">
                  <c:v>1409.0337776849585</c:v>
                </c:pt>
                <c:pt idx="76">
                  <c:v>1528.4299095486306</c:v>
                </c:pt>
                <c:pt idx="77">
                  <c:v>1675.9384058584783</c:v>
                </c:pt>
                <c:pt idx="78">
                  <c:v>1557.3772774891222</c:v>
                </c:pt>
                <c:pt idx="79">
                  <c:v>1557.8831805316859</c:v>
                </c:pt>
                <c:pt idx="80">
                  <c:v>1377.6241178451387</c:v>
                </c:pt>
                <c:pt idx="81">
                  <c:v>2161.9005611539342</c:v>
                </c:pt>
                <c:pt idx="82">
                  <c:v>1985.689404652097</c:v>
                </c:pt>
                <c:pt idx="83">
                  <c:v>1855.1444872913605</c:v>
                </c:pt>
                <c:pt idx="84">
                  <c:v>1867.2131839369138</c:v>
                </c:pt>
                <c:pt idx="85">
                  <c:v>1168.3714696820782</c:v>
                </c:pt>
                <c:pt idx="86">
                  <c:v>1381.7322688035488</c:v>
                </c:pt>
                <c:pt idx="87">
                  <c:v>1457.5034640968859</c:v>
                </c:pt>
                <c:pt idx="88">
                  <c:v>1451.4076104059222</c:v>
                </c:pt>
                <c:pt idx="89">
                  <c:v>1389.3336659055478</c:v>
                </c:pt>
                <c:pt idx="90">
                  <c:v>1475.1775513940627</c:v>
                </c:pt>
                <c:pt idx="91">
                  <c:v>1437.662665806487</c:v>
                </c:pt>
                <c:pt idx="92">
                  <c:v>1441.9987441728692</c:v>
                </c:pt>
                <c:pt idx="93">
                  <c:v>1466.3719221751812</c:v>
                </c:pt>
                <c:pt idx="94">
                  <c:v>1473.3814179727515</c:v>
                </c:pt>
                <c:pt idx="95">
                  <c:v>1531.5647306341084</c:v>
                </c:pt>
                <c:pt idx="96">
                  <c:v>1680.5885081025767</c:v>
                </c:pt>
                <c:pt idx="97">
                  <c:v>1944.9545153695576</c:v>
                </c:pt>
                <c:pt idx="98">
                  <c:v>1915.7448780084237</c:v>
                </c:pt>
                <c:pt idx="99">
                  <c:v>1995.5678558110365</c:v>
                </c:pt>
                <c:pt idx="100">
                  <c:v>2283.510393611291</c:v>
                </c:pt>
                <c:pt idx="101">
                  <c:v>3263.6688944384086</c:v>
                </c:pt>
                <c:pt idx="102">
                  <c:v>3246.8773759046157</c:v>
                </c:pt>
                <c:pt idx="103">
                  <c:v>3468.763631996449</c:v>
                </c:pt>
              </c:numCache>
            </c:numRef>
          </c:val>
          <c:smooth val="0"/>
          <c:extLst>
            <c:ext xmlns:c16="http://schemas.microsoft.com/office/drawing/2014/chart" uri="{C3380CC4-5D6E-409C-BE32-E72D297353CC}">
              <c16:uniqueId val="{00000002-61F7-4A76-B3D3-5EC8C8E9B34A}"/>
            </c:ext>
          </c:extLst>
        </c:ser>
        <c:dLbls>
          <c:showLegendKey val="0"/>
          <c:showVal val="0"/>
          <c:showCatName val="0"/>
          <c:showSerName val="0"/>
          <c:showPercent val="0"/>
          <c:showBubbleSize val="0"/>
        </c:dLbls>
        <c:smooth val="0"/>
        <c:axId val="2004877408"/>
        <c:axId val="2004878240"/>
      </c:lineChart>
      <c:catAx>
        <c:axId val="20048774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878240"/>
        <c:crosses val="autoZero"/>
        <c:auto val="1"/>
        <c:lblAlgn val="ctr"/>
        <c:lblOffset val="100"/>
        <c:noMultiLvlLbl val="0"/>
      </c:catAx>
      <c:valAx>
        <c:axId val="20048782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877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Actuals vs Forecast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'Part2-Q2'!$E$9</c:f>
              <c:strCache>
                <c:ptCount val="1"/>
                <c:pt idx="0">
                  <c:v>Revs</c:v>
                </c:pt>
              </c:strCache>
            </c:strRef>
          </c:tx>
          <c:spPr>
            <a:ln w="28575" cap="rnd">
              <a:solidFill>
                <a:schemeClr val="accent1"/>
              </a:solidFill>
              <a:round/>
            </a:ln>
            <a:effectLst/>
          </c:spPr>
          <c:marker>
            <c:symbol val="none"/>
          </c:marker>
          <c:val>
            <c:numRef>
              <c:f>'Part2-Q2'!$E$10:$E$113</c:f>
              <c:numCache>
                <c:formatCode>0.00</c:formatCode>
                <c:ptCount val="104"/>
                <c:pt idx="0">
                  <c:v>19.539999959999999</c:v>
                </c:pt>
                <c:pt idx="1">
                  <c:v>23.54999995</c:v>
                </c:pt>
                <c:pt idx="2">
                  <c:v>32.568999890000001</c:v>
                </c:pt>
                <c:pt idx="3">
                  <c:v>41.466999889999997</c:v>
                </c:pt>
                <c:pt idx="4">
                  <c:v>67.620999810000001</c:v>
                </c:pt>
                <c:pt idx="5">
                  <c:v>78.764999869999997</c:v>
                </c:pt>
                <c:pt idx="6">
                  <c:v>90.718999859999997</c:v>
                </c:pt>
                <c:pt idx="7">
                  <c:v>97.677999970000002</c:v>
                </c:pt>
                <c:pt idx="8">
                  <c:v>133.553</c:v>
                </c:pt>
                <c:pt idx="9">
                  <c:v>131.0189996</c:v>
                </c:pt>
                <c:pt idx="10">
                  <c:v>142.6809998</c:v>
                </c:pt>
                <c:pt idx="11">
                  <c:v>175.80799959999999</c:v>
                </c:pt>
                <c:pt idx="12">
                  <c:v>214.2929997</c:v>
                </c:pt>
                <c:pt idx="13">
                  <c:v>227.98199990000001</c:v>
                </c:pt>
                <c:pt idx="14">
                  <c:v>267.28399940000003</c:v>
                </c:pt>
                <c:pt idx="15">
                  <c:v>273.2099991</c:v>
                </c:pt>
                <c:pt idx="16">
                  <c:v>316.2279997</c:v>
                </c:pt>
                <c:pt idx="17">
                  <c:v>300.10199929999999</c:v>
                </c:pt>
                <c:pt idx="18">
                  <c:v>422.14299970000002</c:v>
                </c:pt>
                <c:pt idx="19">
                  <c:v>477.39899919999999</c:v>
                </c:pt>
                <c:pt idx="20">
                  <c:v>698.29599949999999</c:v>
                </c:pt>
                <c:pt idx="21">
                  <c:v>435.34399989999997</c:v>
                </c:pt>
                <c:pt idx="22">
                  <c:v>374.92899990000001</c:v>
                </c:pt>
                <c:pt idx="23">
                  <c:v>409.70899960000003</c:v>
                </c:pt>
                <c:pt idx="24">
                  <c:v>533.88999939999997</c:v>
                </c:pt>
                <c:pt idx="25">
                  <c:v>408.9429998</c:v>
                </c:pt>
                <c:pt idx="26">
                  <c:v>448.27899930000001</c:v>
                </c:pt>
                <c:pt idx="27">
                  <c:v>510.78599930000001</c:v>
                </c:pt>
                <c:pt idx="28">
                  <c:v>662.25299840000002</c:v>
                </c:pt>
                <c:pt idx="29">
                  <c:v>575.32699969999999</c:v>
                </c:pt>
                <c:pt idx="30">
                  <c:v>637.06399920000001</c:v>
                </c:pt>
                <c:pt idx="31">
                  <c:v>786.42399980000005</c:v>
                </c:pt>
                <c:pt idx="32">
                  <c:v>1042.441998</c:v>
                </c:pt>
                <c:pt idx="33">
                  <c:v>867.16099929999996</c:v>
                </c:pt>
                <c:pt idx="34">
                  <c:v>993.05099870000004</c:v>
                </c:pt>
                <c:pt idx="35">
                  <c:v>1168.7189980000001</c:v>
                </c:pt>
                <c:pt idx="36">
                  <c:v>1405.1369970000001</c:v>
                </c:pt>
                <c:pt idx="37">
                  <c:v>1246.9169999999999</c:v>
                </c:pt>
                <c:pt idx="38">
                  <c:v>1248.211998</c:v>
                </c:pt>
                <c:pt idx="39">
                  <c:v>1383.7469980000001</c:v>
                </c:pt>
                <c:pt idx="40">
                  <c:v>1493.3829989999999</c:v>
                </c:pt>
                <c:pt idx="41">
                  <c:v>1346.202</c:v>
                </c:pt>
                <c:pt idx="42">
                  <c:v>1364.759998</c:v>
                </c:pt>
                <c:pt idx="43">
                  <c:v>1354.0899959999999</c:v>
                </c:pt>
                <c:pt idx="44">
                  <c:v>1675.505997</c:v>
                </c:pt>
                <c:pt idx="45">
                  <c:v>1597.6779979999999</c:v>
                </c:pt>
                <c:pt idx="46">
                  <c:v>1528.6039960000001</c:v>
                </c:pt>
                <c:pt idx="47">
                  <c:v>1507.060997</c:v>
                </c:pt>
                <c:pt idx="48">
                  <c:v>1862.6120000000001</c:v>
                </c:pt>
                <c:pt idx="49">
                  <c:v>1716.0249980000001</c:v>
                </c:pt>
                <c:pt idx="50">
                  <c:v>1740.1709980000001</c:v>
                </c:pt>
                <c:pt idx="51">
                  <c:v>1767.733997</c:v>
                </c:pt>
                <c:pt idx="52">
                  <c:v>2000.2919999999999</c:v>
                </c:pt>
                <c:pt idx="53">
                  <c:v>1973.8939969999999</c:v>
                </c:pt>
                <c:pt idx="54">
                  <c:v>1861.9789960000001</c:v>
                </c:pt>
                <c:pt idx="55">
                  <c:v>2140.788994</c:v>
                </c:pt>
                <c:pt idx="56">
                  <c:v>2468.8539959999998</c:v>
                </c:pt>
                <c:pt idx="57">
                  <c:v>2076.6999970000002</c:v>
                </c:pt>
                <c:pt idx="58">
                  <c:v>2149.9079969999998</c:v>
                </c:pt>
                <c:pt idx="59">
                  <c:v>2493.2859960000001</c:v>
                </c:pt>
                <c:pt idx="60">
                  <c:v>2832</c:v>
                </c:pt>
                <c:pt idx="61">
                  <c:v>2652</c:v>
                </c:pt>
                <c:pt idx="62">
                  <c:v>2575</c:v>
                </c:pt>
                <c:pt idx="63">
                  <c:v>3003</c:v>
                </c:pt>
                <c:pt idx="64">
                  <c:v>3148</c:v>
                </c:pt>
                <c:pt idx="65">
                  <c:v>2185</c:v>
                </c:pt>
                <c:pt idx="66">
                  <c:v>2179</c:v>
                </c:pt>
                <c:pt idx="67">
                  <c:v>2321</c:v>
                </c:pt>
                <c:pt idx="68">
                  <c:v>2129</c:v>
                </c:pt>
                <c:pt idx="69">
                  <c:v>1601</c:v>
                </c:pt>
                <c:pt idx="70">
                  <c:v>1737</c:v>
                </c:pt>
                <c:pt idx="71">
                  <c:v>1614</c:v>
                </c:pt>
                <c:pt idx="72">
                  <c:v>1578</c:v>
                </c:pt>
                <c:pt idx="73">
                  <c:v>1405</c:v>
                </c:pt>
                <c:pt idx="74">
                  <c:v>1402</c:v>
                </c:pt>
                <c:pt idx="75">
                  <c:v>1556</c:v>
                </c:pt>
                <c:pt idx="76">
                  <c:v>1710</c:v>
                </c:pt>
                <c:pt idx="77">
                  <c:v>1530</c:v>
                </c:pt>
                <c:pt idx="78">
                  <c:v>1558</c:v>
                </c:pt>
                <c:pt idx="79">
                  <c:v>1336</c:v>
                </c:pt>
                <c:pt idx="80">
                  <c:v>2343</c:v>
                </c:pt>
                <c:pt idx="81">
                  <c:v>1945</c:v>
                </c:pt>
                <c:pt idx="82">
                  <c:v>1825</c:v>
                </c:pt>
                <c:pt idx="83">
                  <c:v>1870</c:v>
                </c:pt>
                <c:pt idx="84">
                  <c:v>1007</c:v>
                </c:pt>
                <c:pt idx="85">
                  <c:v>1431</c:v>
                </c:pt>
                <c:pt idx="86">
                  <c:v>1475</c:v>
                </c:pt>
                <c:pt idx="87">
                  <c:v>1450</c:v>
                </c:pt>
                <c:pt idx="88">
                  <c:v>1375</c:v>
                </c:pt>
                <c:pt idx="89">
                  <c:v>1495</c:v>
                </c:pt>
                <c:pt idx="90">
                  <c:v>1429</c:v>
                </c:pt>
                <c:pt idx="91">
                  <c:v>1443</c:v>
                </c:pt>
                <c:pt idx="92">
                  <c:v>1472</c:v>
                </c:pt>
                <c:pt idx="93">
                  <c:v>1475</c:v>
                </c:pt>
                <c:pt idx="94">
                  <c:v>1545</c:v>
                </c:pt>
                <c:pt idx="95">
                  <c:v>1715</c:v>
                </c:pt>
                <c:pt idx="96">
                  <c:v>2006</c:v>
                </c:pt>
                <c:pt idx="97">
                  <c:v>1909</c:v>
                </c:pt>
                <c:pt idx="98">
                  <c:v>2014</c:v>
                </c:pt>
                <c:pt idx="99">
                  <c:v>2350</c:v>
                </c:pt>
                <c:pt idx="100">
                  <c:v>3490</c:v>
                </c:pt>
                <c:pt idx="101">
                  <c:v>3243</c:v>
                </c:pt>
                <c:pt idx="102">
                  <c:v>3520</c:v>
                </c:pt>
                <c:pt idx="103">
                  <c:v>3678</c:v>
                </c:pt>
              </c:numCache>
            </c:numRef>
          </c:val>
          <c:smooth val="0"/>
          <c:extLst>
            <c:ext xmlns:c16="http://schemas.microsoft.com/office/drawing/2014/chart" uri="{C3380CC4-5D6E-409C-BE32-E72D297353CC}">
              <c16:uniqueId val="{00000000-FEA5-4E09-A80D-FEC258BD11D5}"/>
            </c:ext>
          </c:extLst>
        </c:ser>
        <c:ser>
          <c:idx val="1"/>
          <c:order val="1"/>
          <c:tx>
            <c:strRef>
              <c:f>'Part2-Q2'!$R$9</c:f>
              <c:strCache>
                <c:ptCount val="1"/>
                <c:pt idx="0">
                  <c:v>Forecast</c:v>
                </c:pt>
              </c:strCache>
            </c:strRef>
          </c:tx>
          <c:spPr>
            <a:ln w="28575" cap="rnd">
              <a:solidFill>
                <a:schemeClr val="accent2"/>
              </a:solidFill>
              <a:round/>
            </a:ln>
            <a:effectLst/>
          </c:spPr>
          <c:marker>
            <c:symbol val="none"/>
          </c:marker>
          <c:val>
            <c:numRef>
              <c:f>'Part2-Q2'!$R$10:$R$113</c:f>
              <c:numCache>
                <c:formatCode>General</c:formatCode>
                <c:ptCount val="104"/>
                <c:pt idx="8" formatCode="0.00">
                  <c:v>126.10010452900062</c:v>
                </c:pt>
                <c:pt idx="9" formatCode="0.00">
                  <c:v>139.57594980358579</c:v>
                </c:pt>
                <c:pt idx="10" formatCode="0.00">
                  <c:v>144.0950275079974</c:v>
                </c:pt>
                <c:pt idx="11" formatCode="0.00">
                  <c:v>150.78506223644308</c:v>
                </c:pt>
                <c:pt idx="12" formatCode="0.00">
                  <c:v>199.39486574521251</c:v>
                </c:pt>
                <c:pt idx="13" formatCode="0.00">
                  <c:v>219.78890675879228</c:v>
                </c:pt>
                <c:pt idx="14" formatCode="0.00">
                  <c:v>241.42859663068177</c:v>
                </c:pt>
                <c:pt idx="15" formatCode="0.00">
                  <c:v>277.06940838702377</c:v>
                </c:pt>
                <c:pt idx="16" formatCode="0.00">
                  <c:v>309.92208188866994</c:v>
                </c:pt>
                <c:pt idx="17" formatCode="0.00">
                  <c:v>327.79805244232926</c:v>
                </c:pt>
                <c:pt idx="18" formatCode="0.00">
                  <c:v>326.52640285047022</c:v>
                </c:pt>
                <c:pt idx="19" formatCode="0.00">
                  <c:v>414.83765702827571</c:v>
                </c:pt>
                <c:pt idx="20" formatCode="0.00">
                  <c:v>508.75665517224127</c:v>
                </c:pt>
                <c:pt idx="21" formatCode="0.00">
                  <c:v>683.45136827236536</c:v>
                </c:pt>
                <c:pt idx="22" formatCode="0.00">
                  <c:v>553.13452348486476</c:v>
                </c:pt>
                <c:pt idx="23" formatCode="0.00">
                  <c:v>432.57963139480086</c:v>
                </c:pt>
                <c:pt idx="24" formatCode="0.00">
                  <c:v>451.21022968965985</c:v>
                </c:pt>
                <c:pt idx="25" formatCode="0.00">
                  <c:v>474.83773522455476</c:v>
                </c:pt>
                <c:pt idx="26" formatCode="0.00">
                  <c:v>455.27967482220561</c:v>
                </c:pt>
                <c:pt idx="27" formatCode="0.00">
                  <c:v>463.96130008117723</c:v>
                </c:pt>
                <c:pt idx="28" formatCode="0.00">
                  <c:v>545.61069613834889</c:v>
                </c:pt>
                <c:pt idx="29" formatCode="0.00">
                  <c:v>589.18644715021753</c:v>
                </c:pt>
                <c:pt idx="30" formatCode="0.00">
                  <c:v>625.77151190973802</c:v>
                </c:pt>
                <c:pt idx="31" formatCode="0.00">
                  <c:v>669.06690392519704</c:v>
                </c:pt>
                <c:pt idx="32" formatCode="0.00">
                  <c:v>830.05747406263913</c:v>
                </c:pt>
                <c:pt idx="33" formatCode="0.00">
                  <c:v>962.95480956532094</c:v>
                </c:pt>
                <c:pt idx="34" formatCode="0.00">
                  <c:v>972.24847964911794</c:v>
                </c:pt>
                <c:pt idx="35" formatCode="0.00">
                  <c:v>1058.8828217320354</c:v>
                </c:pt>
                <c:pt idx="36" formatCode="0.00">
                  <c:v>1249.7907973968465</c:v>
                </c:pt>
                <c:pt idx="37" formatCode="0.00">
                  <c:v>1337.188778145337</c:v>
                </c:pt>
                <c:pt idx="38" formatCode="0.00">
                  <c:v>1381.6422076396959</c:v>
                </c:pt>
                <c:pt idx="39" formatCode="0.00">
                  <c:v>1375.1692012506185</c:v>
                </c:pt>
                <c:pt idx="40" formatCode="0.00">
                  <c:v>1494.4116710204228</c:v>
                </c:pt>
                <c:pt idx="41" formatCode="0.00">
                  <c:v>1430.0114312995065</c:v>
                </c:pt>
                <c:pt idx="42" formatCode="0.00">
                  <c:v>1452.435286770444</c:v>
                </c:pt>
                <c:pt idx="43" formatCode="0.00">
                  <c:v>1471.9927541252887</c:v>
                </c:pt>
                <c:pt idx="44" formatCode="0.00">
                  <c:v>1472.5722389968391</c:v>
                </c:pt>
                <c:pt idx="45" formatCode="0.00">
                  <c:v>1530.9566059077629</c:v>
                </c:pt>
                <c:pt idx="46" formatCode="0.00">
                  <c:v>1662.8425786542466</c:v>
                </c:pt>
                <c:pt idx="47" formatCode="0.00">
                  <c:v>1649.8144060018303</c:v>
                </c:pt>
                <c:pt idx="48" formatCode="0.00">
                  <c:v>1660.7951692040601</c:v>
                </c:pt>
                <c:pt idx="49" formatCode="0.00">
                  <c:v>1705.5397901224553</c:v>
                </c:pt>
                <c:pt idx="50" formatCode="0.00">
                  <c:v>1774.3529066809269</c:v>
                </c:pt>
                <c:pt idx="51" formatCode="0.00">
                  <c:v>1832.7806123536598</c:v>
                </c:pt>
                <c:pt idx="52" formatCode="0.00">
                  <c:v>1939.3483547007247</c:v>
                </c:pt>
                <c:pt idx="53" formatCode="0.00">
                  <c:v>1868.0073472291135</c:v>
                </c:pt>
                <c:pt idx="54" formatCode="0.00">
                  <c:v>2005.4024545924231</c:v>
                </c:pt>
                <c:pt idx="55" formatCode="0.00">
                  <c:v>1981.960666560821</c:v>
                </c:pt>
                <c:pt idx="56" formatCode="0.00">
                  <c:v>2272.2877087308161</c:v>
                </c:pt>
                <c:pt idx="57" formatCode="0.00">
                  <c:v>2331.9261111331757</c:v>
                </c:pt>
                <c:pt idx="58" formatCode="0.00">
                  <c:v>2195.9535754471985</c:v>
                </c:pt>
                <c:pt idx="59" formatCode="0.00">
                  <c:v>2271.4568256999441</c:v>
                </c:pt>
                <c:pt idx="60" formatCode="0.00">
                  <c:v>2620.8099206388274</c:v>
                </c:pt>
                <c:pt idx="61" formatCode="0.00">
                  <c:v>2664.9980554943668</c:v>
                </c:pt>
                <c:pt idx="62" formatCode="0.00">
                  <c:v>2753.3506821530054</c:v>
                </c:pt>
                <c:pt idx="63" formatCode="0.00">
                  <c:v>2788.068987183794</c:v>
                </c:pt>
                <c:pt idx="64" formatCode="0.00">
                  <c:v>3157.1389084013053</c:v>
                </c:pt>
                <c:pt idx="65" formatCode="0.00">
                  <c:v>3032.6167181523597</c:v>
                </c:pt>
                <c:pt idx="66" formatCode="0.00">
                  <c:v>2447.42198874937</c:v>
                </c:pt>
                <c:pt idx="67" formatCode="0.00">
                  <c:v>2356.7761314411728</c:v>
                </c:pt>
                <c:pt idx="68" formatCode="0.00">
                  <c:v>2409.3902254640666</c:v>
                </c:pt>
                <c:pt idx="69" formatCode="0.00">
                  <c:v>1871.1034025599693</c:v>
                </c:pt>
                <c:pt idx="70" formatCode="0.00">
                  <c:v>1639.1277226825334</c:v>
                </c:pt>
                <c:pt idx="71" formatCode="0.00">
                  <c:v>1766.4854719264135</c:v>
                </c:pt>
                <c:pt idx="72" formatCode="0.00">
                  <c:v>1652.4744131472016</c:v>
                </c:pt>
                <c:pt idx="73" formatCode="0.00">
                  <c:v>1212.6916833528032</c:v>
                </c:pt>
                <c:pt idx="74" formatCode="0.00">
                  <c:v>1335.8943438831855</c:v>
                </c:pt>
                <c:pt idx="75" formatCode="0.00">
                  <c:v>1422.9520112820296</c:v>
                </c:pt>
                <c:pt idx="76" formatCode="0.00">
                  <c:v>1545.1853556495291</c:v>
                </c:pt>
                <c:pt idx="77" formatCode="0.00">
                  <c:v>1352.4746257459158</c:v>
                </c:pt>
                <c:pt idx="78" formatCode="0.00">
                  <c:v>1512.9951522548154</c:v>
                </c:pt>
                <c:pt idx="79" formatCode="0.00">
                  <c:v>1647.7362012740368</c:v>
                </c:pt>
                <c:pt idx="80" formatCode="0.00">
                  <c:v>1476.9460377869882</c:v>
                </c:pt>
                <c:pt idx="81" formatCode="0.00">
                  <c:v>1848.5389207411044</c:v>
                </c:pt>
                <c:pt idx="82" formatCode="0.00">
                  <c:v>2017.1933023804888</c:v>
                </c:pt>
                <c:pt idx="83" formatCode="0.00">
                  <c:v>2008.0401523686642</c:v>
                </c:pt>
                <c:pt idx="84" formatCode="0.00">
                  <c:v>2127.7154327408221</c:v>
                </c:pt>
                <c:pt idx="85" formatCode="0.00">
                  <c:v>927.53990134934986</c:v>
                </c:pt>
                <c:pt idx="86" formatCode="0.00">
                  <c:v>1246.6312985500847</c:v>
                </c:pt>
                <c:pt idx="87" formatCode="0.00">
                  <c:v>1472.7312075815421</c:v>
                </c:pt>
                <c:pt idx="88" formatCode="0.00">
                  <c:v>1540.4356296801725</c:v>
                </c:pt>
                <c:pt idx="89" formatCode="0.00">
                  <c:v>1194.5192670701922</c:v>
                </c:pt>
                <c:pt idx="90" formatCode="0.00">
                  <c:v>1387.5351960567934</c:v>
                </c:pt>
                <c:pt idx="91" formatCode="0.00">
                  <c:v>1480.4595126303716</c:v>
                </c:pt>
                <c:pt idx="92" formatCode="0.00">
                  <c:v>1540.5883811695362</c:v>
                </c:pt>
                <c:pt idx="93" formatCode="0.00">
                  <c:v>1327.268065151849</c:v>
                </c:pt>
                <c:pt idx="94" formatCode="0.00">
                  <c:v>1402.1249531867477</c:v>
                </c:pt>
                <c:pt idx="95" formatCode="0.00">
                  <c:v>1577.3657289936866</c:v>
                </c:pt>
                <c:pt idx="96" formatCode="0.00">
                  <c:v>1793.2846816310052</c:v>
                </c:pt>
                <c:pt idx="97" formatCode="0.00">
                  <c:v>1860.467991901809</c:v>
                </c:pt>
                <c:pt idx="98" formatCode="0.00">
                  <c:v>1925.6347111696646</c:v>
                </c:pt>
                <c:pt idx="99" formatCode="0.00">
                  <c:v>2115.8051324971634</c:v>
                </c:pt>
                <c:pt idx="100" formatCode="0.00">
                  <c:v>2467.3881085571516</c:v>
                </c:pt>
                <c:pt idx="101" formatCode="0.00">
                  <c:v>3224.2470445930689</c:v>
                </c:pt>
                <c:pt idx="102" formatCode="0.00">
                  <c:v>3419.9235787705666</c:v>
                </c:pt>
                <c:pt idx="103" formatCode="0.00">
                  <c:v>3779.5343611593062</c:v>
                </c:pt>
              </c:numCache>
            </c:numRef>
          </c:val>
          <c:smooth val="0"/>
          <c:extLst>
            <c:ext xmlns:c16="http://schemas.microsoft.com/office/drawing/2014/chart" uri="{C3380CC4-5D6E-409C-BE32-E72D297353CC}">
              <c16:uniqueId val="{00000001-FEA5-4E09-A80D-FEC258BD11D5}"/>
            </c:ext>
          </c:extLst>
        </c:ser>
        <c:dLbls>
          <c:showLegendKey val="0"/>
          <c:showVal val="0"/>
          <c:showCatName val="0"/>
          <c:showSerName val="0"/>
          <c:showPercent val="0"/>
          <c:showBubbleSize val="0"/>
        </c:dLbls>
        <c:smooth val="0"/>
        <c:axId val="133214928"/>
        <c:axId val="133217840"/>
      </c:lineChart>
      <c:catAx>
        <c:axId val="1332149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17840"/>
        <c:crosses val="autoZero"/>
        <c:auto val="1"/>
        <c:lblAlgn val="ctr"/>
        <c:lblOffset val="100"/>
        <c:noMultiLvlLbl val="0"/>
      </c:catAx>
      <c:valAx>
        <c:axId val="1332178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14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15240</xdr:colOff>
      <xdr:row>8</xdr:row>
      <xdr:rowOff>118110</xdr:rowOff>
    </xdr:from>
    <xdr:to>
      <xdr:col>10</xdr:col>
      <xdr:colOff>1432560</xdr:colOff>
      <xdr:row>23</xdr:row>
      <xdr:rowOff>118110</xdr:rowOff>
    </xdr:to>
    <xdr:graphicFrame macro="">
      <xdr:nvGraphicFramePr>
        <xdr:cNvPr id="3" name="Chart 2">
          <a:extLst>
            <a:ext uri="{FF2B5EF4-FFF2-40B4-BE49-F238E27FC236}">
              <a16:creationId xmlns:a16="http://schemas.microsoft.com/office/drawing/2014/main" id="{CD1EF8E9-E9DC-451C-B6A4-99C29DE04F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15240</xdr:colOff>
      <xdr:row>8</xdr:row>
      <xdr:rowOff>118110</xdr:rowOff>
    </xdr:from>
    <xdr:to>
      <xdr:col>10</xdr:col>
      <xdr:colOff>1432560</xdr:colOff>
      <xdr:row>23</xdr:row>
      <xdr:rowOff>118110</xdr:rowOff>
    </xdr:to>
    <xdr:graphicFrame macro="">
      <xdr:nvGraphicFramePr>
        <xdr:cNvPr id="2" name="Chart 1">
          <a:extLst>
            <a:ext uri="{FF2B5EF4-FFF2-40B4-BE49-F238E27FC236}">
              <a16:creationId xmlns:a16="http://schemas.microsoft.com/office/drawing/2014/main" id="{D3AA32C7-6A22-49FE-99E1-3300C0F502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20</xdr:col>
      <xdr:colOff>361950</xdr:colOff>
      <xdr:row>4</xdr:row>
      <xdr:rowOff>171450</xdr:rowOff>
    </xdr:from>
    <xdr:to>
      <xdr:col>28</xdr:col>
      <xdr:colOff>57150</xdr:colOff>
      <xdr:row>18</xdr:row>
      <xdr:rowOff>57150</xdr:rowOff>
    </xdr:to>
    <xdr:graphicFrame macro="">
      <xdr:nvGraphicFramePr>
        <xdr:cNvPr id="3" name="Chart 2">
          <a:extLst>
            <a:ext uri="{FF2B5EF4-FFF2-40B4-BE49-F238E27FC236}">
              <a16:creationId xmlns:a16="http://schemas.microsoft.com/office/drawing/2014/main" id="{261C7F80-80DF-4826-B85D-C1DCDF63C5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374650</xdr:colOff>
      <xdr:row>19</xdr:row>
      <xdr:rowOff>82550</xdr:rowOff>
    </xdr:from>
    <xdr:to>
      <xdr:col>28</xdr:col>
      <xdr:colOff>69850</xdr:colOff>
      <xdr:row>34</xdr:row>
      <xdr:rowOff>158750</xdr:rowOff>
    </xdr:to>
    <xdr:graphicFrame macro="">
      <xdr:nvGraphicFramePr>
        <xdr:cNvPr id="4" name="Chart 3">
          <a:extLst>
            <a:ext uri="{FF2B5EF4-FFF2-40B4-BE49-F238E27FC236}">
              <a16:creationId xmlns:a16="http://schemas.microsoft.com/office/drawing/2014/main" id="{DE607745-BF5C-4136-AD7A-F5F54D37C4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5080</xdr:colOff>
      <xdr:row>7</xdr:row>
      <xdr:rowOff>82550</xdr:rowOff>
    </xdr:from>
    <xdr:to>
      <xdr:col>18</xdr:col>
      <xdr:colOff>312420</xdr:colOff>
      <xdr:row>22</xdr:row>
      <xdr:rowOff>82550</xdr:rowOff>
    </xdr:to>
    <xdr:graphicFrame macro="">
      <xdr:nvGraphicFramePr>
        <xdr:cNvPr id="3" name="Chart 2">
          <a:extLst>
            <a:ext uri="{FF2B5EF4-FFF2-40B4-BE49-F238E27FC236}">
              <a16:creationId xmlns:a16="http://schemas.microsoft.com/office/drawing/2014/main" id="{2BA6CFF1-F1F4-4203-954A-3B0610922D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20</xdr:col>
      <xdr:colOff>1695450</xdr:colOff>
      <xdr:row>13</xdr:row>
      <xdr:rowOff>6350</xdr:rowOff>
    </xdr:from>
    <xdr:to>
      <xdr:col>28</xdr:col>
      <xdr:colOff>285750</xdr:colOff>
      <xdr:row>28</xdr:row>
      <xdr:rowOff>82550</xdr:rowOff>
    </xdr:to>
    <xdr:graphicFrame macro="">
      <xdr:nvGraphicFramePr>
        <xdr:cNvPr id="3" name="Chart 2">
          <a:extLst>
            <a:ext uri="{FF2B5EF4-FFF2-40B4-BE49-F238E27FC236}">
              <a16:creationId xmlns:a16="http://schemas.microsoft.com/office/drawing/2014/main" id="{29509B27-46E8-4D30-ABA3-0557E28DEC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A98A8-81D1-428C-819F-1A100618C57C}">
  <sheetPr codeName="Sheet1"/>
  <dimension ref="B1:K26"/>
  <sheetViews>
    <sheetView showGridLines="0" tabSelected="1" workbookViewId="0"/>
  </sheetViews>
  <sheetFormatPr defaultRowHeight="14.4" x14ac:dyDescent="0.3"/>
  <cols>
    <col min="1" max="1" width="0.6640625" customWidth="1"/>
    <col min="2" max="2" width="25" bestFit="1" customWidth="1"/>
    <col min="4" max="4" width="14.6640625" bestFit="1" customWidth="1"/>
    <col min="5" max="5" width="14.77734375" bestFit="1" customWidth="1"/>
    <col min="8" max="8" width="25" bestFit="1" customWidth="1"/>
    <col min="11" max="11" width="25" bestFit="1" customWidth="1"/>
  </cols>
  <sheetData>
    <row r="1" spans="2:11" ht="3" customHeight="1" x14ac:dyDescent="0.3"/>
    <row r="2" spans="2:11" x14ac:dyDescent="0.3">
      <c r="B2" s="22" t="s">
        <v>3</v>
      </c>
      <c r="C2" s="22"/>
      <c r="D2" s="22"/>
      <c r="E2" s="22"/>
      <c r="F2" s="22"/>
      <c r="G2" s="22"/>
      <c r="H2" s="22"/>
      <c r="I2" s="22"/>
      <c r="J2" s="22"/>
      <c r="K2" s="22"/>
    </row>
    <row r="3" spans="2:11" x14ac:dyDescent="0.3">
      <c r="B3" s="22"/>
      <c r="C3" s="22"/>
      <c r="D3" s="22"/>
      <c r="E3" s="22"/>
      <c r="F3" s="22"/>
      <c r="G3" s="22"/>
      <c r="H3" s="22"/>
      <c r="I3" s="22"/>
      <c r="J3" s="22"/>
      <c r="K3" s="22"/>
    </row>
    <row r="5" spans="2:11" x14ac:dyDescent="0.3">
      <c r="C5" s="8" t="s">
        <v>8</v>
      </c>
      <c r="D5" s="8" t="s">
        <v>9</v>
      </c>
      <c r="E5" s="8" t="s">
        <v>10</v>
      </c>
      <c r="H5" s="9" t="s">
        <v>4</v>
      </c>
      <c r="I5" s="6">
        <v>25</v>
      </c>
    </row>
    <row r="6" spans="2:11" x14ac:dyDescent="0.3">
      <c r="C6" s="6">
        <v>0</v>
      </c>
      <c r="D6" s="7">
        <v>0</v>
      </c>
      <c r="E6" s="7">
        <v>0</v>
      </c>
      <c r="H6" s="9" t="s">
        <v>5</v>
      </c>
      <c r="I6" s="6">
        <v>20</v>
      </c>
    </row>
    <row r="7" spans="2:11" x14ac:dyDescent="0.3">
      <c r="C7" s="6">
        <v>1</v>
      </c>
      <c r="D7" s="7">
        <f t="shared" ref="D7:D26" si="0">$I$7*$I$5+($I$8-$I$7)*$E6-$I$8/$I$5*$E6*$E6</f>
        <v>0.75</v>
      </c>
      <c r="E7" s="7">
        <f>E6+D7</f>
        <v>0.75</v>
      </c>
      <c r="H7" s="9" t="s">
        <v>6</v>
      </c>
      <c r="I7" s="6">
        <v>0.03</v>
      </c>
    </row>
    <row r="8" spans="2:11" x14ac:dyDescent="0.3">
      <c r="C8" s="6">
        <v>2</v>
      </c>
      <c r="D8" s="7">
        <f t="shared" si="0"/>
        <v>1.0185</v>
      </c>
      <c r="E8" s="7">
        <f t="shared" ref="E8:E26" si="1">E7+D8</f>
        <v>1.7685</v>
      </c>
      <c r="H8" s="9" t="s">
        <v>7</v>
      </c>
      <c r="I8" s="6">
        <v>0.4</v>
      </c>
    </row>
    <row r="9" spans="2:11" x14ac:dyDescent="0.3">
      <c r="C9" s="6">
        <v>3</v>
      </c>
      <c r="D9" s="7">
        <f t="shared" si="0"/>
        <v>1.3543035239999999</v>
      </c>
      <c r="E9" s="7">
        <f t="shared" si="1"/>
        <v>3.1228035240000001</v>
      </c>
    </row>
    <row r="10" spans="2:11" x14ac:dyDescent="0.3">
      <c r="C10" s="6">
        <v>4</v>
      </c>
      <c r="D10" s="7">
        <f t="shared" si="0"/>
        <v>1.749406874287891</v>
      </c>
      <c r="E10" s="7">
        <f t="shared" si="1"/>
        <v>4.8722103982878906</v>
      </c>
    </row>
    <row r="11" spans="2:11" x14ac:dyDescent="0.3">
      <c r="C11" s="6">
        <v>5</v>
      </c>
      <c r="D11" s="7">
        <f t="shared" si="0"/>
        <v>2.1729029007235652</v>
      </c>
      <c r="E11" s="7">
        <f t="shared" si="1"/>
        <v>7.0451132990114562</v>
      </c>
    </row>
    <row r="12" spans="2:11" x14ac:dyDescent="0.3">
      <c r="C12" s="6">
        <v>6</v>
      </c>
      <c r="D12" s="7">
        <f t="shared" si="0"/>
        <v>2.5625539782997091</v>
      </c>
      <c r="E12" s="7">
        <f t="shared" si="1"/>
        <v>9.6076672773111653</v>
      </c>
    </row>
    <row r="13" spans="2:11" x14ac:dyDescent="0.3">
      <c r="C13" s="6">
        <v>7</v>
      </c>
      <c r="D13" s="7">
        <f t="shared" si="0"/>
        <v>2.8279205644208791</v>
      </c>
      <c r="E13" s="7">
        <f t="shared" si="1"/>
        <v>12.435587841732044</v>
      </c>
    </row>
    <row r="14" spans="2:11" x14ac:dyDescent="0.3">
      <c r="C14" s="6">
        <v>8</v>
      </c>
      <c r="D14" s="7">
        <f t="shared" si="0"/>
        <v>2.8768659819299147</v>
      </c>
      <c r="E14" s="7">
        <f t="shared" si="1"/>
        <v>15.312453823661958</v>
      </c>
    </row>
    <row r="15" spans="2:11" x14ac:dyDescent="0.3">
      <c r="C15" s="6">
        <v>9</v>
      </c>
      <c r="D15" s="7">
        <f t="shared" si="0"/>
        <v>2.6640680411264492</v>
      </c>
      <c r="E15" s="7">
        <f t="shared" si="1"/>
        <v>17.976521864788406</v>
      </c>
    </row>
    <row r="16" spans="2:11" x14ac:dyDescent="0.3">
      <c r="C16" s="6">
        <v>10</v>
      </c>
      <c r="D16" s="7">
        <f t="shared" si="0"/>
        <v>2.2308276762882597</v>
      </c>
      <c r="E16" s="7">
        <f t="shared" si="1"/>
        <v>20.207349541076667</v>
      </c>
    </row>
    <row r="17" spans="3:5" x14ac:dyDescent="0.3">
      <c r="C17" s="6">
        <v>11</v>
      </c>
      <c r="D17" s="7">
        <f t="shared" si="0"/>
        <v>1.6933277225943462</v>
      </c>
      <c r="E17" s="7">
        <f t="shared" si="1"/>
        <v>21.900677263671014</v>
      </c>
    </row>
    <row r="18" spans="3:5" x14ac:dyDescent="0.3">
      <c r="C18" s="6">
        <v>12</v>
      </c>
      <c r="D18" s="7">
        <f t="shared" si="0"/>
        <v>1.1790159538386504</v>
      </c>
      <c r="E18" s="7">
        <f t="shared" si="1"/>
        <v>23.079693217509664</v>
      </c>
    </row>
    <row r="19" spans="3:5" x14ac:dyDescent="0.3">
      <c r="C19" s="6">
        <v>13</v>
      </c>
      <c r="D19" s="7">
        <f t="shared" si="0"/>
        <v>0.76673066624879027</v>
      </c>
      <c r="E19" s="7">
        <f t="shared" si="1"/>
        <v>23.846423883758455</v>
      </c>
    </row>
    <row r="20" spans="3:5" x14ac:dyDescent="0.3">
      <c r="C20" s="6">
        <v>14</v>
      </c>
      <c r="D20" s="7">
        <f t="shared" si="0"/>
        <v>0.47474592428845774</v>
      </c>
      <c r="E20" s="7">
        <f t="shared" si="1"/>
        <v>24.321169808046911</v>
      </c>
    </row>
    <row r="21" spans="3:5" x14ac:dyDescent="0.3">
      <c r="C21" s="6">
        <v>15</v>
      </c>
      <c r="D21" s="7">
        <f t="shared" si="0"/>
        <v>0.28452401566771535</v>
      </c>
      <c r="E21" s="7">
        <f t="shared" si="1"/>
        <v>24.605693823714624</v>
      </c>
    </row>
    <row r="22" spans="3:5" x14ac:dyDescent="0.3">
      <c r="C22" s="6">
        <v>16</v>
      </c>
      <c r="D22" s="7">
        <f t="shared" si="0"/>
        <v>0.16706401803220139</v>
      </c>
      <c r="E22" s="7">
        <f t="shared" si="1"/>
        <v>24.772757841746824</v>
      </c>
    </row>
    <row r="23" spans="3:5" x14ac:dyDescent="0.3">
      <c r="C23" s="6">
        <v>17</v>
      </c>
      <c r="D23" s="7">
        <f t="shared" si="0"/>
        <v>9.6887904073064135E-2</v>
      </c>
      <c r="E23" s="7">
        <f t="shared" si="1"/>
        <v>24.869645745819888</v>
      </c>
    </row>
    <row r="24" spans="3:5" x14ac:dyDescent="0.3">
      <c r="C24" s="6">
        <v>18</v>
      </c>
      <c r="D24" s="7">
        <f t="shared" si="0"/>
        <v>5.578045359212247E-2</v>
      </c>
      <c r="E24" s="7">
        <f t="shared" si="1"/>
        <v>24.925426199412009</v>
      </c>
    </row>
    <row r="25" spans="3:5" x14ac:dyDescent="0.3">
      <c r="C25" s="6">
        <v>19</v>
      </c>
      <c r="D25" s="7">
        <f t="shared" si="0"/>
        <v>3.1977754225090749E-2</v>
      </c>
      <c r="E25" s="7">
        <f t="shared" si="1"/>
        <v>24.957403953637098</v>
      </c>
    </row>
    <row r="26" spans="3:5" x14ac:dyDescent="0.3">
      <c r="C26" s="6">
        <v>20</v>
      </c>
      <c r="D26" s="7">
        <f t="shared" si="0"/>
        <v>1.828726916539658E-2</v>
      </c>
      <c r="E26" s="7">
        <f t="shared" si="1"/>
        <v>24.975691222802496</v>
      </c>
    </row>
  </sheetData>
  <mergeCells count="1">
    <mergeCell ref="B2:K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389E0-AC2F-4E8D-AFE0-79CCAF0A55B6}">
  <sheetPr codeName="Sheet2"/>
  <dimension ref="B1:K26"/>
  <sheetViews>
    <sheetView showGridLines="0" workbookViewId="0"/>
  </sheetViews>
  <sheetFormatPr defaultRowHeight="14.4" x14ac:dyDescent="0.3"/>
  <cols>
    <col min="1" max="1" width="0.6640625" customWidth="1"/>
    <col min="2" max="2" width="25" bestFit="1" customWidth="1"/>
    <col min="4" max="4" width="14.6640625" bestFit="1" customWidth="1"/>
    <col min="5" max="5" width="14.77734375" bestFit="1" customWidth="1"/>
    <col min="8" max="8" width="25" bestFit="1" customWidth="1"/>
    <col min="11" max="11" width="25" bestFit="1" customWidth="1"/>
  </cols>
  <sheetData>
    <row r="1" spans="2:11" ht="3" customHeight="1" x14ac:dyDescent="0.3"/>
    <row r="2" spans="2:11" x14ac:dyDescent="0.3">
      <c r="B2" s="22" t="s">
        <v>11</v>
      </c>
      <c r="C2" s="22"/>
      <c r="D2" s="22"/>
      <c r="E2" s="22"/>
      <c r="F2" s="22"/>
      <c r="G2" s="22"/>
      <c r="H2" s="22"/>
      <c r="I2" s="22"/>
      <c r="J2" s="22"/>
      <c r="K2" s="22"/>
    </row>
    <row r="3" spans="2:11" x14ac:dyDescent="0.3">
      <c r="B3" s="22"/>
      <c r="C3" s="22"/>
      <c r="D3" s="22"/>
      <c r="E3" s="22"/>
      <c r="F3" s="22"/>
      <c r="G3" s="22"/>
      <c r="H3" s="22"/>
      <c r="I3" s="22"/>
      <c r="J3" s="22"/>
      <c r="K3" s="22"/>
    </row>
    <row r="5" spans="2:11" x14ac:dyDescent="0.3">
      <c r="C5" s="8" t="s">
        <v>8</v>
      </c>
      <c r="D5" s="8" t="s">
        <v>9</v>
      </c>
      <c r="E5" s="8" t="s">
        <v>10</v>
      </c>
      <c r="H5" s="9" t="s">
        <v>4</v>
      </c>
      <c r="I5" s="6">
        <v>25</v>
      </c>
    </row>
    <row r="6" spans="2:11" x14ac:dyDescent="0.3">
      <c r="C6" s="6">
        <v>0</v>
      </c>
      <c r="D6" s="7">
        <v>0</v>
      </c>
      <c r="E6" s="7">
        <v>0</v>
      </c>
      <c r="H6" s="9" t="s">
        <v>5</v>
      </c>
      <c r="I6" s="6">
        <v>20</v>
      </c>
    </row>
    <row r="7" spans="2:11" x14ac:dyDescent="0.3">
      <c r="C7" s="6">
        <v>1</v>
      </c>
      <c r="D7" s="7">
        <f t="shared" ref="D7:D26" si="0">$I$7*$I$5+($I$8-$I$7)*$E6-$I$8/$I$5*$E6*$E6</f>
        <v>10</v>
      </c>
      <c r="E7" s="7">
        <f>E6+D7</f>
        <v>10</v>
      </c>
      <c r="H7" s="9" t="s">
        <v>6</v>
      </c>
      <c r="I7" s="6">
        <v>0.4</v>
      </c>
    </row>
    <row r="8" spans="2:11" x14ac:dyDescent="0.3">
      <c r="C8" s="6">
        <v>2</v>
      </c>
      <c r="D8" s="7">
        <f t="shared" si="0"/>
        <v>6.18</v>
      </c>
      <c r="E8" s="7">
        <f t="shared" ref="E8:E26" si="1">E7+D8</f>
        <v>16.18</v>
      </c>
      <c r="H8" s="9" t="s">
        <v>7</v>
      </c>
      <c r="I8" s="6">
        <v>0.03</v>
      </c>
    </row>
    <row r="9" spans="2:11" x14ac:dyDescent="0.3">
      <c r="C9" s="6">
        <v>3</v>
      </c>
      <c r="D9" s="7">
        <f t="shared" si="0"/>
        <v>3.6992491199999997</v>
      </c>
      <c r="E9" s="7">
        <f t="shared" si="1"/>
        <v>19.879249120000001</v>
      </c>
    </row>
    <row r="10" spans="2:11" x14ac:dyDescent="0.3">
      <c r="C10" s="6">
        <v>4</v>
      </c>
      <c r="D10" s="7">
        <f t="shared" si="0"/>
        <v>2.1704563709099749</v>
      </c>
      <c r="E10" s="7">
        <f t="shared" si="1"/>
        <v>22.049705490909975</v>
      </c>
    </row>
    <row r="11" spans="2:11" x14ac:dyDescent="0.3">
      <c r="C11" s="6">
        <v>5</v>
      </c>
      <c r="D11" s="7">
        <f t="shared" si="0"/>
        <v>1.2581815536802701</v>
      </c>
      <c r="E11" s="7">
        <f t="shared" si="1"/>
        <v>23.307887044590245</v>
      </c>
    </row>
    <row r="12" spans="2:11" x14ac:dyDescent="0.3">
      <c r="C12" s="6">
        <v>6</v>
      </c>
      <c r="D12" s="7">
        <f t="shared" si="0"/>
        <v>0.72417267532155516</v>
      </c>
      <c r="E12" s="7">
        <f t="shared" si="1"/>
        <v>24.0320597199118</v>
      </c>
    </row>
    <row r="13" spans="2:11" x14ac:dyDescent="0.3">
      <c r="C13" s="6">
        <v>7</v>
      </c>
      <c r="D13" s="7">
        <f t="shared" si="0"/>
        <v>0.41509003037494607</v>
      </c>
      <c r="E13" s="7">
        <f t="shared" si="1"/>
        <v>24.447149750286744</v>
      </c>
    </row>
    <row r="14" spans="2:11" x14ac:dyDescent="0.3">
      <c r="C14" s="6">
        <v>8</v>
      </c>
      <c r="D14" s="7">
        <f t="shared" si="0"/>
        <v>0.23735883529837032</v>
      </c>
      <c r="E14" s="7">
        <f t="shared" si="1"/>
        <v>24.684508585585114</v>
      </c>
    </row>
    <row r="15" spans="2:11" x14ac:dyDescent="0.3">
      <c r="C15" s="6">
        <v>9</v>
      </c>
      <c r="D15" s="7">
        <f t="shared" si="0"/>
        <v>0.13554186639931753</v>
      </c>
      <c r="E15" s="7">
        <f t="shared" si="1"/>
        <v>24.820050451984432</v>
      </c>
    </row>
    <row r="16" spans="2:11" x14ac:dyDescent="0.3">
      <c r="C16" s="6">
        <v>10</v>
      </c>
      <c r="D16" s="7">
        <f t="shared" si="0"/>
        <v>7.7339447438897868E-2</v>
      </c>
      <c r="E16" s="7">
        <f t="shared" si="1"/>
        <v>24.897389899423331</v>
      </c>
    </row>
    <row r="17" spans="3:5" x14ac:dyDescent="0.3">
      <c r="C17" s="6">
        <v>11</v>
      </c>
      <c r="D17" s="7">
        <f t="shared" si="0"/>
        <v>4.4109708648679247E-2</v>
      </c>
      <c r="E17" s="7">
        <f t="shared" si="1"/>
        <v>24.941499608072011</v>
      </c>
    </row>
    <row r="18" spans="3:5" x14ac:dyDescent="0.3">
      <c r="C18" s="6">
        <v>12</v>
      </c>
      <c r="D18" s="7">
        <f t="shared" si="0"/>
        <v>2.5151061774008054E-2</v>
      </c>
      <c r="E18" s="7">
        <f t="shared" si="1"/>
        <v>24.966650669846018</v>
      </c>
    </row>
    <row r="19" spans="3:5" x14ac:dyDescent="0.3">
      <c r="C19" s="6">
        <v>13</v>
      </c>
      <c r="D19" s="7">
        <f t="shared" si="0"/>
        <v>1.433887735282624E-2</v>
      </c>
      <c r="E19" s="7">
        <f t="shared" si="1"/>
        <v>24.980989547198845</v>
      </c>
    </row>
    <row r="20" spans="3:5" x14ac:dyDescent="0.3">
      <c r="C20" s="6">
        <v>14</v>
      </c>
      <c r="D20" s="7">
        <f t="shared" si="0"/>
        <v>8.1740610277170056E-3</v>
      </c>
      <c r="E20" s="7">
        <f t="shared" si="1"/>
        <v>24.989163608226562</v>
      </c>
    </row>
    <row r="21" spans="3:5" x14ac:dyDescent="0.3">
      <c r="C21" s="6">
        <v>15</v>
      </c>
      <c r="D21" s="7">
        <f t="shared" si="0"/>
        <v>4.659507549715447E-3</v>
      </c>
      <c r="E21" s="7">
        <f t="shared" si="1"/>
        <v>24.993823115776276</v>
      </c>
    </row>
    <row r="22" spans="3:5" x14ac:dyDescent="0.3">
      <c r="C22" s="6">
        <v>16</v>
      </c>
      <c r="D22" s="7">
        <f t="shared" si="0"/>
        <v>2.6560144315235235E-3</v>
      </c>
      <c r="E22" s="7">
        <f t="shared" si="1"/>
        <v>24.996479130207799</v>
      </c>
    </row>
    <row r="23" spans="3:5" x14ac:dyDescent="0.3">
      <c r="C23" s="6">
        <v>17</v>
      </c>
      <c r="D23" s="7">
        <f t="shared" si="0"/>
        <v>1.5139591348172221E-3</v>
      </c>
      <c r="E23" s="7">
        <f t="shared" si="1"/>
        <v>24.997993089342618</v>
      </c>
    </row>
    <row r="24" spans="3:5" x14ac:dyDescent="0.3">
      <c r="C24" s="6">
        <v>18</v>
      </c>
      <c r="D24" s="7">
        <f t="shared" si="0"/>
        <v>8.6296674944630336E-4</v>
      </c>
      <c r="E24" s="7">
        <f t="shared" si="1"/>
        <v>24.998856056092063</v>
      </c>
    </row>
    <row r="25" spans="3:5" x14ac:dyDescent="0.3">
      <c r="C25" s="6">
        <v>19</v>
      </c>
      <c r="D25" s="7">
        <f t="shared" si="0"/>
        <v>4.9189431008345164E-4</v>
      </c>
      <c r="E25" s="7">
        <f t="shared" si="1"/>
        <v>24.999347950402147</v>
      </c>
    </row>
    <row r="26" spans="3:5" x14ac:dyDescent="0.3">
      <c r="C26" s="6">
        <v>20</v>
      </c>
      <c r="D26" s="7">
        <f t="shared" si="0"/>
        <v>2.8038081687498106E-4</v>
      </c>
      <c r="E26" s="7">
        <f t="shared" si="1"/>
        <v>24.999628331219022</v>
      </c>
    </row>
  </sheetData>
  <mergeCells count="1">
    <mergeCell ref="B2:K3"/>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84DDE-7C6E-431E-9405-9DEE16A70DDF}">
  <sheetPr codeName="Sheet3"/>
  <dimension ref="B1:AJ33"/>
  <sheetViews>
    <sheetView showGridLines="0" zoomScale="80" zoomScaleNormal="80" workbookViewId="0"/>
  </sheetViews>
  <sheetFormatPr defaultRowHeight="14.4" x14ac:dyDescent="0.3"/>
  <cols>
    <col min="1" max="1" width="0.6640625" customWidth="1"/>
    <col min="2" max="2" width="25" bestFit="1" customWidth="1"/>
    <col min="4" max="4" width="37.6640625" bestFit="1" customWidth="1"/>
    <col min="5" max="5" width="13.109375" customWidth="1"/>
    <col min="6" max="6" width="11.21875" bestFit="1" customWidth="1"/>
    <col min="7" max="8" width="11" customWidth="1"/>
    <col min="9" max="9" width="10.44140625" customWidth="1"/>
    <col min="10" max="11" width="25" bestFit="1" customWidth="1"/>
    <col min="13" max="13" width="37.6640625" bestFit="1" customWidth="1"/>
    <col min="14" max="14" width="12.21875" customWidth="1"/>
    <col min="15" max="15" width="11.44140625" customWidth="1"/>
    <col min="16" max="16" width="12.109375" customWidth="1"/>
    <col min="17" max="17" width="10.5546875" customWidth="1"/>
    <col min="18" max="18" width="9.77734375" customWidth="1"/>
  </cols>
  <sheetData>
    <row r="1" spans="2:36" ht="3" customHeight="1" x14ac:dyDescent="0.3"/>
    <row r="2" spans="2:36" x14ac:dyDescent="0.3">
      <c r="B2" s="22" t="s">
        <v>12</v>
      </c>
      <c r="C2" s="22"/>
      <c r="D2" s="22"/>
      <c r="E2" s="22"/>
      <c r="F2" s="22"/>
      <c r="G2" s="22"/>
      <c r="H2" s="22"/>
      <c r="I2" s="22"/>
      <c r="J2" s="22"/>
      <c r="K2" s="22"/>
    </row>
    <row r="3" spans="2:36" x14ac:dyDescent="0.3">
      <c r="B3" s="22"/>
      <c r="C3" s="22"/>
      <c r="D3" s="22"/>
      <c r="E3" s="22"/>
      <c r="F3" s="22"/>
      <c r="G3" s="22"/>
      <c r="H3" s="22"/>
      <c r="I3" s="22"/>
      <c r="J3" s="22"/>
      <c r="K3" s="22"/>
    </row>
    <row r="5" spans="2:36" x14ac:dyDescent="0.3">
      <c r="B5" s="10" t="s">
        <v>13</v>
      </c>
      <c r="K5" s="10" t="s">
        <v>14</v>
      </c>
    </row>
    <row r="6" spans="2:36" x14ac:dyDescent="0.3">
      <c r="D6" s="9" t="s">
        <v>4</v>
      </c>
      <c r="E6" s="6">
        <v>25</v>
      </c>
      <c r="M6" s="9" t="s">
        <v>4</v>
      </c>
      <c r="N6" s="6">
        <v>25</v>
      </c>
      <c r="AD6" s="19"/>
      <c r="AE6" s="19"/>
      <c r="AF6" s="19"/>
      <c r="AG6" s="19"/>
      <c r="AH6" s="19"/>
      <c r="AI6" s="19"/>
      <c r="AJ6" s="19"/>
    </row>
    <row r="7" spans="2:36" x14ac:dyDescent="0.3">
      <c r="D7" s="9" t="s">
        <v>5</v>
      </c>
      <c r="E7" s="6">
        <v>20</v>
      </c>
      <c r="M7" s="9" t="s">
        <v>5</v>
      </c>
      <c r="N7" s="6">
        <v>20</v>
      </c>
      <c r="AD7" s="19"/>
      <c r="AE7" s="19"/>
      <c r="AF7" s="19"/>
      <c r="AG7" s="19"/>
      <c r="AH7" s="19"/>
      <c r="AI7" s="19"/>
      <c r="AJ7" s="19"/>
    </row>
    <row r="8" spans="2:36" x14ac:dyDescent="0.3">
      <c r="D8" s="9" t="s">
        <v>6</v>
      </c>
      <c r="E8" s="6">
        <v>0.03</v>
      </c>
      <c r="M8" s="9" t="s">
        <v>6</v>
      </c>
      <c r="N8" s="6">
        <v>0.4</v>
      </c>
      <c r="AD8" s="19"/>
      <c r="AE8" s="19"/>
      <c r="AF8" s="19"/>
      <c r="AG8" s="19"/>
      <c r="AH8" s="19"/>
      <c r="AI8" s="19"/>
      <c r="AJ8" s="19"/>
    </row>
    <row r="9" spans="2:36" x14ac:dyDescent="0.3">
      <c r="D9" s="9" t="s">
        <v>7</v>
      </c>
      <c r="E9" s="6">
        <v>0.4</v>
      </c>
      <c r="M9" s="9" t="s">
        <v>7</v>
      </c>
      <c r="N9" s="6">
        <v>0.03</v>
      </c>
      <c r="AD9" s="19"/>
      <c r="AE9" s="19"/>
      <c r="AF9" s="19"/>
      <c r="AG9" s="19"/>
      <c r="AH9" s="19"/>
      <c r="AI9" s="19"/>
      <c r="AJ9" s="19"/>
    </row>
    <row r="12" spans="2:36" s="3" customFormat="1" ht="28.8" x14ac:dyDescent="0.3">
      <c r="C12" s="12" t="s">
        <v>8</v>
      </c>
      <c r="D12" s="12" t="s">
        <v>9</v>
      </c>
      <c r="E12" s="12" t="s">
        <v>10</v>
      </c>
      <c r="F12" s="12" t="s">
        <v>15</v>
      </c>
      <c r="G12" s="12" t="s">
        <v>16</v>
      </c>
      <c r="H12" s="12" t="s">
        <v>17</v>
      </c>
      <c r="I12" s="12" t="s">
        <v>18</v>
      </c>
      <c r="L12" s="12" t="s">
        <v>8</v>
      </c>
      <c r="M12" s="12" t="s">
        <v>9</v>
      </c>
      <c r="N12" s="12" t="s">
        <v>10</v>
      </c>
      <c r="O12" s="12" t="s">
        <v>15</v>
      </c>
      <c r="P12" s="12" t="s">
        <v>16</v>
      </c>
      <c r="Q12" s="12" t="s">
        <v>17</v>
      </c>
      <c r="R12" s="12" t="s">
        <v>18</v>
      </c>
    </row>
    <row r="13" spans="2:36" x14ac:dyDescent="0.3">
      <c r="C13" s="6">
        <v>0</v>
      </c>
      <c r="D13" s="7">
        <v>0</v>
      </c>
      <c r="E13" s="7">
        <v>0</v>
      </c>
      <c r="F13" s="7">
        <v>0</v>
      </c>
      <c r="G13" s="7">
        <v>0</v>
      </c>
      <c r="H13" s="6" t="s">
        <v>19</v>
      </c>
      <c r="I13" s="6" t="s">
        <v>19</v>
      </c>
      <c r="L13" s="6">
        <v>0</v>
      </c>
      <c r="M13" s="7">
        <v>0</v>
      </c>
      <c r="N13" s="7">
        <v>0</v>
      </c>
      <c r="O13" s="7">
        <v>0</v>
      </c>
      <c r="P13" s="7">
        <v>0</v>
      </c>
      <c r="Q13" s="6" t="s">
        <v>19</v>
      </c>
      <c r="R13" s="6" t="s">
        <v>19</v>
      </c>
    </row>
    <row r="14" spans="2:36" x14ac:dyDescent="0.3">
      <c r="C14" s="6">
        <v>1</v>
      </c>
      <c r="D14" s="7">
        <f t="shared" ref="D14:D33" si="0">$E$8*$E$6+($E$9-$E$8)*$E13-$E$9/$E$6*$E13*$E13</f>
        <v>0.75</v>
      </c>
      <c r="E14" s="7">
        <f>E13+D14</f>
        <v>0.75</v>
      </c>
      <c r="F14" s="7">
        <f>$E$8*($E$6-E13)</f>
        <v>0.75</v>
      </c>
      <c r="G14" s="7">
        <f>$E$9/$E$6*E13*($E$6-E13)</f>
        <v>0</v>
      </c>
      <c r="H14" s="11">
        <f>F14/D14</f>
        <v>1</v>
      </c>
      <c r="I14" s="11">
        <f>G14/D14</f>
        <v>0</v>
      </c>
      <c r="L14" s="6">
        <v>1</v>
      </c>
      <c r="M14" s="7">
        <f t="shared" ref="M14:M33" si="1">$N$8*$N$6+($N$9-$N$8)*$N13-$N$9/$N$6*$N13*$N13</f>
        <v>10</v>
      </c>
      <c r="N14" s="7">
        <f>N13+M14</f>
        <v>10</v>
      </c>
      <c r="O14" s="7">
        <f>$N$8*($N$6-N13)</f>
        <v>10</v>
      </c>
      <c r="P14" s="7">
        <f>$N$9/$N$6*N13*($N$6-N13)</f>
        <v>0</v>
      </c>
      <c r="Q14" s="11">
        <f>O14/M14</f>
        <v>1</v>
      </c>
      <c r="R14" s="11">
        <f>P14/M14</f>
        <v>0</v>
      </c>
    </row>
    <row r="15" spans="2:36" x14ac:dyDescent="0.3">
      <c r="C15" s="6">
        <v>2</v>
      </c>
      <c r="D15" s="7">
        <f t="shared" si="0"/>
        <v>1.0185</v>
      </c>
      <c r="E15" s="7">
        <f t="shared" ref="E15:E33" si="2">E14+D15</f>
        <v>1.7685</v>
      </c>
      <c r="F15" s="7">
        <f t="shared" ref="F15:F33" si="3">$E$8*($E$6-E14)</f>
        <v>0.72749999999999992</v>
      </c>
      <c r="G15" s="7">
        <f t="shared" ref="G15:G33" si="4">$E$9/$E$6*E14*($E$6-E14)</f>
        <v>0.29099999999999998</v>
      </c>
      <c r="H15" s="11">
        <f t="shared" ref="H15:H33" si="5">F15/D15</f>
        <v>0.71428571428571419</v>
      </c>
      <c r="I15" s="11">
        <f t="shared" ref="I15:I33" si="6">G15/D15</f>
        <v>0.2857142857142857</v>
      </c>
      <c r="L15" s="6">
        <v>2</v>
      </c>
      <c r="M15" s="7">
        <f t="shared" si="1"/>
        <v>6.18</v>
      </c>
      <c r="N15" s="7">
        <f t="shared" ref="N15:N33" si="7">N14+M15</f>
        <v>16.18</v>
      </c>
      <c r="O15" s="7">
        <f t="shared" ref="O15:O33" si="8">$N$8*($N$6-N14)</f>
        <v>6</v>
      </c>
      <c r="P15" s="7">
        <f t="shared" ref="P15:P33" si="9">$N$9/$N$6*N14*($N$6-N14)</f>
        <v>0.17999999999999997</v>
      </c>
      <c r="Q15" s="11">
        <f t="shared" ref="Q15:Q33" si="10">O15/M15</f>
        <v>0.970873786407767</v>
      </c>
      <c r="R15" s="11">
        <f t="shared" ref="R15:R33" si="11">P15/M15</f>
        <v>2.9126213592233007E-2</v>
      </c>
    </row>
    <row r="16" spans="2:36" x14ac:dyDescent="0.3">
      <c r="C16" s="6">
        <v>3</v>
      </c>
      <c r="D16" s="7">
        <f t="shared" si="0"/>
        <v>1.3543035239999999</v>
      </c>
      <c r="E16" s="7">
        <f t="shared" si="2"/>
        <v>3.1228035240000001</v>
      </c>
      <c r="F16" s="7">
        <f t="shared" si="3"/>
        <v>0.69694500000000004</v>
      </c>
      <c r="G16" s="7">
        <f t="shared" si="4"/>
        <v>0.65735852399999994</v>
      </c>
      <c r="H16" s="11">
        <f t="shared" si="5"/>
        <v>0.5146150679291891</v>
      </c>
      <c r="I16" s="11">
        <f t="shared" si="6"/>
        <v>0.48538493207081101</v>
      </c>
      <c r="L16" s="6">
        <v>3</v>
      </c>
      <c r="M16" s="7">
        <f t="shared" si="1"/>
        <v>3.6992491199999997</v>
      </c>
      <c r="N16" s="7">
        <f t="shared" si="7"/>
        <v>19.879249120000001</v>
      </c>
      <c r="O16" s="7">
        <f t="shared" si="8"/>
        <v>3.5280000000000005</v>
      </c>
      <c r="P16" s="7">
        <f t="shared" si="9"/>
        <v>0.17124912</v>
      </c>
      <c r="Q16" s="11">
        <f t="shared" si="10"/>
        <v>0.95370705933965338</v>
      </c>
      <c r="R16" s="11">
        <f t="shared" si="11"/>
        <v>4.6292940660346775E-2</v>
      </c>
    </row>
    <row r="17" spans="3:18" x14ac:dyDescent="0.3">
      <c r="C17" s="6">
        <v>4</v>
      </c>
      <c r="D17" s="7">
        <f t="shared" si="0"/>
        <v>1.749406874287891</v>
      </c>
      <c r="E17" s="7">
        <f t="shared" si="2"/>
        <v>4.8722103982878906</v>
      </c>
      <c r="F17" s="7">
        <f t="shared" si="3"/>
        <v>0.65631589428000003</v>
      </c>
      <c r="G17" s="7">
        <f t="shared" si="4"/>
        <v>1.093090980007891</v>
      </c>
      <c r="H17" s="11">
        <f t="shared" si="5"/>
        <v>0.375164808099407</v>
      </c>
      <c r="I17" s="11">
        <f t="shared" si="6"/>
        <v>0.624835191900593</v>
      </c>
      <c r="L17" s="6">
        <v>4</v>
      </c>
      <c r="M17" s="7">
        <f t="shared" si="1"/>
        <v>2.1704563709099749</v>
      </c>
      <c r="N17" s="7">
        <f t="shared" si="7"/>
        <v>22.049705490909975</v>
      </c>
      <c r="O17" s="7">
        <f t="shared" si="8"/>
        <v>2.0483003519999996</v>
      </c>
      <c r="P17" s="7">
        <f t="shared" si="9"/>
        <v>0.12215601890997504</v>
      </c>
      <c r="Q17" s="11">
        <f t="shared" si="10"/>
        <v>0.9437187401934457</v>
      </c>
      <c r="R17" s="11">
        <f t="shared" si="11"/>
        <v>5.6281259806554192E-2</v>
      </c>
    </row>
    <row r="18" spans="3:18" x14ac:dyDescent="0.3">
      <c r="C18" s="6">
        <v>5</v>
      </c>
      <c r="D18" s="7">
        <f t="shared" si="0"/>
        <v>2.1729029007235652</v>
      </c>
      <c r="E18" s="7">
        <f t="shared" si="2"/>
        <v>7.0451132990114562</v>
      </c>
      <c r="F18" s="7">
        <f t="shared" si="3"/>
        <v>0.60383368805136328</v>
      </c>
      <c r="G18" s="7">
        <f t="shared" si="4"/>
        <v>1.5690692126722019</v>
      </c>
      <c r="H18" s="11">
        <f t="shared" si="5"/>
        <v>0.27789262366500128</v>
      </c>
      <c r="I18" s="11">
        <f t="shared" si="6"/>
        <v>0.72210737633499877</v>
      </c>
      <c r="L18" s="6">
        <v>5</v>
      </c>
      <c r="M18" s="7">
        <f t="shared" si="1"/>
        <v>1.2581815536802701</v>
      </c>
      <c r="N18" s="7">
        <f t="shared" si="7"/>
        <v>23.307887044590245</v>
      </c>
      <c r="O18" s="7">
        <f t="shared" si="8"/>
        <v>1.18011780363601</v>
      </c>
      <c r="P18" s="7">
        <f t="shared" si="9"/>
        <v>7.8063750044260638E-2</v>
      </c>
      <c r="Q18" s="11">
        <f t="shared" si="10"/>
        <v>0.937955098915639</v>
      </c>
      <c r="R18" s="11">
        <f t="shared" si="11"/>
        <v>6.204490108436151E-2</v>
      </c>
    </row>
    <row r="19" spans="3:18" x14ac:dyDescent="0.3">
      <c r="C19" s="6">
        <v>6</v>
      </c>
      <c r="D19" s="7">
        <f t="shared" si="0"/>
        <v>2.5625539782997091</v>
      </c>
      <c r="E19" s="7">
        <f t="shared" si="2"/>
        <v>9.6076672773111653</v>
      </c>
      <c r="F19" s="7">
        <f t="shared" si="3"/>
        <v>0.53864660102965634</v>
      </c>
      <c r="G19" s="7">
        <f t="shared" si="4"/>
        <v>2.0239073772700533</v>
      </c>
      <c r="H19" s="11">
        <f t="shared" si="5"/>
        <v>0.21019912383935654</v>
      </c>
      <c r="I19" s="11">
        <f t="shared" si="6"/>
        <v>0.78980087616064365</v>
      </c>
      <c r="L19" s="6">
        <v>6</v>
      </c>
      <c r="M19" s="7">
        <f t="shared" si="1"/>
        <v>0.72417267532155516</v>
      </c>
      <c r="N19" s="7">
        <f t="shared" si="7"/>
        <v>24.0320597199118</v>
      </c>
      <c r="O19" s="7">
        <f t="shared" si="8"/>
        <v>0.67684518216390188</v>
      </c>
      <c r="P19" s="7">
        <f t="shared" si="9"/>
        <v>4.7327493157653999E-2</v>
      </c>
      <c r="Q19" s="11">
        <f t="shared" si="10"/>
        <v>0.93464612133198977</v>
      </c>
      <c r="R19" s="11">
        <f t="shared" si="11"/>
        <v>6.535387866801122E-2</v>
      </c>
    </row>
    <row r="20" spans="3:18" x14ac:dyDescent="0.3">
      <c r="C20" s="6">
        <v>7</v>
      </c>
      <c r="D20" s="7">
        <f t="shared" si="0"/>
        <v>2.8279205644208791</v>
      </c>
      <c r="E20" s="7">
        <f t="shared" si="2"/>
        <v>12.435587841732044</v>
      </c>
      <c r="F20" s="7">
        <f t="shared" si="3"/>
        <v>0.46176998168066502</v>
      </c>
      <c r="G20" s="7">
        <f t="shared" si="4"/>
        <v>2.3661505827402145</v>
      </c>
      <c r="H20" s="11">
        <f t="shared" si="5"/>
        <v>0.16328958722899256</v>
      </c>
      <c r="I20" s="11">
        <f t="shared" si="6"/>
        <v>0.83671041277100755</v>
      </c>
      <c r="L20" s="6">
        <v>7</v>
      </c>
      <c r="M20" s="7">
        <f t="shared" si="1"/>
        <v>0.41509003037494607</v>
      </c>
      <c r="N20" s="7">
        <f t="shared" si="7"/>
        <v>24.447149750286744</v>
      </c>
      <c r="O20" s="7">
        <f t="shared" si="8"/>
        <v>0.38717611203528013</v>
      </c>
      <c r="P20" s="7">
        <f t="shared" si="9"/>
        <v>2.7913918339665333E-2</v>
      </c>
      <c r="Q20" s="11">
        <f t="shared" si="10"/>
        <v>0.93275213496587328</v>
      </c>
      <c r="R20" s="11">
        <f t="shared" si="11"/>
        <v>6.7247865034125276E-2</v>
      </c>
    </row>
    <row r="21" spans="3:18" x14ac:dyDescent="0.3">
      <c r="C21" s="6">
        <v>8</v>
      </c>
      <c r="D21" s="7">
        <f t="shared" si="0"/>
        <v>2.8768659819299147</v>
      </c>
      <c r="E21" s="7">
        <f t="shared" si="2"/>
        <v>15.312453823661958</v>
      </c>
      <c r="F21" s="7">
        <f t="shared" si="3"/>
        <v>0.37693236474803865</v>
      </c>
      <c r="G21" s="7">
        <f t="shared" si="4"/>
        <v>2.4999336171818762</v>
      </c>
      <c r="H21" s="11">
        <f t="shared" si="5"/>
        <v>0.13102187140993535</v>
      </c>
      <c r="I21" s="11">
        <f t="shared" si="6"/>
        <v>0.86897812859006474</v>
      </c>
      <c r="L21" s="6">
        <v>8</v>
      </c>
      <c r="M21" s="7">
        <f t="shared" si="1"/>
        <v>0.23735883529837032</v>
      </c>
      <c r="N21" s="7">
        <f t="shared" si="7"/>
        <v>24.684508585585114</v>
      </c>
      <c r="O21" s="7">
        <f t="shared" si="8"/>
        <v>0.22114009988530228</v>
      </c>
      <c r="P21" s="7">
        <f t="shared" si="9"/>
        <v>1.6218735413068057E-2</v>
      </c>
      <c r="Q21" s="11">
        <f t="shared" si="10"/>
        <v>0.93166997389130102</v>
      </c>
      <c r="R21" s="11">
        <f t="shared" si="11"/>
        <v>6.8330026108699121E-2</v>
      </c>
    </row>
    <row r="22" spans="3:18" x14ac:dyDescent="0.3">
      <c r="C22" s="6">
        <v>9</v>
      </c>
      <c r="D22" s="7">
        <f t="shared" si="0"/>
        <v>2.6640680411264492</v>
      </c>
      <c r="E22" s="7">
        <f t="shared" si="2"/>
        <v>17.976521864788406</v>
      </c>
      <c r="F22" s="7">
        <f t="shared" si="3"/>
        <v>0.29062638529014123</v>
      </c>
      <c r="G22" s="7">
        <f t="shared" si="4"/>
        <v>2.3734416558363076</v>
      </c>
      <c r="H22" s="11">
        <f t="shared" si="5"/>
        <v>0.10909120217787513</v>
      </c>
      <c r="I22" s="11">
        <f t="shared" si="6"/>
        <v>0.89090879782212473</v>
      </c>
      <c r="L22" s="6">
        <v>9</v>
      </c>
      <c r="M22" s="7">
        <f t="shared" si="1"/>
        <v>0.13554186639931753</v>
      </c>
      <c r="N22" s="7">
        <f t="shared" si="7"/>
        <v>24.820050451984432</v>
      </c>
      <c r="O22" s="7">
        <f t="shared" si="8"/>
        <v>0.12619656576595448</v>
      </c>
      <c r="P22" s="7">
        <f t="shared" si="9"/>
        <v>9.345300633363177E-3</v>
      </c>
      <c r="Q22" s="11">
        <f t="shared" si="10"/>
        <v>0.93105229489882457</v>
      </c>
      <c r="R22" s="11">
        <f t="shared" si="11"/>
        <v>6.894770510117626E-2</v>
      </c>
    </row>
    <row r="23" spans="3:18" x14ac:dyDescent="0.3">
      <c r="C23" s="6">
        <v>10</v>
      </c>
      <c r="D23" s="7">
        <f t="shared" si="0"/>
        <v>2.2308276762882597</v>
      </c>
      <c r="E23" s="7">
        <f t="shared" si="2"/>
        <v>20.207349541076667</v>
      </c>
      <c r="F23" s="7">
        <f t="shared" si="3"/>
        <v>0.2107043440563478</v>
      </c>
      <c r="G23" s="7">
        <f t="shared" si="4"/>
        <v>2.0201233322319121</v>
      </c>
      <c r="H23" s="11">
        <f t="shared" si="5"/>
        <v>9.4451196879055274E-2</v>
      </c>
      <c r="I23" s="11">
        <f t="shared" si="6"/>
        <v>0.90554880312094477</v>
      </c>
      <c r="L23" s="6">
        <v>10</v>
      </c>
      <c r="M23" s="7">
        <f t="shared" si="1"/>
        <v>7.7339447438897868E-2</v>
      </c>
      <c r="N23" s="7">
        <f t="shared" si="7"/>
        <v>24.897389899423331</v>
      </c>
      <c r="O23" s="7">
        <f t="shared" si="8"/>
        <v>7.1979819206227091E-2</v>
      </c>
      <c r="P23" s="7">
        <f t="shared" si="9"/>
        <v>5.3596282326698226E-3</v>
      </c>
      <c r="Q23" s="11">
        <f t="shared" si="10"/>
        <v>0.9306999414896886</v>
      </c>
      <c r="R23" s="11">
        <f t="shared" si="11"/>
        <v>6.9300058510299078E-2</v>
      </c>
    </row>
    <row r="24" spans="3:18" x14ac:dyDescent="0.3">
      <c r="C24" s="6">
        <v>11</v>
      </c>
      <c r="D24" s="7">
        <f t="shared" si="0"/>
        <v>1.6933277225943462</v>
      </c>
      <c r="E24" s="7">
        <f t="shared" si="2"/>
        <v>21.900677263671014</v>
      </c>
      <c r="F24" s="7">
        <f t="shared" si="3"/>
        <v>0.14377951376769998</v>
      </c>
      <c r="G24" s="7">
        <f t="shared" si="4"/>
        <v>1.5495482088266446</v>
      </c>
      <c r="H24" s="11">
        <f t="shared" si="5"/>
        <v>8.4909443015210015E-2</v>
      </c>
      <c r="I24" s="11">
        <f t="shared" si="6"/>
        <v>0.91509055698478903</v>
      </c>
      <c r="L24" s="6">
        <v>11</v>
      </c>
      <c r="M24" s="7">
        <f t="shared" si="1"/>
        <v>4.4109708648679247E-2</v>
      </c>
      <c r="N24" s="7">
        <f t="shared" si="7"/>
        <v>24.941499608072011</v>
      </c>
      <c r="O24" s="7">
        <f t="shared" si="8"/>
        <v>4.1044040230667635E-2</v>
      </c>
      <c r="P24" s="7">
        <f t="shared" si="9"/>
        <v>3.0656684180116476E-3</v>
      </c>
      <c r="Q24" s="11">
        <f t="shared" si="10"/>
        <v>0.93049901003815849</v>
      </c>
      <c r="R24" s="11">
        <f t="shared" si="11"/>
        <v>6.9500989961842369E-2</v>
      </c>
    </row>
    <row r="25" spans="3:18" x14ac:dyDescent="0.3">
      <c r="C25" s="6">
        <v>12</v>
      </c>
      <c r="D25" s="7">
        <f t="shared" si="0"/>
        <v>1.1790159538386504</v>
      </c>
      <c r="E25" s="7">
        <f t="shared" si="2"/>
        <v>23.079693217509664</v>
      </c>
      <c r="F25" s="7">
        <f t="shared" si="3"/>
        <v>9.2979682089869578E-2</v>
      </c>
      <c r="G25" s="7">
        <f t="shared" si="4"/>
        <v>1.0860362717487819</v>
      </c>
      <c r="H25" s="11">
        <f t="shared" si="5"/>
        <v>7.886210681640525E-2</v>
      </c>
      <c r="I25" s="11">
        <f t="shared" si="6"/>
        <v>0.92113789318359562</v>
      </c>
      <c r="L25" s="6">
        <v>12</v>
      </c>
      <c r="M25" s="7">
        <f t="shared" si="1"/>
        <v>2.5151061774008054E-2</v>
      </c>
      <c r="N25" s="7">
        <f t="shared" si="7"/>
        <v>24.966650669846018</v>
      </c>
      <c r="O25" s="7">
        <f t="shared" si="8"/>
        <v>2.3400156771195668E-2</v>
      </c>
      <c r="P25" s="7">
        <f t="shared" si="9"/>
        <v>1.7509050028128009E-3</v>
      </c>
      <c r="Q25" s="11">
        <f t="shared" si="10"/>
        <v>0.93038444982780688</v>
      </c>
      <c r="R25" s="11">
        <f t="shared" si="11"/>
        <v>6.9615550172209606E-2</v>
      </c>
    </row>
    <row r="26" spans="3:18" x14ac:dyDescent="0.3">
      <c r="C26" s="6">
        <v>13</v>
      </c>
      <c r="D26" s="7">
        <f t="shared" si="0"/>
        <v>0.76673066624879027</v>
      </c>
      <c r="E26" s="7">
        <f t="shared" si="2"/>
        <v>23.846423883758455</v>
      </c>
      <c r="F26" s="7">
        <f t="shared" si="3"/>
        <v>5.7609203474710068E-2</v>
      </c>
      <c r="G26" s="7">
        <f t="shared" si="4"/>
        <v>0.70912146277408017</v>
      </c>
      <c r="H26" s="11">
        <f t="shared" si="5"/>
        <v>7.5136167119233127E-2</v>
      </c>
      <c r="I26" s="11">
        <f t="shared" si="6"/>
        <v>0.92486383288076679</v>
      </c>
      <c r="L26" s="6">
        <v>13</v>
      </c>
      <c r="M26" s="7">
        <f t="shared" si="1"/>
        <v>1.433887735282624E-2</v>
      </c>
      <c r="N26" s="7">
        <f t="shared" si="7"/>
        <v>24.980989547198845</v>
      </c>
      <c r="O26" s="7">
        <f t="shared" si="8"/>
        <v>1.3339732061592714E-2</v>
      </c>
      <c r="P26" s="7">
        <f t="shared" si="9"/>
        <v>9.9914529123339016E-4</v>
      </c>
      <c r="Q26" s="11">
        <f t="shared" si="10"/>
        <v>0.93031914098654367</v>
      </c>
      <c r="R26" s="11">
        <f t="shared" si="11"/>
        <v>6.9680859013446769E-2</v>
      </c>
    </row>
    <row r="27" spans="3:18" x14ac:dyDescent="0.3">
      <c r="C27" s="6">
        <v>14</v>
      </c>
      <c r="D27" s="7">
        <f t="shared" si="0"/>
        <v>0.47474592428845774</v>
      </c>
      <c r="E27" s="7">
        <f t="shared" si="2"/>
        <v>24.321169808046911</v>
      </c>
      <c r="F27" s="7">
        <f t="shared" si="3"/>
        <v>3.4607283487246364E-2</v>
      </c>
      <c r="G27" s="7">
        <f t="shared" si="4"/>
        <v>0.44013864080121134</v>
      </c>
      <c r="H27" s="11">
        <f t="shared" si="5"/>
        <v>7.2896430946964436E-2</v>
      </c>
      <c r="I27" s="11">
        <f t="shared" si="6"/>
        <v>0.92710356905303548</v>
      </c>
      <c r="L27" s="6">
        <v>14</v>
      </c>
      <c r="M27" s="7">
        <f t="shared" si="1"/>
        <v>8.1740610277170056E-3</v>
      </c>
      <c r="N27" s="7">
        <f t="shared" si="7"/>
        <v>24.989163608226562</v>
      </c>
      <c r="O27" s="7">
        <f t="shared" si="8"/>
        <v>7.6041811204618174E-3</v>
      </c>
      <c r="P27" s="7">
        <f t="shared" si="9"/>
        <v>5.6987990725579027E-4</v>
      </c>
      <c r="Q27" s="11">
        <f t="shared" si="10"/>
        <v>0.93028191185228348</v>
      </c>
      <c r="R27" s="11">
        <f t="shared" si="11"/>
        <v>6.9718088147790139E-2</v>
      </c>
    </row>
    <row r="28" spans="3:18" x14ac:dyDescent="0.3">
      <c r="C28" s="6">
        <v>15</v>
      </c>
      <c r="D28" s="7">
        <f t="shared" si="0"/>
        <v>0.28452401566771535</v>
      </c>
      <c r="E28" s="7">
        <f t="shared" si="2"/>
        <v>24.605693823714624</v>
      </c>
      <c r="F28" s="7">
        <f t="shared" si="3"/>
        <v>2.0364905758592684E-2</v>
      </c>
      <c r="G28" s="7">
        <f t="shared" si="4"/>
        <v>0.26415910990912272</v>
      </c>
      <c r="H28" s="11">
        <f t="shared" si="5"/>
        <v>7.1575349134591418E-2</v>
      </c>
      <c r="I28" s="11">
        <f t="shared" si="6"/>
        <v>0.92842465086540882</v>
      </c>
      <c r="L28" s="6">
        <v>15</v>
      </c>
      <c r="M28" s="7">
        <f t="shared" si="1"/>
        <v>4.659507549715447E-3</v>
      </c>
      <c r="N28" s="7">
        <f t="shared" si="7"/>
        <v>24.993823115776276</v>
      </c>
      <c r="O28" s="7">
        <f t="shared" si="8"/>
        <v>4.334556709375193E-3</v>
      </c>
      <c r="P28" s="7">
        <f t="shared" si="9"/>
        <v>3.2495084033913846E-4</v>
      </c>
      <c r="Q28" s="11">
        <f t="shared" si="10"/>
        <v>0.93026069023965874</v>
      </c>
      <c r="R28" s="11">
        <f t="shared" si="11"/>
        <v>6.9739309760101786E-2</v>
      </c>
    </row>
    <row r="29" spans="3:18" x14ac:dyDescent="0.3">
      <c r="C29" s="6">
        <v>16</v>
      </c>
      <c r="D29" s="7">
        <f t="shared" si="0"/>
        <v>0.16706401803220139</v>
      </c>
      <c r="E29" s="7">
        <f t="shared" si="2"/>
        <v>24.772757841746824</v>
      </c>
      <c r="F29" s="7">
        <f t="shared" si="3"/>
        <v>1.1829185288561276E-2</v>
      </c>
      <c r="G29" s="7">
        <f t="shared" si="4"/>
        <v>0.15523483274364167</v>
      </c>
      <c r="H29" s="11">
        <f t="shared" si="5"/>
        <v>7.0806301847003428E-2</v>
      </c>
      <c r="I29" s="11">
        <f t="shared" si="6"/>
        <v>0.9291936981530059</v>
      </c>
      <c r="L29" s="6">
        <v>16</v>
      </c>
      <c r="M29" s="7">
        <f t="shared" si="1"/>
        <v>2.6560144315235235E-3</v>
      </c>
      <c r="N29" s="7">
        <f t="shared" si="7"/>
        <v>24.996479130207799</v>
      </c>
      <c r="O29" s="7">
        <f t="shared" si="8"/>
        <v>2.4707536894894135E-3</v>
      </c>
      <c r="P29" s="7">
        <f t="shared" si="9"/>
        <v>1.8526074203325003E-4</v>
      </c>
      <c r="Q29" s="11">
        <f t="shared" si="10"/>
        <v>0.93024859359373202</v>
      </c>
      <c r="R29" s="11">
        <f t="shared" si="11"/>
        <v>6.9751406405944155E-2</v>
      </c>
    </row>
    <row r="30" spans="3:18" x14ac:dyDescent="0.3">
      <c r="C30" s="6">
        <v>17</v>
      </c>
      <c r="D30" s="7">
        <f t="shared" si="0"/>
        <v>9.6887904073064135E-2</v>
      </c>
      <c r="E30" s="7">
        <f t="shared" si="2"/>
        <v>24.869645745819888</v>
      </c>
      <c r="F30" s="7">
        <f t="shared" si="3"/>
        <v>6.8172647475952886E-3</v>
      </c>
      <c r="G30" s="7">
        <f t="shared" si="4"/>
        <v>9.0070639325469534E-2</v>
      </c>
      <c r="H30" s="11">
        <f t="shared" si="5"/>
        <v>7.036239263112061E-2</v>
      </c>
      <c r="I30" s="11">
        <f t="shared" si="6"/>
        <v>0.92963760736888645</v>
      </c>
      <c r="L30" s="6">
        <v>17</v>
      </c>
      <c r="M30" s="7">
        <f t="shared" si="1"/>
        <v>1.5139591348172221E-3</v>
      </c>
      <c r="N30" s="7">
        <f t="shared" si="7"/>
        <v>24.997993089342618</v>
      </c>
      <c r="O30" s="7">
        <f t="shared" si="8"/>
        <v>1.4083479168803593E-3</v>
      </c>
      <c r="P30" s="7">
        <f t="shared" si="9"/>
        <v>1.0561121793711458E-4</v>
      </c>
      <c r="Q30" s="11">
        <f t="shared" si="10"/>
        <v>0.93024169839986259</v>
      </c>
      <c r="R30" s="11">
        <f t="shared" si="11"/>
        <v>6.9758301600303663E-2</v>
      </c>
    </row>
    <row r="31" spans="3:18" x14ac:dyDescent="0.3">
      <c r="C31" s="6">
        <v>18</v>
      </c>
      <c r="D31" s="7">
        <f t="shared" si="0"/>
        <v>5.578045359212247E-2</v>
      </c>
      <c r="E31" s="7">
        <f t="shared" si="2"/>
        <v>24.925426199412009</v>
      </c>
      <c r="F31" s="7">
        <f t="shared" si="3"/>
        <v>3.9106276254033644E-3</v>
      </c>
      <c r="G31" s="7">
        <f t="shared" si="4"/>
        <v>5.1869825966719206E-2</v>
      </c>
      <c r="H31" s="11">
        <f t="shared" si="5"/>
        <v>7.0107490591572355E-2</v>
      </c>
      <c r="I31" s="11">
        <f t="shared" si="6"/>
        <v>0.92989250940842949</v>
      </c>
      <c r="L31" s="6">
        <v>18</v>
      </c>
      <c r="M31" s="7">
        <f t="shared" si="1"/>
        <v>8.6296674944630336E-4</v>
      </c>
      <c r="N31" s="7">
        <f t="shared" si="7"/>
        <v>24.998856056092063</v>
      </c>
      <c r="O31" s="7">
        <f t="shared" si="8"/>
        <v>8.027642629528487E-4</v>
      </c>
      <c r="P31" s="7">
        <f t="shared" si="9"/>
        <v>6.0202486492999582E-5</v>
      </c>
      <c r="Q31" s="11">
        <f t="shared" si="10"/>
        <v>0.93023776810394865</v>
      </c>
      <c r="R31" s="11">
        <f t="shared" si="11"/>
        <v>6.976223189552401E-2</v>
      </c>
    </row>
    <row r="32" spans="3:18" x14ac:dyDescent="0.3">
      <c r="C32" s="6">
        <v>19</v>
      </c>
      <c r="D32" s="7">
        <f t="shared" si="0"/>
        <v>3.1977754225090749E-2</v>
      </c>
      <c r="E32" s="7">
        <f t="shared" si="2"/>
        <v>24.957403953637098</v>
      </c>
      <c r="F32" s="7">
        <f t="shared" si="3"/>
        <v>2.2372140176397438E-3</v>
      </c>
      <c r="G32" s="7">
        <f t="shared" si="4"/>
        <v>2.9740540207450383E-2</v>
      </c>
      <c r="H32" s="11">
        <f t="shared" si="5"/>
        <v>6.9961573970831123E-2</v>
      </c>
      <c r="I32" s="11">
        <f t="shared" si="6"/>
        <v>0.93003842602914943</v>
      </c>
      <c r="L32" s="6">
        <v>19</v>
      </c>
      <c r="M32" s="7">
        <f t="shared" si="1"/>
        <v>4.9189431008345164E-4</v>
      </c>
      <c r="N32" s="7">
        <f t="shared" si="7"/>
        <v>24.999347950402147</v>
      </c>
      <c r="O32" s="7">
        <f t="shared" si="8"/>
        <v>4.5757756317499343E-4</v>
      </c>
      <c r="P32" s="7">
        <f t="shared" si="9"/>
        <v>3.4316746908927097E-5</v>
      </c>
      <c r="Q32" s="11">
        <f t="shared" si="10"/>
        <v>0.93023552782581231</v>
      </c>
      <c r="R32" s="11">
        <f t="shared" si="11"/>
        <v>6.976447217514091E-2</v>
      </c>
    </row>
    <row r="33" spans="3:18" x14ac:dyDescent="0.3">
      <c r="C33" s="6">
        <v>20</v>
      </c>
      <c r="D33" s="7">
        <f t="shared" si="0"/>
        <v>1.828726916539658E-2</v>
      </c>
      <c r="E33" s="7">
        <f t="shared" si="2"/>
        <v>24.975691222802496</v>
      </c>
      <c r="F33" s="7">
        <f t="shared" si="3"/>
        <v>1.2778813908870745E-3</v>
      </c>
      <c r="G33" s="7">
        <f t="shared" si="4"/>
        <v>1.7009387774508986E-2</v>
      </c>
      <c r="H33" s="11">
        <f t="shared" si="5"/>
        <v>6.9878196647594551E-2</v>
      </c>
      <c r="I33" s="11">
        <f t="shared" si="6"/>
        <v>0.93012180335237704</v>
      </c>
      <c r="L33" s="6">
        <v>20</v>
      </c>
      <c r="M33" s="7">
        <f t="shared" si="1"/>
        <v>2.8038081687498106E-4</v>
      </c>
      <c r="N33" s="7">
        <f t="shared" si="7"/>
        <v>24.999628331219022</v>
      </c>
      <c r="O33" s="7">
        <f t="shared" si="8"/>
        <v>2.6081983914139073E-4</v>
      </c>
      <c r="P33" s="7">
        <f t="shared" si="9"/>
        <v>1.956097773319063E-5</v>
      </c>
      <c r="Q33" s="11">
        <f t="shared" si="10"/>
        <v>0.93023425086063438</v>
      </c>
      <c r="R33" s="11">
        <f t="shared" si="11"/>
        <v>6.9765749137940022E-2</v>
      </c>
    </row>
  </sheetData>
  <mergeCells count="1">
    <mergeCell ref="B2:K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3FDD3-E508-47AF-9D2D-429985FA3823}">
  <sheetPr codeName="Sheet5"/>
  <dimension ref="B1:M109"/>
  <sheetViews>
    <sheetView showGridLines="0" zoomScale="80" zoomScaleNormal="80" workbookViewId="0"/>
  </sheetViews>
  <sheetFormatPr defaultRowHeight="14.4" x14ac:dyDescent="0.3"/>
  <cols>
    <col min="1" max="1" width="0.6640625" customWidth="1"/>
    <col min="2" max="2" width="25" bestFit="1" customWidth="1"/>
    <col min="4" max="4" width="14.6640625" bestFit="1" customWidth="1"/>
    <col min="5" max="5" width="14.77734375" bestFit="1" customWidth="1"/>
    <col min="6" max="6" width="17.5546875" bestFit="1" customWidth="1"/>
    <col min="7" max="7" width="15.88671875" bestFit="1" customWidth="1"/>
    <col min="8" max="8" width="25" bestFit="1" customWidth="1"/>
    <col min="9" max="9" width="9.109375" bestFit="1" customWidth="1"/>
    <col min="10" max="10" width="11.5546875" bestFit="1" customWidth="1"/>
    <col min="11" max="11" width="25" bestFit="1" customWidth="1"/>
  </cols>
  <sheetData>
    <row r="1" spans="2:13" ht="3" customHeight="1" x14ac:dyDescent="0.3"/>
    <row r="2" spans="2:13" x14ac:dyDescent="0.3">
      <c r="B2" s="22" t="s">
        <v>20</v>
      </c>
      <c r="C2" s="22"/>
      <c r="D2" s="22"/>
      <c r="E2" s="22"/>
      <c r="F2" s="22"/>
      <c r="G2" s="22"/>
      <c r="H2" s="22"/>
      <c r="I2" s="22"/>
      <c r="J2" s="22"/>
      <c r="K2" s="22"/>
    </row>
    <row r="3" spans="2:13" ht="28.2" customHeight="1" x14ac:dyDescent="0.3">
      <c r="B3" s="22"/>
      <c r="C3" s="22"/>
      <c r="D3" s="22"/>
      <c r="E3" s="22"/>
      <c r="F3" s="22"/>
      <c r="G3" s="22"/>
      <c r="H3" s="22"/>
      <c r="I3" s="22"/>
      <c r="J3" s="22"/>
      <c r="K3" s="22"/>
    </row>
    <row r="5" spans="2:13" x14ac:dyDescent="0.3">
      <c r="C5" s="14" t="s">
        <v>0</v>
      </c>
      <c r="D5" s="13" t="s">
        <v>1</v>
      </c>
      <c r="E5" s="13" t="s">
        <v>2</v>
      </c>
      <c r="F5" s="13" t="s">
        <v>21</v>
      </c>
      <c r="G5" s="13" t="s">
        <v>22</v>
      </c>
      <c r="H5" s="13" t="s">
        <v>23</v>
      </c>
      <c r="I5" s="13" t="s">
        <v>24</v>
      </c>
      <c r="J5" s="13" t="s">
        <v>25</v>
      </c>
      <c r="L5" s="15" t="s">
        <v>26</v>
      </c>
      <c r="M5" s="7">
        <v>0.81240525872489655</v>
      </c>
    </row>
    <row r="6" spans="2:13" x14ac:dyDescent="0.3">
      <c r="C6" s="6">
        <v>1</v>
      </c>
      <c r="D6" s="6">
        <v>19794</v>
      </c>
      <c r="E6" s="7">
        <v>19.539999959999999</v>
      </c>
      <c r="F6" s="7"/>
      <c r="G6" s="7"/>
      <c r="H6" s="6"/>
      <c r="I6" s="6"/>
      <c r="J6" s="6"/>
      <c r="L6" s="15" t="s">
        <v>27</v>
      </c>
      <c r="M6" s="6">
        <f>SUM(J6:J109)</f>
        <v>6768526.1407380356</v>
      </c>
    </row>
    <row r="7" spans="2:13" x14ac:dyDescent="0.3">
      <c r="C7" s="6">
        <v>2</v>
      </c>
      <c r="D7" s="6">
        <v>19801</v>
      </c>
      <c r="E7" s="7">
        <v>23.54999995</v>
      </c>
      <c r="F7" s="7">
        <f>AVERAGE(E6,E7)</f>
        <v>21.544999955000002</v>
      </c>
      <c r="G7" s="7"/>
      <c r="H7" s="7"/>
      <c r="I7" s="6"/>
      <c r="J7" s="6"/>
    </row>
    <row r="8" spans="2:13" x14ac:dyDescent="0.3">
      <c r="C8" s="6">
        <v>3</v>
      </c>
      <c r="D8" s="6">
        <v>19802</v>
      </c>
      <c r="E8" s="7">
        <v>32.568999890000001</v>
      </c>
      <c r="F8" s="7">
        <f t="shared" ref="F8:F71" si="0">AVERAGE(E7,E8)</f>
        <v>28.05949992</v>
      </c>
      <c r="G8" s="7">
        <f t="shared" ref="G8:G71" si="1">F7</f>
        <v>21.544999955000002</v>
      </c>
      <c r="H8" s="7">
        <f>G8</f>
        <v>21.544999955000002</v>
      </c>
      <c r="I8" s="7">
        <f t="shared" ref="I8:I39" si="2">E8-H8</f>
        <v>11.023999934999999</v>
      </c>
      <c r="J8" s="7">
        <f t="shared" ref="J7:J70" si="3">I8^2</f>
        <v>121.52857456687998</v>
      </c>
    </row>
    <row r="9" spans="2:13" x14ac:dyDescent="0.3">
      <c r="C9" s="6">
        <v>4</v>
      </c>
      <c r="D9" s="6">
        <v>19803</v>
      </c>
      <c r="E9" s="7">
        <v>41.466999889999997</v>
      </c>
      <c r="F9" s="7">
        <f t="shared" si="0"/>
        <v>37.017999889999999</v>
      </c>
      <c r="G9" s="7">
        <f t="shared" si="1"/>
        <v>28.05949992</v>
      </c>
      <c r="H9" s="7">
        <f t="shared" ref="H9:H72" si="4">$M$5*E8+(1-$M$5)*H8</f>
        <v>30.500955474376919</v>
      </c>
      <c r="I9" s="7">
        <f t="shared" si="2"/>
        <v>10.966044415623077</v>
      </c>
      <c r="J9" s="7">
        <f t="shared" si="3"/>
        <v>120.25413012541809</v>
      </c>
    </row>
    <row r="10" spans="2:13" x14ac:dyDescent="0.3">
      <c r="C10" s="6">
        <v>5</v>
      </c>
      <c r="D10" s="6">
        <v>19804</v>
      </c>
      <c r="E10" s="7">
        <v>67.620999810000001</v>
      </c>
      <c r="F10" s="7">
        <f t="shared" si="0"/>
        <v>54.543999849999999</v>
      </c>
      <c r="G10" s="7">
        <f t="shared" si="1"/>
        <v>37.017999889999999</v>
      </c>
      <c r="H10" s="7">
        <f t="shared" si="4"/>
        <v>39.409827625039888</v>
      </c>
      <c r="I10" s="7">
        <f t="shared" si="2"/>
        <v>28.211172184960112</v>
      </c>
      <c r="J10" s="7">
        <f t="shared" si="3"/>
        <v>795.87023604946717</v>
      </c>
    </row>
    <row r="11" spans="2:13" x14ac:dyDescent="0.3">
      <c r="C11" s="6">
        <v>6</v>
      </c>
      <c r="D11" s="6">
        <v>19811</v>
      </c>
      <c r="E11" s="7">
        <v>78.764999869999997</v>
      </c>
      <c r="F11" s="7">
        <f t="shared" si="0"/>
        <v>73.192999839999999</v>
      </c>
      <c r="G11" s="7">
        <f t="shared" si="1"/>
        <v>54.543999849999999</v>
      </c>
      <c r="H11" s="7">
        <f t="shared" si="4"/>
        <v>62.328732262895016</v>
      </c>
      <c r="I11" s="7">
        <f t="shared" si="2"/>
        <v>16.43626760710498</v>
      </c>
      <c r="J11" s="7">
        <f t="shared" si="3"/>
        <v>270.15089285236849</v>
      </c>
    </row>
    <row r="12" spans="2:13" x14ac:dyDescent="0.3">
      <c r="C12" s="6">
        <v>7</v>
      </c>
      <c r="D12" s="6">
        <v>19812</v>
      </c>
      <c r="E12" s="7">
        <v>90.718999859999997</v>
      </c>
      <c r="F12" s="7">
        <f t="shared" si="0"/>
        <v>84.741999864999997</v>
      </c>
      <c r="G12" s="7">
        <f t="shared" si="1"/>
        <v>73.192999839999999</v>
      </c>
      <c r="H12" s="7">
        <f t="shared" si="4"/>
        <v>75.681642500716777</v>
      </c>
      <c r="I12" s="7">
        <f t="shared" si="2"/>
        <v>15.03735735928322</v>
      </c>
      <c r="J12" s="7">
        <f t="shared" si="3"/>
        <v>226.12211635078921</v>
      </c>
    </row>
    <row r="13" spans="2:13" x14ac:dyDescent="0.3">
      <c r="C13" s="6">
        <v>8</v>
      </c>
      <c r="D13" s="6">
        <v>19813</v>
      </c>
      <c r="E13" s="7">
        <v>97.677999970000002</v>
      </c>
      <c r="F13" s="7">
        <f t="shared" si="0"/>
        <v>94.198499914999999</v>
      </c>
      <c r="G13" s="7">
        <f t="shared" si="1"/>
        <v>84.741999864999997</v>
      </c>
      <c r="H13" s="7">
        <f t="shared" si="4"/>
        <v>87.898070696723991</v>
      </c>
      <c r="I13" s="7">
        <f t="shared" si="2"/>
        <v>9.7799292732760108</v>
      </c>
      <c r="J13" s="7">
        <f t="shared" si="3"/>
        <v>95.647016590281041</v>
      </c>
    </row>
    <row r="14" spans="2:13" x14ac:dyDescent="0.3">
      <c r="C14" s="6">
        <v>9</v>
      </c>
      <c r="D14" s="6">
        <v>19814</v>
      </c>
      <c r="E14" s="7">
        <v>133.553</v>
      </c>
      <c r="F14" s="7">
        <f t="shared" si="0"/>
        <v>115.615499985</v>
      </c>
      <c r="G14" s="7">
        <f t="shared" si="1"/>
        <v>94.198499914999999</v>
      </c>
      <c r="H14" s="7">
        <f t="shared" si="4"/>
        <v>95.843336668290988</v>
      </c>
      <c r="I14" s="7">
        <f t="shared" si="2"/>
        <v>37.70966333170901</v>
      </c>
      <c r="J14" s="7">
        <f t="shared" si="3"/>
        <v>1422.018708590839</v>
      </c>
    </row>
    <row r="15" spans="2:13" x14ac:dyDescent="0.3">
      <c r="C15" s="6">
        <v>10</v>
      </c>
      <c r="D15" s="6">
        <v>19821</v>
      </c>
      <c r="E15" s="7">
        <v>131.0189996</v>
      </c>
      <c r="F15" s="7">
        <f t="shared" si="0"/>
        <v>132.28599980000001</v>
      </c>
      <c r="G15" s="7">
        <f t="shared" si="1"/>
        <v>115.615499985</v>
      </c>
      <c r="H15" s="7">
        <f t="shared" si="4"/>
        <v>126.4788654637168</v>
      </c>
      <c r="I15" s="7">
        <f t="shared" si="2"/>
        <v>4.5401341362832</v>
      </c>
      <c r="J15" s="7">
        <f t="shared" si="3"/>
        <v>20.612817975443999</v>
      </c>
    </row>
    <row r="16" spans="2:13" x14ac:dyDescent="0.3">
      <c r="C16" s="6">
        <v>11</v>
      </c>
      <c r="D16" s="6">
        <v>19822</v>
      </c>
      <c r="E16" s="7">
        <v>142.6809998</v>
      </c>
      <c r="F16" s="7">
        <f t="shared" si="0"/>
        <v>136.84999970000001</v>
      </c>
      <c r="G16" s="7">
        <f t="shared" si="1"/>
        <v>132.28599980000001</v>
      </c>
      <c r="H16" s="7">
        <f t="shared" si="4"/>
        <v>130.16729431134968</v>
      </c>
      <c r="I16" s="7">
        <f t="shared" si="2"/>
        <v>12.513705488650317</v>
      </c>
      <c r="J16" s="7">
        <f t="shared" si="3"/>
        <v>156.59282505667704</v>
      </c>
    </row>
    <row r="17" spans="3:10" x14ac:dyDescent="0.3">
      <c r="C17" s="6">
        <v>12</v>
      </c>
      <c r="D17" s="6">
        <v>19823</v>
      </c>
      <c r="E17" s="7">
        <v>175.80799959999999</v>
      </c>
      <c r="F17" s="7">
        <f t="shared" si="0"/>
        <v>159.24449970000001</v>
      </c>
      <c r="G17" s="7">
        <f t="shared" si="1"/>
        <v>136.84999970000001</v>
      </c>
      <c r="H17" s="7">
        <f t="shared" si="4"/>
        <v>140.3334944564638</v>
      </c>
      <c r="I17" s="7">
        <f t="shared" si="2"/>
        <v>35.474505143536192</v>
      </c>
      <c r="J17" s="7">
        <f t="shared" si="3"/>
        <v>1258.4405151787757</v>
      </c>
    </row>
    <row r="18" spans="3:10" x14ac:dyDescent="0.3">
      <c r="C18" s="6">
        <v>13</v>
      </c>
      <c r="D18" s="6">
        <v>19824</v>
      </c>
      <c r="E18" s="7">
        <v>214.2929997</v>
      </c>
      <c r="F18" s="7">
        <f t="shared" si="0"/>
        <v>195.05049965000001</v>
      </c>
      <c r="G18" s="7">
        <f t="shared" si="1"/>
        <v>159.24449970000001</v>
      </c>
      <c r="H18" s="7">
        <f t="shared" si="4"/>
        <v>169.15316898573599</v>
      </c>
      <c r="I18" s="7">
        <f t="shared" si="2"/>
        <v>45.139830714264008</v>
      </c>
      <c r="J18" s="7">
        <f t="shared" si="3"/>
        <v>2037.6043169124123</v>
      </c>
    </row>
    <row r="19" spans="3:10" x14ac:dyDescent="0.3">
      <c r="C19" s="6">
        <v>14</v>
      </c>
      <c r="D19" s="6">
        <v>19831</v>
      </c>
      <c r="E19" s="7">
        <v>227.98199990000001</v>
      </c>
      <c r="F19" s="7">
        <f t="shared" si="0"/>
        <v>221.1374998</v>
      </c>
      <c r="G19" s="7">
        <f t="shared" si="1"/>
        <v>195.05049965000001</v>
      </c>
      <c r="H19" s="7">
        <f t="shared" si="4"/>
        <v>205.82500483595567</v>
      </c>
      <c r="I19" s="7">
        <f t="shared" si="2"/>
        <v>22.156995064044338</v>
      </c>
      <c r="J19" s="7">
        <f t="shared" si="3"/>
        <v>490.93243026808517</v>
      </c>
    </row>
    <row r="20" spans="3:10" x14ac:dyDescent="0.3">
      <c r="C20" s="6">
        <v>15</v>
      </c>
      <c r="D20" s="6">
        <v>19832</v>
      </c>
      <c r="E20" s="7">
        <v>267.28399940000003</v>
      </c>
      <c r="F20" s="7">
        <f t="shared" si="0"/>
        <v>247.63299965000002</v>
      </c>
      <c r="G20" s="7">
        <f t="shared" si="1"/>
        <v>221.1374998</v>
      </c>
      <c r="H20" s="7">
        <f t="shared" si="4"/>
        <v>223.82546414352689</v>
      </c>
      <c r="I20" s="7">
        <f t="shared" si="2"/>
        <v>43.458535256473141</v>
      </c>
      <c r="J20" s="7">
        <f t="shared" si="3"/>
        <v>1888.644286638119</v>
      </c>
    </row>
    <row r="21" spans="3:10" x14ac:dyDescent="0.3">
      <c r="C21" s="6">
        <v>16</v>
      </c>
      <c r="D21" s="6">
        <v>19833</v>
      </c>
      <c r="E21" s="7">
        <v>273.2099991</v>
      </c>
      <c r="F21" s="7">
        <f t="shared" si="0"/>
        <v>270.24699925000004</v>
      </c>
      <c r="G21" s="7">
        <f t="shared" si="1"/>
        <v>247.63299965000002</v>
      </c>
      <c r="H21" s="7">
        <f t="shared" si="4"/>
        <v>259.13140672236699</v>
      </c>
      <c r="I21" s="7">
        <f t="shared" si="2"/>
        <v>14.078592377633015</v>
      </c>
      <c r="J21" s="7">
        <f t="shared" si="3"/>
        <v>198.20676333554644</v>
      </c>
    </row>
    <row r="22" spans="3:10" x14ac:dyDescent="0.3">
      <c r="C22" s="6">
        <v>17</v>
      </c>
      <c r="D22" s="6">
        <v>19834</v>
      </c>
      <c r="E22" s="7">
        <v>316.2279997</v>
      </c>
      <c r="F22" s="7">
        <f t="shared" si="0"/>
        <v>294.71899940000003</v>
      </c>
      <c r="G22" s="7">
        <f t="shared" si="1"/>
        <v>270.24699925000004</v>
      </c>
      <c r="H22" s="7">
        <f t="shared" si="4"/>
        <v>270.56892920540031</v>
      </c>
      <c r="I22" s="7">
        <f t="shared" si="2"/>
        <v>45.659070494599689</v>
      </c>
      <c r="J22" s="7">
        <f t="shared" si="3"/>
        <v>2084.7507184308238</v>
      </c>
    </row>
    <row r="23" spans="3:10" x14ac:dyDescent="0.3">
      <c r="C23" s="6">
        <v>18</v>
      </c>
      <c r="D23" s="6">
        <v>19841</v>
      </c>
      <c r="E23" s="7">
        <v>300.10199929999999</v>
      </c>
      <c r="F23" s="7">
        <f t="shared" si="0"/>
        <v>308.16499950000002</v>
      </c>
      <c r="G23" s="7">
        <f t="shared" si="1"/>
        <v>294.71899940000003</v>
      </c>
      <c r="H23" s="7">
        <f t="shared" si="4"/>
        <v>307.66259818370384</v>
      </c>
      <c r="I23" s="7">
        <f t="shared" si="2"/>
        <v>-7.5605988837038467</v>
      </c>
      <c r="J23" s="7">
        <f t="shared" si="3"/>
        <v>57.162655480263851</v>
      </c>
    </row>
    <row r="24" spans="3:10" x14ac:dyDescent="0.3">
      <c r="C24" s="6">
        <v>19</v>
      </c>
      <c r="D24" s="6">
        <v>19842</v>
      </c>
      <c r="E24" s="7">
        <v>422.14299970000002</v>
      </c>
      <c r="F24" s="7">
        <f t="shared" si="0"/>
        <v>361.1224995</v>
      </c>
      <c r="G24" s="7">
        <f t="shared" si="1"/>
        <v>308.16499950000002</v>
      </c>
      <c r="H24" s="7">
        <f t="shared" si="4"/>
        <v>301.52032789147324</v>
      </c>
      <c r="I24" s="7">
        <f t="shared" si="2"/>
        <v>120.62267180852677</v>
      </c>
      <c r="J24" s="7">
        <f t="shared" si="3"/>
        <v>14549.82895422756</v>
      </c>
    </row>
    <row r="25" spans="3:10" x14ac:dyDescent="0.3">
      <c r="C25" s="6">
        <v>20</v>
      </c>
      <c r="D25" s="6">
        <v>19843</v>
      </c>
      <c r="E25" s="7">
        <v>477.39899919999999</v>
      </c>
      <c r="F25" s="7">
        <f t="shared" si="0"/>
        <v>449.77099944999998</v>
      </c>
      <c r="G25" s="7">
        <f t="shared" si="1"/>
        <v>361.1224995</v>
      </c>
      <c r="H25" s="7">
        <f t="shared" si="4"/>
        <v>399.51482079016773</v>
      </c>
      <c r="I25" s="7">
        <f t="shared" si="2"/>
        <v>77.884178409832259</v>
      </c>
      <c r="J25" s="7">
        <f t="shared" si="3"/>
        <v>6065.9452465745817</v>
      </c>
    </row>
    <row r="26" spans="3:10" x14ac:dyDescent="0.3">
      <c r="C26" s="6">
        <v>21</v>
      </c>
      <c r="D26" s="6">
        <v>19844</v>
      </c>
      <c r="E26" s="7">
        <v>698.29599949999999</v>
      </c>
      <c r="F26" s="7">
        <f t="shared" si="0"/>
        <v>587.84749935000002</v>
      </c>
      <c r="G26" s="7">
        <f t="shared" si="1"/>
        <v>449.77099944999998</v>
      </c>
      <c r="H26" s="7">
        <f t="shared" si="4"/>
        <v>462.78833690178351</v>
      </c>
      <c r="I26" s="7">
        <f t="shared" si="2"/>
        <v>235.50766259821648</v>
      </c>
      <c r="J26" s="7">
        <f t="shared" si="3"/>
        <v>55463.859142475376</v>
      </c>
    </row>
    <row r="27" spans="3:10" x14ac:dyDescent="0.3">
      <c r="C27" s="6">
        <v>22</v>
      </c>
      <c r="D27" s="6">
        <v>19851</v>
      </c>
      <c r="E27" s="7">
        <v>435.34399989999997</v>
      </c>
      <c r="F27" s="7">
        <f t="shared" si="0"/>
        <v>566.81999969999993</v>
      </c>
      <c r="G27" s="7">
        <f t="shared" si="1"/>
        <v>587.84749935000002</v>
      </c>
      <c r="H27" s="7">
        <f t="shared" si="4"/>
        <v>654.11600046658316</v>
      </c>
      <c r="I27" s="7">
        <f t="shared" si="2"/>
        <v>-218.77200056658319</v>
      </c>
      <c r="J27" s="7">
        <f t="shared" si="3"/>
        <v>47861.188231905071</v>
      </c>
    </row>
    <row r="28" spans="3:10" x14ac:dyDescent="0.3">
      <c r="C28" s="6">
        <v>23</v>
      </c>
      <c r="D28" s="6">
        <v>19852</v>
      </c>
      <c r="E28" s="7">
        <v>374.92899990000001</v>
      </c>
      <c r="F28" s="7">
        <f t="shared" si="0"/>
        <v>405.13649989999999</v>
      </c>
      <c r="G28" s="7">
        <f t="shared" si="1"/>
        <v>566.81999969999993</v>
      </c>
      <c r="H28" s="7">
        <f t="shared" si="4"/>
        <v>476.38447674452493</v>
      </c>
      <c r="I28" s="7">
        <f t="shared" si="2"/>
        <v>-101.45547684452492</v>
      </c>
      <c r="J28" s="7">
        <f t="shared" si="3"/>
        <v>10293.213781749933</v>
      </c>
    </row>
    <row r="29" spans="3:10" x14ac:dyDescent="0.3">
      <c r="C29" s="6">
        <v>24</v>
      </c>
      <c r="D29" s="6">
        <v>19853</v>
      </c>
      <c r="E29" s="7">
        <v>409.70899960000003</v>
      </c>
      <c r="F29" s="7">
        <f t="shared" si="0"/>
        <v>392.31899974999999</v>
      </c>
      <c r="G29" s="7">
        <f t="shared" si="1"/>
        <v>405.13649989999999</v>
      </c>
      <c r="H29" s="7">
        <f t="shared" si="4"/>
        <v>393.9615138295909</v>
      </c>
      <c r="I29" s="7">
        <f t="shared" si="2"/>
        <v>15.747485770409128</v>
      </c>
      <c r="J29" s="7">
        <f t="shared" si="3"/>
        <v>247.98330808923797</v>
      </c>
    </row>
    <row r="30" spans="3:10" x14ac:dyDescent="0.3">
      <c r="C30" s="6">
        <v>25</v>
      </c>
      <c r="D30" s="6">
        <v>19854</v>
      </c>
      <c r="E30" s="7">
        <v>533.88999939999997</v>
      </c>
      <c r="F30" s="7">
        <f t="shared" si="0"/>
        <v>471.79949950000002</v>
      </c>
      <c r="G30" s="7">
        <f t="shared" si="1"/>
        <v>392.31899974999999</v>
      </c>
      <c r="H30" s="7">
        <f t="shared" si="4"/>
        <v>406.75485408116674</v>
      </c>
      <c r="I30" s="7">
        <f t="shared" si="2"/>
        <v>127.13514531883322</v>
      </c>
      <c r="J30" s="7">
        <f t="shared" si="3"/>
        <v>16163.345175240842</v>
      </c>
    </row>
    <row r="31" spans="3:10" x14ac:dyDescent="0.3">
      <c r="C31" s="6">
        <v>26</v>
      </c>
      <c r="D31" s="6">
        <v>19861</v>
      </c>
      <c r="E31" s="7">
        <v>408.9429998</v>
      </c>
      <c r="F31" s="7">
        <f t="shared" si="0"/>
        <v>471.41649959999995</v>
      </c>
      <c r="G31" s="7">
        <f t="shared" si="1"/>
        <v>471.79949950000002</v>
      </c>
      <c r="H31" s="7">
        <f t="shared" si="4"/>
        <v>510.04011470694081</v>
      </c>
      <c r="I31" s="7">
        <f t="shared" si="2"/>
        <v>-101.09711490694082</v>
      </c>
      <c r="J31" s="7">
        <f t="shared" si="3"/>
        <v>10220.626642507195</v>
      </c>
    </row>
    <row r="32" spans="3:10" x14ac:dyDescent="0.3">
      <c r="C32" s="6">
        <v>27</v>
      </c>
      <c r="D32" s="6">
        <v>19862</v>
      </c>
      <c r="E32" s="7">
        <v>448.27899930000001</v>
      </c>
      <c r="F32" s="7">
        <f t="shared" si="0"/>
        <v>428.61099954999997</v>
      </c>
      <c r="G32" s="7">
        <f t="shared" si="1"/>
        <v>471.41649959999995</v>
      </c>
      <c r="H32" s="7">
        <f t="shared" si="4"/>
        <v>427.90828691462696</v>
      </c>
      <c r="I32" s="7">
        <f t="shared" si="2"/>
        <v>20.370712385373054</v>
      </c>
      <c r="J32" s="7">
        <f t="shared" si="3"/>
        <v>414.96592308759114</v>
      </c>
    </row>
    <row r="33" spans="3:10" x14ac:dyDescent="0.3">
      <c r="C33" s="6">
        <v>28</v>
      </c>
      <c r="D33" s="6">
        <v>19863</v>
      </c>
      <c r="E33" s="7">
        <v>510.78599930000001</v>
      </c>
      <c r="F33" s="7">
        <f t="shared" si="0"/>
        <v>479.53249930000004</v>
      </c>
      <c r="G33" s="7">
        <f t="shared" si="1"/>
        <v>428.61099954999997</v>
      </c>
      <c r="H33" s="7">
        <f t="shared" si="4"/>
        <v>444.4575607804764</v>
      </c>
      <c r="I33" s="7">
        <f t="shared" si="2"/>
        <v>66.328438519523615</v>
      </c>
      <c r="J33" s="7">
        <f t="shared" si="3"/>
        <v>4399.4617564382243</v>
      </c>
    </row>
    <row r="34" spans="3:10" x14ac:dyDescent="0.3">
      <c r="C34" s="6">
        <v>29</v>
      </c>
      <c r="D34" s="6">
        <v>19864</v>
      </c>
      <c r="E34" s="7">
        <v>662.25299840000002</v>
      </c>
      <c r="F34" s="7">
        <f t="shared" si="0"/>
        <v>586.51949884999999</v>
      </c>
      <c r="G34" s="7">
        <f t="shared" si="1"/>
        <v>479.53249930000004</v>
      </c>
      <c r="H34" s="7">
        <f t="shared" si="4"/>
        <v>498.34313303674833</v>
      </c>
      <c r="I34" s="7">
        <f t="shared" si="2"/>
        <v>163.9098653632517</v>
      </c>
      <c r="J34" s="7">
        <f t="shared" si="3"/>
        <v>26866.443963399299</v>
      </c>
    </row>
    <row r="35" spans="3:10" x14ac:dyDescent="0.3">
      <c r="C35" s="6">
        <v>30</v>
      </c>
      <c r="D35" s="6">
        <v>19871</v>
      </c>
      <c r="E35" s="7">
        <v>575.32699969999999</v>
      </c>
      <c r="F35" s="7">
        <f t="shared" si="0"/>
        <v>618.78999905000001</v>
      </c>
      <c r="G35" s="7">
        <f t="shared" si="1"/>
        <v>586.51949884999999</v>
      </c>
      <c r="H35" s="7">
        <f t="shared" si="4"/>
        <v>631.50436961474372</v>
      </c>
      <c r="I35" s="7">
        <f t="shared" si="2"/>
        <v>-56.177369914743736</v>
      </c>
      <c r="J35" s="7">
        <f t="shared" si="3"/>
        <v>3155.8968905379547</v>
      </c>
    </row>
    <row r="36" spans="3:10" x14ac:dyDescent="0.3">
      <c r="C36" s="6">
        <v>31</v>
      </c>
      <c r="D36" s="6">
        <v>19872</v>
      </c>
      <c r="E36" s="7">
        <v>637.06399920000001</v>
      </c>
      <c r="F36" s="7">
        <f t="shared" si="0"/>
        <v>606.19549944999994</v>
      </c>
      <c r="G36" s="7">
        <f t="shared" si="1"/>
        <v>618.78999905000001</v>
      </c>
      <c r="H36" s="7">
        <f t="shared" si="4"/>
        <v>585.86557887467211</v>
      </c>
      <c r="I36" s="7">
        <f t="shared" si="2"/>
        <v>51.198420325327902</v>
      </c>
      <c r="J36" s="7">
        <f t="shared" si="3"/>
        <v>2621.2782438089494</v>
      </c>
    </row>
    <row r="37" spans="3:10" x14ac:dyDescent="0.3">
      <c r="C37" s="6">
        <v>32</v>
      </c>
      <c r="D37" s="6">
        <v>19873</v>
      </c>
      <c r="E37" s="7">
        <v>786.42399980000005</v>
      </c>
      <c r="F37" s="7">
        <f t="shared" si="0"/>
        <v>711.74399949999997</v>
      </c>
      <c r="G37" s="7">
        <f t="shared" si="1"/>
        <v>606.19549944999994</v>
      </c>
      <c r="H37" s="7">
        <f t="shared" si="4"/>
        <v>627.45944478537615</v>
      </c>
      <c r="I37" s="7">
        <f t="shared" si="2"/>
        <v>158.9645550146239</v>
      </c>
      <c r="J37" s="7">
        <f t="shared" si="3"/>
        <v>25269.729750997387</v>
      </c>
    </row>
    <row r="38" spans="3:10" x14ac:dyDescent="0.3">
      <c r="C38" s="6">
        <v>33</v>
      </c>
      <c r="D38" s="6">
        <v>19874</v>
      </c>
      <c r="E38" s="7">
        <v>1042.441998</v>
      </c>
      <c r="F38" s="7">
        <f t="shared" si="0"/>
        <v>914.43299890000003</v>
      </c>
      <c r="G38" s="7">
        <f t="shared" si="1"/>
        <v>711.74399949999997</v>
      </c>
      <c r="H38" s="7">
        <f t="shared" si="4"/>
        <v>756.60308523011975</v>
      </c>
      <c r="I38" s="7">
        <f t="shared" si="2"/>
        <v>285.83891276988027</v>
      </c>
      <c r="J38" s="7">
        <f t="shared" si="3"/>
        <v>81703.88405346722</v>
      </c>
    </row>
    <row r="39" spans="3:10" x14ac:dyDescent="0.3">
      <c r="C39" s="6">
        <v>34</v>
      </c>
      <c r="D39" s="6">
        <v>19881</v>
      </c>
      <c r="E39" s="7">
        <v>867.16099929999996</v>
      </c>
      <c r="F39" s="7">
        <f t="shared" si="0"/>
        <v>954.80149864999998</v>
      </c>
      <c r="G39" s="7">
        <f t="shared" si="1"/>
        <v>914.43299890000003</v>
      </c>
      <c r="H39" s="7">
        <f t="shared" si="4"/>
        <v>988.82012111257745</v>
      </c>
      <c r="I39" s="7">
        <f t="shared" si="2"/>
        <v>-121.6591218125775</v>
      </c>
      <c r="J39" s="7">
        <f t="shared" si="3"/>
        <v>14800.94192020757</v>
      </c>
    </row>
    <row r="40" spans="3:10" x14ac:dyDescent="0.3">
      <c r="C40" s="6">
        <v>35</v>
      </c>
      <c r="D40" s="6">
        <v>19882</v>
      </c>
      <c r="E40" s="7">
        <v>993.05099870000004</v>
      </c>
      <c r="F40" s="7">
        <f t="shared" si="0"/>
        <v>930.105999</v>
      </c>
      <c r="G40" s="7">
        <f t="shared" si="1"/>
        <v>954.80149864999998</v>
      </c>
      <c r="H40" s="7">
        <f t="shared" si="4"/>
        <v>889.98361078018661</v>
      </c>
      <c r="I40" s="7">
        <f t="shared" ref="I40:I71" si="5">E40-H40</f>
        <v>103.06738791981343</v>
      </c>
      <c r="J40" s="7">
        <f t="shared" si="3"/>
        <v>10622.886452613302</v>
      </c>
    </row>
    <row r="41" spans="3:10" x14ac:dyDescent="0.3">
      <c r="C41" s="6">
        <v>36</v>
      </c>
      <c r="D41" s="6">
        <v>19883</v>
      </c>
      <c r="E41" s="7">
        <v>1168.7189980000001</v>
      </c>
      <c r="F41" s="7">
        <f t="shared" si="0"/>
        <v>1080.8849983499999</v>
      </c>
      <c r="G41" s="7">
        <f t="shared" si="1"/>
        <v>930.105999</v>
      </c>
      <c r="H41" s="7">
        <f t="shared" si="4"/>
        <v>973.71609872928195</v>
      </c>
      <c r="I41" s="7">
        <f t="shared" si="5"/>
        <v>195.0028992707181</v>
      </c>
      <c r="J41" s="7">
        <f t="shared" si="3"/>
        <v>38026.130723985829</v>
      </c>
    </row>
    <row r="42" spans="3:10" x14ac:dyDescent="0.3">
      <c r="C42" s="6">
        <v>37</v>
      </c>
      <c r="D42" s="6">
        <v>19884</v>
      </c>
      <c r="E42" s="7">
        <v>1405.1369970000001</v>
      </c>
      <c r="F42" s="7">
        <f t="shared" si="0"/>
        <v>1286.9279974999999</v>
      </c>
      <c r="G42" s="7">
        <f t="shared" si="1"/>
        <v>1080.8849983499999</v>
      </c>
      <c r="H42" s="7">
        <f t="shared" si="4"/>
        <v>1132.1374795634147</v>
      </c>
      <c r="I42" s="7">
        <f t="shared" si="5"/>
        <v>272.99951743658539</v>
      </c>
      <c r="J42" s="7">
        <f t="shared" si="3"/>
        <v>74528.736520608494</v>
      </c>
    </row>
    <row r="43" spans="3:10" x14ac:dyDescent="0.3">
      <c r="C43" s="6">
        <v>38</v>
      </c>
      <c r="D43" s="6">
        <v>19891</v>
      </c>
      <c r="E43" s="7">
        <v>1246.9169999999999</v>
      </c>
      <c r="F43" s="7">
        <f t="shared" si="0"/>
        <v>1326.0269985</v>
      </c>
      <c r="G43" s="7">
        <f t="shared" si="1"/>
        <v>1286.9279974999999</v>
      </c>
      <c r="H43" s="7">
        <f t="shared" si="4"/>
        <v>1353.9237231582558</v>
      </c>
      <c r="I43" s="7">
        <f t="shared" si="5"/>
        <v>-107.00672315825591</v>
      </c>
      <c r="J43" s="7">
        <f t="shared" si="3"/>
        <v>11450.438801067621</v>
      </c>
    </row>
    <row r="44" spans="3:10" x14ac:dyDescent="0.3">
      <c r="C44" s="6">
        <v>39</v>
      </c>
      <c r="D44" s="6">
        <v>19892</v>
      </c>
      <c r="E44" s="7">
        <v>1248.211998</v>
      </c>
      <c r="F44" s="7">
        <f t="shared" si="0"/>
        <v>1247.5644990000001</v>
      </c>
      <c r="G44" s="7">
        <f t="shared" si="1"/>
        <v>1326.0269985</v>
      </c>
      <c r="H44" s="7">
        <f t="shared" si="4"/>
        <v>1266.9908985455695</v>
      </c>
      <c r="I44" s="7">
        <f t="shared" si="5"/>
        <v>-18.778900545569513</v>
      </c>
      <c r="J44" s="7">
        <f t="shared" si="3"/>
        <v>352.64710570039097</v>
      </c>
    </row>
    <row r="45" spans="3:10" x14ac:dyDescent="0.3">
      <c r="C45" s="6">
        <v>40</v>
      </c>
      <c r="D45" s="6">
        <v>19893</v>
      </c>
      <c r="E45" s="7">
        <v>1383.7469980000001</v>
      </c>
      <c r="F45" s="7">
        <f t="shared" si="0"/>
        <v>1315.9794980000001</v>
      </c>
      <c r="G45" s="7">
        <f t="shared" si="1"/>
        <v>1247.5644990000001</v>
      </c>
      <c r="H45" s="7">
        <f t="shared" si="4"/>
        <v>1251.7348209892771</v>
      </c>
      <c r="I45" s="7">
        <f t="shared" si="5"/>
        <v>132.01217701072301</v>
      </c>
      <c r="J45" s="7">
        <f t="shared" si="3"/>
        <v>17427.214879110463</v>
      </c>
    </row>
    <row r="46" spans="3:10" x14ac:dyDescent="0.3">
      <c r="C46" s="6">
        <v>41</v>
      </c>
      <c r="D46" s="6">
        <v>19894</v>
      </c>
      <c r="E46" s="7">
        <v>1493.3829989999999</v>
      </c>
      <c r="F46" s="7">
        <f t="shared" si="0"/>
        <v>1438.5649985</v>
      </c>
      <c r="G46" s="7">
        <f t="shared" si="1"/>
        <v>1315.9794980000001</v>
      </c>
      <c r="H46" s="7">
        <f t="shared" si="4"/>
        <v>1358.9822078085103</v>
      </c>
      <c r="I46" s="7">
        <f t="shared" si="5"/>
        <v>134.40079119148959</v>
      </c>
      <c r="J46" s="7">
        <f t="shared" si="3"/>
        <v>18063.572672898386</v>
      </c>
    </row>
    <row r="47" spans="3:10" x14ac:dyDescent="0.3">
      <c r="C47" s="6">
        <v>42</v>
      </c>
      <c r="D47" s="6">
        <v>19901</v>
      </c>
      <c r="E47" s="7">
        <v>1346.202</v>
      </c>
      <c r="F47" s="7">
        <f t="shared" si="0"/>
        <v>1419.7924994999998</v>
      </c>
      <c r="G47" s="7">
        <f t="shared" si="1"/>
        <v>1438.5649985</v>
      </c>
      <c r="H47" s="7">
        <f t="shared" si="4"/>
        <v>1468.1701173492634</v>
      </c>
      <c r="I47" s="7">
        <f t="shared" si="5"/>
        <v>-121.96811734926337</v>
      </c>
      <c r="J47" s="7">
        <f t="shared" si="3"/>
        <v>14876.221649723679</v>
      </c>
    </row>
    <row r="48" spans="3:10" x14ac:dyDescent="0.3">
      <c r="C48" s="6">
        <v>43</v>
      </c>
      <c r="D48" s="6">
        <v>19902</v>
      </c>
      <c r="E48" s="7">
        <v>1364.759998</v>
      </c>
      <c r="F48" s="7">
        <f t="shared" si="0"/>
        <v>1355.4809989999999</v>
      </c>
      <c r="G48" s="7">
        <f t="shared" si="1"/>
        <v>1419.7924994999998</v>
      </c>
      <c r="H48" s="7">
        <f t="shared" si="4"/>
        <v>1369.0825774179466</v>
      </c>
      <c r="I48" s="7">
        <f t="shared" si="5"/>
        <v>-4.3225794179465993</v>
      </c>
      <c r="J48" s="7">
        <f t="shared" si="3"/>
        <v>18.68469282445556</v>
      </c>
    </row>
    <row r="49" spans="3:10" x14ac:dyDescent="0.3">
      <c r="C49" s="6">
        <v>44</v>
      </c>
      <c r="D49" s="6">
        <v>19903</v>
      </c>
      <c r="E49" s="7">
        <v>1354.0899959999999</v>
      </c>
      <c r="F49" s="7">
        <f t="shared" si="0"/>
        <v>1359.4249970000001</v>
      </c>
      <c r="G49" s="7">
        <f t="shared" si="1"/>
        <v>1355.4809989999999</v>
      </c>
      <c r="H49" s="7">
        <f t="shared" si="4"/>
        <v>1365.5708911675508</v>
      </c>
      <c r="I49" s="7">
        <f t="shared" si="5"/>
        <v>-11.480895167550898</v>
      </c>
      <c r="J49" s="7">
        <f t="shared" si="3"/>
        <v>131.81095384829356</v>
      </c>
    </row>
    <row r="50" spans="3:10" x14ac:dyDescent="0.3">
      <c r="C50" s="6">
        <v>45</v>
      </c>
      <c r="D50" s="6">
        <v>19904</v>
      </c>
      <c r="E50" s="7">
        <v>1675.505997</v>
      </c>
      <c r="F50" s="7">
        <f t="shared" si="0"/>
        <v>1514.7979965</v>
      </c>
      <c r="G50" s="7">
        <f t="shared" si="1"/>
        <v>1359.4249970000001</v>
      </c>
      <c r="H50" s="7">
        <f t="shared" si="4"/>
        <v>1356.2437515585634</v>
      </c>
      <c r="I50" s="7">
        <f t="shared" si="5"/>
        <v>319.26224544143656</v>
      </c>
      <c r="J50" s="7">
        <f t="shared" si="3"/>
        <v>101928.38136430808</v>
      </c>
    </row>
    <row r="51" spans="3:10" x14ac:dyDescent="0.3">
      <c r="C51" s="6">
        <v>46</v>
      </c>
      <c r="D51" s="6">
        <v>19911</v>
      </c>
      <c r="E51" s="7">
        <v>1597.6779979999999</v>
      </c>
      <c r="F51" s="7">
        <f t="shared" si="0"/>
        <v>1636.5919974999999</v>
      </c>
      <c r="G51" s="7">
        <f t="shared" si="1"/>
        <v>1514.7979965</v>
      </c>
      <c r="H51" s="7">
        <f t="shared" si="4"/>
        <v>1615.6140786675051</v>
      </c>
      <c r="I51" s="7">
        <f t="shared" si="5"/>
        <v>-17.936080667505166</v>
      </c>
      <c r="J51" s="7">
        <f t="shared" si="3"/>
        <v>321.7029897112526</v>
      </c>
    </row>
    <row r="52" spans="3:10" x14ac:dyDescent="0.3">
      <c r="C52" s="6">
        <v>47</v>
      </c>
      <c r="D52" s="6">
        <v>19912</v>
      </c>
      <c r="E52" s="7">
        <v>1528.6039960000001</v>
      </c>
      <c r="F52" s="7">
        <f t="shared" si="0"/>
        <v>1563.140997</v>
      </c>
      <c r="G52" s="7">
        <f t="shared" si="1"/>
        <v>1636.5919974999999</v>
      </c>
      <c r="H52" s="7">
        <f t="shared" si="4"/>
        <v>1601.04271241231</v>
      </c>
      <c r="I52" s="7">
        <f t="shared" si="5"/>
        <v>-72.438716412309986</v>
      </c>
      <c r="J52" s="7">
        <f t="shared" si="3"/>
        <v>5247.3676354630679</v>
      </c>
    </row>
    <row r="53" spans="3:10" x14ac:dyDescent="0.3">
      <c r="C53" s="6">
        <v>48</v>
      </c>
      <c r="D53" s="6">
        <v>19913</v>
      </c>
      <c r="E53" s="7">
        <v>1507.060997</v>
      </c>
      <c r="F53" s="7">
        <f t="shared" si="0"/>
        <v>1517.8324965000002</v>
      </c>
      <c r="G53" s="7">
        <f t="shared" si="1"/>
        <v>1563.140997</v>
      </c>
      <c r="H53" s="7">
        <f t="shared" si="4"/>
        <v>1542.1931182636679</v>
      </c>
      <c r="I53" s="7">
        <f t="shared" si="5"/>
        <v>-35.132121263667841</v>
      </c>
      <c r="J53" s="7">
        <f t="shared" si="3"/>
        <v>1234.2659444850622</v>
      </c>
    </row>
    <row r="54" spans="3:10" x14ac:dyDescent="0.3">
      <c r="C54" s="6">
        <v>49</v>
      </c>
      <c r="D54" s="6">
        <v>19914</v>
      </c>
      <c r="E54" s="7">
        <v>1862.6120000000001</v>
      </c>
      <c r="F54" s="7">
        <f t="shared" si="0"/>
        <v>1684.8364985000001</v>
      </c>
      <c r="G54" s="7">
        <f t="shared" si="1"/>
        <v>1517.8324965000002</v>
      </c>
      <c r="H54" s="7">
        <f t="shared" si="4"/>
        <v>1513.6515981989032</v>
      </c>
      <c r="I54" s="7">
        <f t="shared" si="5"/>
        <v>348.96040180109685</v>
      </c>
      <c r="J54" s="7">
        <f t="shared" si="3"/>
        <v>121773.36202518296</v>
      </c>
    </row>
    <row r="55" spans="3:10" x14ac:dyDescent="0.3">
      <c r="C55" s="6">
        <v>50</v>
      </c>
      <c r="D55" s="6">
        <v>19921</v>
      </c>
      <c r="E55" s="7">
        <v>1716.0249980000001</v>
      </c>
      <c r="F55" s="7">
        <f t="shared" si="0"/>
        <v>1789.318499</v>
      </c>
      <c r="G55" s="7">
        <f t="shared" si="1"/>
        <v>1684.8364985000001</v>
      </c>
      <c r="H55" s="7">
        <f t="shared" si="4"/>
        <v>1797.1488637088671</v>
      </c>
      <c r="I55" s="7">
        <f t="shared" si="5"/>
        <v>-81.123865708867015</v>
      </c>
      <c r="J55" s="7">
        <f t="shared" si="3"/>
        <v>6581.0815875502894</v>
      </c>
    </row>
    <row r="56" spans="3:10" x14ac:dyDescent="0.3">
      <c r="C56" s="6">
        <v>51</v>
      </c>
      <c r="D56" s="6">
        <v>19922</v>
      </c>
      <c r="E56" s="7">
        <v>1740.1709980000001</v>
      </c>
      <c r="F56" s="7">
        <f t="shared" si="0"/>
        <v>1728.0979980000002</v>
      </c>
      <c r="G56" s="7">
        <f t="shared" si="1"/>
        <v>1789.318499</v>
      </c>
      <c r="H56" s="7">
        <f t="shared" si="4"/>
        <v>1731.2434085988912</v>
      </c>
      <c r="I56" s="7">
        <f t="shared" si="5"/>
        <v>8.9275894011088894</v>
      </c>
      <c r="J56" s="7">
        <f t="shared" si="3"/>
        <v>79.701852514791781</v>
      </c>
    </row>
    <row r="57" spans="3:10" x14ac:dyDescent="0.3">
      <c r="C57" s="6">
        <v>52</v>
      </c>
      <c r="D57" s="6">
        <v>19923</v>
      </c>
      <c r="E57" s="7">
        <v>1767.733997</v>
      </c>
      <c r="F57" s="7">
        <f t="shared" si="0"/>
        <v>1753.9524974999999</v>
      </c>
      <c r="G57" s="7">
        <f t="shared" si="1"/>
        <v>1728.0979980000002</v>
      </c>
      <c r="H57" s="7">
        <f t="shared" si="4"/>
        <v>1738.4962291760885</v>
      </c>
      <c r="I57" s="7">
        <f t="shared" si="5"/>
        <v>29.237767823911554</v>
      </c>
      <c r="J57" s="7">
        <f t="shared" si="3"/>
        <v>854.84706732495772</v>
      </c>
    </row>
    <row r="58" spans="3:10" x14ac:dyDescent="0.3">
      <c r="C58" s="6">
        <v>53</v>
      </c>
      <c r="D58" s="6">
        <v>19924</v>
      </c>
      <c r="E58" s="7">
        <v>2000.2919999999999</v>
      </c>
      <c r="F58" s="7">
        <f t="shared" si="0"/>
        <v>1884.0129984999999</v>
      </c>
      <c r="G58" s="7">
        <f t="shared" si="1"/>
        <v>1753.9524974999999</v>
      </c>
      <c r="H58" s="7">
        <f t="shared" si="4"/>
        <v>1762.2491455096119</v>
      </c>
      <c r="I58" s="7">
        <f t="shared" si="5"/>
        <v>238.04285449038798</v>
      </c>
      <c r="J58" s="7">
        <f t="shared" si="3"/>
        <v>56664.400573932027</v>
      </c>
    </row>
    <row r="59" spans="3:10" x14ac:dyDescent="0.3">
      <c r="C59" s="6">
        <v>54</v>
      </c>
      <c r="D59" s="6">
        <v>19931</v>
      </c>
      <c r="E59" s="7">
        <v>1973.8939969999999</v>
      </c>
      <c r="F59" s="7">
        <f t="shared" si="0"/>
        <v>1987.0929984999998</v>
      </c>
      <c r="G59" s="7">
        <f t="shared" si="1"/>
        <v>1884.0129984999999</v>
      </c>
      <c r="H59" s="7">
        <f t="shared" si="4"/>
        <v>1955.6364122994887</v>
      </c>
      <c r="I59" s="7">
        <f t="shared" si="5"/>
        <v>18.257584700511188</v>
      </c>
      <c r="J59" s="7">
        <f t="shared" si="3"/>
        <v>333.33939909634023</v>
      </c>
    </row>
    <row r="60" spans="3:10" x14ac:dyDescent="0.3">
      <c r="C60" s="6">
        <v>55</v>
      </c>
      <c r="D60" s="6">
        <v>19932</v>
      </c>
      <c r="E60" s="7">
        <v>1861.9789960000001</v>
      </c>
      <c r="F60" s="7">
        <f t="shared" si="0"/>
        <v>1917.9364965</v>
      </c>
      <c r="G60" s="7">
        <f t="shared" si="1"/>
        <v>1987.0929984999998</v>
      </c>
      <c r="H60" s="7">
        <f t="shared" si="4"/>
        <v>1970.4689701217994</v>
      </c>
      <c r="I60" s="7">
        <f t="shared" si="5"/>
        <v>-108.48997412179938</v>
      </c>
      <c r="J60" s="7">
        <f t="shared" si="3"/>
        <v>11770.074484948698</v>
      </c>
    </row>
    <row r="61" spans="3:10" x14ac:dyDescent="0.3">
      <c r="C61" s="6">
        <v>56</v>
      </c>
      <c r="D61" s="6">
        <v>19933</v>
      </c>
      <c r="E61" s="7">
        <v>2140.788994</v>
      </c>
      <c r="F61" s="7">
        <f t="shared" si="0"/>
        <v>2001.3839950000001</v>
      </c>
      <c r="G61" s="7">
        <f t="shared" si="1"/>
        <v>1917.9364965</v>
      </c>
      <c r="H61" s="7">
        <f t="shared" si="4"/>
        <v>1882.3311446263217</v>
      </c>
      <c r="I61" s="7">
        <f t="shared" si="5"/>
        <v>258.4578493736783</v>
      </c>
      <c r="J61" s="7">
        <f t="shared" si="3"/>
        <v>66800.459902866976</v>
      </c>
    </row>
    <row r="62" spans="3:10" x14ac:dyDescent="0.3">
      <c r="C62" s="6">
        <v>57</v>
      </c>
      <c r="D62" s="6">
        <v>19934</v>
      </c>
      <c r="E62" s="7">
        <v>2468.8539959999998</v>
      </c>
      <c r="F62" s="7">
        <f t="shared" si="0"/>
        <v>2304.8214950000001</v>
      </c>
      <c r="G62" s="7">
        <f t="shared" si="1"/>
        <v>2001.3839950000001</v>
      </c>
      <c r="H62" s="7">
        <f t="shared" si="4"/>
        <v>2092.303660616225</v>
      </c>
      <c r="I62" s="7">
        <f t="shared" si="5"/>
        <v>376.55033538377484</v>
      </c>
      <c r="J62" s="7">
        <f t="shared" si="3"/>
        <v>141790.1550776333</v>
      </c>
    </row>
    <row r="63" spans="3:10" x14ac:dyDescent="0.3">
      <c r="C63" s="6">
        <v>58</v>
      </c>
      <c r="D63" s="6">
        <v>19941</v>
      </c>
      <c r="E63" s="7">
        <v>2076.6999970000002</v>
      </c>
      <c r="F63" s="7">
        <f t="shared" si="0"/>
        <v>2272.7769964999998</v>
      </c>
      <c r="G63" s="7">
        <f t="shared" si="1"/>
        <v>2304.8214950000001</v>
      </c>
      <c r="H63" s="7">
        <f t="shared" si="4"/>
        <v>2398.2151332566273</v>
      </c>
      <c r="I63" s="7">
        <f t="shared" si="5"/>
        <v>-321.5151362566271</v>
      </c>
      <c r="J63" s="7">
        <f t="shared" si="3"/>
        <v>103371.98284211749</v>
      </c>
    </row>
    <row r="64" spans="3:10" x14ac:dyDescent="0.3">
      <c r="C64" s="6">
        <v>59</v>
      </c>
      <c r="D64" s="6">
        <v>19942</v>
      </c>
      <c r="E64" s="7">
        <v>2149.9079969999998</v>
      </c>
      <c r="F64" s="7">
        <f t="shared" si="0"/>
        <v>2113.303997</v>
      </c>
      <c r="G64" s="7">
        <f t="shared" si="1"/>
        <v>2272.7769964999998</v>
      </c>
      <c r="H64" s="7">
        <f t="shared" si="4"/>
        <v>2137.014545802092</v>
      </c>
      <c r="I64" s="7">
        <f t="shared" si="5"/>
        <v>12.89345119790778</v>
      </c>
      <c r="J64" s="7">
        <f t="shared" si="3"/>
        <v>166.24108379282956</v>
      </c>
    </row>
    <row r="65" spans="3:10" x14ac:dyDescent="0.3">
      <c r="C65" s="6">
        <v>60</v>
      </c>
      <c r="D65" s="6">
        <v>19943</v>
      </c>
      <c r="E65" s="7">
        <v>2493.2859960000001</v>
      </c>
      <c r="F65" s="7">
        <f t="shared" si="0"/>
        <v>2321.5969964999999</v>
      </c>
      <c r="G65" s="7">
        <f t="shared" si="1"/>
        <v>2113.303997</v>
      </c>
      <c r="H65" s="7">
        <f t="shared" si="4"/>
        <v>2147.4892533583852</v>
      </c>
      <c r="I65" s="7">
        <f t="shared" si="5"/>
        <v>345.79674264161486</v>
      </c>
      <c r="J65" s="7">
        <f t="shared" si="3"/>
        <v>119575.38722155122</v>
      </c>
    </row>
    <row r="66" spans="3:10" x14ac:dyDescent="0.3">
      <c r="C66" s="6">
        <v>61</v>
      </c>
      <c r="D66" s="6">
        <v>19944</v>
      </c>
      <c r="E66" s="7">
        <v>2832</v>
      </c>
      <c r="F66" s="7">
        <f t="shared" si="0"/>
        <v>2662.6429980000003</v>
      </c>
      <c r="G66" s="7">
        <f t="shared" si="1"/>
        <v>2321.5969964999999</v>
      </c>
      <c r="H66" s="7">
        <f t="shared" si="4"/>
        <v>2428.4163455303728</v>
      </c>
      <c r="I66" s="7">
        <f t="shared" si="5"/>
        <v>403.58365446962716</v>
      </c>
      <c r="J66" s="7">
        <f t="shared" si="3"/>
        <v>162879.76615505942</v>
      </c>
    </row>
    <row r="67" spans="3:10" x14ac:dyDescent="0.3">
      <c r="C67" s="6">
        <v>62</v>
      </c>
      <c r="D67" s="6">
        <v>19951</v>
      </c>
      <c r="E67" s="7">
        <v>2652</v>
      </c>
      <c r="F67" s="7">
        <f t="shared" si="0"/>
        <v>2742</v>
      </c>
      <c r="G67" s="7">
        <f t="shared" si="1"/>
        <v>2662.6429980000003</v>
      </c>
      <c r="H67" s="7">
        <f t="shared" si="4"/>
        <v>2756.2898287569092</v>
      </c>
      <c r="I67" s="7">
        <f t="shared" si="5"/>
        <v>-104.28982875690917</v>
      </c>
      <c r="J67" s="7">
        <f t="shared" si="3"/>
        <v>10876.36838214544</v>
      </c>
    </row>
    <row r="68" spans="3:10" x14ac:dyDescent="0.3">
      <c r="C68" s="6">
        <v>63</v>
      </c>
      <c r="D68" s="6">
        <v>19952</v>
      </c>
      <c r="E68" s="7">
        <v>2575</v>
      </c>
      <c r="F68" s="7">
        <f t="shared" si="0"/>
        <v>2613.5</v>
      </c>
      <c r="G68" s="7">
        <f t="shared" si="1"/>
        <v>2742</v>
      </c>
      <c r="H68" s="7">
        <f t="shared" si="4"/>
        <v>2671.5642234432771</v>
      </c>
      <c r="I68" s="7">
        <f t="shared" si="5"/>
        <v>-96.564223443277115</v>
      </c>
      <c r="J68" s="7">
        <f t="shared" si="3"/>
        <v>9324.6492492031502</v>
      </c>
    </row>
    <row r="69" spans="3:10" x14ac:dyDescent="0.3">
      <c r="C69" s="6">
        <v>64</v>
      </c>
      <c r="D69" s="6">
        <v>19953</v>
      </c>
      <c r="E69" s="7">
        <v>3003</v>
      </c>
      <c r="F69" s="7">
        <f t="shared" si="0"/>
        <v>2789</v>
      </c>
      <c r="G69" s="7">
        <f t="shared" si="1"/>
        <v>2613.5</v>
      </c>
      <c r="H69" s="7">
        <f t="shared" si="4"/>
        <v>2593.1149405132728</v>
      </c>
      <c r="I69" s="7">
        <f t="shared" si="5"/>
        <v>409.88505948672719</v>
      </c>
      <c r="J69" s="7">
        <f t="shared" si="3"/>
        <v>168005.7619904379</v>
      </c>
    </row>
    <row r="70" spans="3:10" x14ac:dyDescent="0.3">
      <c r="C70" s="6">
        <v>65</v>
      </c>
      <c r="D70" s="6">
        <v>19954</v>
      </c>
      <c r="E70" s="7">
        <v>3148</v>
      </c>
      <c r="F70" s="7">
        <f t="shared" si="0"/>
        <v>3075.5</v>
      </c>
      <c r="G70" s="7">
        <f t="shared" si="1"/>
        <v>2789</v>
      </c>
      <c r="H70" s="7">
        <f t="shared" si="4"/>
        <v>2926.1077183130569</v>
      </c>
      <c r="I70" s="7">
        <f t="shared" si="5"/>
        <v>221.89228168694308</v>
      </c>
      <c r="J70" s="7">
        <f t="shared" si="3"/>
        <v>49236.184672237694</v>
      </c>
    </row>
    <row r="71" spans="3:10" x14ac:dyDescent="0.3">
      <c r="C71" s="6">
        <v>66</v>
      </c>
      <c r="D71" s="6">
        <v>19961</v>
      </c>
      <c r="E71" s="7">
        <v>2185</v>
      </c>
      <c r="F71" s="7">
        <f t="shared" si="0"/>
        <v>2666.5</v>
      </c>
      <c r="G71" s="7">
        <f t="shared" si="1"/>
        <v>3075.5</v>
      </c>
      <c r="H71" s="7">
        <f t="shared" si="4"/>
        <v>3106.3741748259954</v>
      </c>
      <c r="I71" s="7">
        <f t="shared" si="5"/>
        <v>-921.3741748259954</v>
      </c>
      <c r="J71" s="7">
        <f t="shared" ref="J71:J109" si="6">I71^2</f>
        <v>848930.37003628397</v>
      </c>
    </row>
    <row r="72" spans="3:10" x14ac:dyDescent="0.3">
      <c r="C72" s="6">
        <v>67</v>
      </c>
      <c r="D72" s="6">
        <v>19962</v>
      </c>
      <c r="E72" s="7">
        <v>2179</v>
      </c>
      <c r="F72" s="7">
        <f t="shared" ref="F72:F109" si="7">AVERAGE(E71,E72)</f>
        <v>2182</v>
      </c>
      <c r="G72" s="7">
        <f t="shared" ref="G72:G109" si="8">F71</f>
        <v>2666.5</v>
      </c>
      <c r="H72" s="7">
        <f t="shared" si="4"/>
        <v>2357.8449499440449</v>
      </c>
      <c r="I72" s="7">
        <f t="shared" ref="I72:I103" si="9">E72-H72</f>
        <v>-178.84494994404486</v>
      </c>
      <c r="J72" s="7">
        <f t="shared" si="6"/>
        <v>31985.516120487911</v>
      </c>
    </row>
    <row r="73" spans="3:10" x14ac:dyDescent="0.3">
      <c r="C73" s="6">
        <v>68</v>
      </c>
      <c r="D73" s="6">
        <v>19963</v>
      </c>
      <c r="E73" s="7">
        <v>2321</v>
      </c>
      <c r="F73" s="7">
        <f t="shared" si="7"/>
        <v>2250</v>
      </c>
      <c r="G73" s="7">
        <f t="shared" si="8"/>
        <v>2182</v>
      </c>
      <c r="H73" s="7">
        <f t="shared" ref="H73:H109" si="10">$M$5*E72+(1-$M$5)*H72</f>
        <v>2212.5503721131117</v>
      </c>
      <c r="I73" s="7">
        <f t="shared" si="9"/>
        <v>108.44962788688827</v>
      </c>
      <c r="J73" s="7">
        <f t="shared" si="6"/>
        <v>11761.321788804533</v>
      </c>
    </row>
    <row r="74" spans="3:10" x14ac:dyDescent="0.3">
      <c r="C74" s="6">
        <v>69</v>
      </c>
      <c r="D74" s="6">
        <v>19964</v>
      </c>
      <c r="E74" s="7">
        <v>2129</v>
      </c>
      <c r="F74" s="7">
        <f t="shared" si="7"/>
        <v>2225</v>
      </c>
      <c r="G74" s="7">
        <f t="shared" si="8"/>
        <v>2250</v>
      </c>
      <c r="H74" s="7">
        <f t="shared" si="10"/>
        <v>2300.655420115178</v>
      </c>
      <c r="I74" s="7">
        <f t="shared" si="9"/>
        <v>-171.655420115178</v>
      </c>
      <c r="J74" s="7">
        <f t="shared" si="6"/>
        <v>29465.583254918256</v>
      </c>
    </row>
    <row r="75" spans="3:10" x14ac:dyDescent="0.3">
      <c r="C75" s="6">
        <v>70</v>
      </c>
      <c r="D75" s="6">
        <v>19971</v>
      </c>
      <c r="E75" s="7">
        <v>1601</v>
      </c>
      <c r="F75" s="7">
        <f t="shared" si="7"/>
        <v>1865</v>
      </c>
      <c r="G75" s="7">
        <f t="shared" si="8"/>
        <v>2225</v>
      </c>
      <c r="H75" s="7">
        <f t="shared" si="10"/>
        <v>2161.2016541249759</v>
      </c>
      <c r="I75" s="7">
        <f t="shared" si="9"/>
        <v>-560.2016541249759</v>
      </c>
      <c r="J75" s="7">
        <f t="shared" si="6"/>
        <v>313825.89328435913</v>
      </c>
    </row>
    <row r="76" spans="3:10" x14ac:dyDescent="0.3">
      <c r="C76" s="6">
        <v>71</v>
      </c>
      <c r="D76" s="6">
        <v>19972</v>
      </c>
      <c r="E76" s="7">
        <v>1737</v>
      </c>
      <c r="F76" s="7">
        <f t="shared" si="7"/>
        <v>1669</v>
      </c>
      <c r="G76" s="7">
        <f t="shared" si="8"/>
        <v>1865</v>
      </c>
      <c r="H76" s="7">
        <f t="shared" si="10"/>
        <v>1706.0908843674599</v>
      </c>
      <c r="I76" s="7">
        <f t="shared" si="9"/>
        <v>30.909115632540079</v>
      </c>
      <c r="J76" s="7">
        <f t="shared" si="6"/>
        <v>955.37342918573347</v>
      </c>
    </row>
    <row r="77" spans="3:10" x14ac:dyDescent="0.3">
      <c r="C77" s="6">
        <v>72</v>
      </c>
      <c r="D77" s="6">
        <v>19973</v>
      </c>
      <c r="E77" s="7">
        <v>1614</v>
      </c>
      <c r="F77" s="7">
        <f t="shared" si="7"/>
        <v>1675.5</v>
      </c>
      <c r="G77" s="7">
        <f t="shared" si="8"/>
        <v>1669</v>
      </c>
      <c r="H77" s="7">
        <f t="shared" si="10"/>
        <v>1731.2016124498714</v>
      </c>
      <c r="I77" s="7">
        <f t="shared" si="9"/>
        <v>-117.20161244987139</v>
      </c>
      <c r="J77" s="7">
        <f t="shared" si="6"/>
        <v>13736.217960849848</v>
      </c>
    </row>
    <row r="78" spans="3:10" x14ac:dyDescent="0.3">
      <c r="C78" s="6">
        <v>73</v>
      </c>
      <c r="D78" s="6">
        <v>19974</v>
      </c>
      <c r="E78" s="7">
        <v>1578</v>
      </c>
      <c r="F78" s="7">
        <f t="shared" si="7"/>
        <v>1596</v>
      </c>
      <c r="G78" s="7">
        <f t="shared" si="8"/>
        <v>1675.5</v>
      </c>
      <c r="H78" s="7">
        <f t="shared" si="10"/>
        <v>1635.9864061645585</v>
      </c>
      <c r="I78" s="7">
        <f t="shared" si="9"/>
        <v>-57.986406164558502</v>
      </c>
      <c r="J78" s="7">
        <f t="shared" si="6"/>
        <v>3362.4232998811485</v>
      </c>
    </row>
    <row r="79" spans="3:10" x14ac:dyDescent="0.3">
      <c r="C79" s="6">
        <v>74</v>
      </c>
      <c r="D79" s="6">
        <v>19981</v>
      </c>
      <c r="E79" s="7">
        <v>1405</v>
      </c>
      <c r="F79" s="7">
        <f t="shared" si="7"/>
        <v>1491.5</v>
      </c>
      <c r="G79" s="7">
        <f t="shared" si="8"/>
        <v>1596</v>
      </c>
      <c r="H79" s="7">
        <f t="shared" si="10"/>
        <v>1588.8779448619134</v>
      </c>
      <c r="I79" s="7">
        <f t="shared" si="9"/>
        <v>-183.87794486191342</v>
      </c>
      <c r="J79" s="7">
        <f t="shared" si="6"/>
        <v>33811.098606640873</v>
      </c>
    </row>
    <row r="80" spans="3:10" x14ac:dyDescent="0.3">
      <c r="C80" s="6">
        <v>75</v>
      </c>
      <c r="D80" s="6">
        <v>19982</v>
      </c>
      <c r="E80" s="7">
        <v>1402</v>
      </c>
      <c r="F80" s="7">
        <f t="shared" si="7"/>
        <v>1403.5</v>
      </c>
      <c r="G80" s="7">
        <f t="shared" si="8"/>
        <v>1491.5</v>
      </c>
      <c r="H80" s="7">
        <f t="shared" si="10"/>
        <v>1439.4945354925685</v>
      </c>
      <c r="I80" s="7">
        <f t="shared" si="9"/>
        <v>-37.494535492568502</v>
      </c>
      <c r="J80" s="7">
        <f t="shared" si="6"/>
        <v>1405.8401918034792</v>
      </c>
    </row>
    <row r="81" spans="3:10" x14ac:dyDescent="0.3">
      <c r="C81" s="6">
        <v>76</v>
      </c>
      <c r="D81" s="6">
        <v>19983</v>
      </c>
      <c r="E81" s="7">
        <v>1556</v>
      </c>
      <c r="F81" s="7">
        <f t="shared" si="7"/>
        <v>1479</v>
      </c>
      <c r="G81" s="7">
        <f t="shared" si="8"/>
        <v>1403.5</v>
      </c>
      <c r="H81" s="7">
        <f t="shared" si="10"/>
        <v>1409.0337776849585</v>
      </c>
      <c r="I81" s="7">
        <f t="shared" si="9"/>
        <v>146.96622231504148</v>
      </c>
      <c r="J81" s="7">
        <f t="shared" si="6"/>
        <v>21599.070501554197</v>
      </c>
    </row>
    <row r="82" spans="3:10" x14ac:dyDescent="0.3">
      <c r="C82" s="6">
        <v>77</v>
      </c>
      <c r="D82" s="6">
        <v>19984</v>
      </c>
      <c r="E82" s="7">
        <v>1710</v>
      </c>
      <c r="F82" s="7">
        <f t="shared" si="7"/>
        <v>1633</v>
      </c>
      <c r="G82" s="7">
        <f t="shared" si="8"/>
        <v>1479</v>
      </c>
      <c r="H82" s="7">
        <f t="shared" si="10"/>
        <v>1528.4299095486306</v>
      </c>
      <c r="I82" s="7">
        <f t="shared" si="9"/>
        <v>181.57009045136942</v>
      </c>
      <c r="J82" s="7">
        <f t="shared" si="6"/>
        <v>32967.697746518475</v>
      </c>
    </row>
    <row r="83" spans="3:10" x14ac:dyDescent="0.3">
      <c r="C83" s="6">
        <v>78</v>
      </c>
      <c r="D83" s="6">
        <v>19991</v>
      </c>
      <c r="E83" s="7">
        <v>1530</v>
      </c>
      <c r="F83" s="7">
        <f t="shared" si="7"/>
        <v>1620</v>
      </c>
      <c r="G83" s="7">
        <f t="shared" si="8"/>
        <v>1633</v>
      </c>
      <c r="H83" s="7">
        <f t="shared" si="10"/>
        <v>1675.9384058584783</v>
      </c>
      <c r="I83" s="7">
        <f t="shared" si="9"/>
        <v>-145.93840585847829</v>
      </c>
      <c r="J83" s="7">
        <f t="shared" si="6"/>
        <v>21298.018304513931</v>
      </c>
    </row>
    <row r="84" spans="3:10" x14ac:dyDescent="0.3">
      <c r="C84" s="6">
        <v>79</v>
      </c>
      <c r="D84" s="6">
        <v>19992</v>
      </c>
      <c r="E84" s="7">
        <v>1558</v>
      </c>
      <c r="F84" s="7">
        <f t="shared" si="7"/>
        <v>1544</v>
      </c>
      <c r="G84" s="7">
        <f t="shared" si="8"/>
        <v>1620</v>
      </c>
      <c r="H84" s="7">
        <f t="shared" si="10"/>
        <v>1557.3772774891222</v>
      </c>
      <c r="I84" s="7">
        <f t="shared" si="9"/>
        <v>0.62272251087779296</v>
      </c>
      <c r="J84" s="7">
        <f t="shared" si="6"/>
        <v>0.38778332555394296</v>
      </c>
    </row>
    <row r="85" spans="3:10" x14ac:dyDescent="0.3">
      <c r="C85" s="6">
        <v>80</v>
      </c>
      <c r="D85" s="6">
        <v>19993</v>
      </c>
      <c r="E85" s="7">
        <v>1336</v>
      </c>
      <c r="F85" s="7">
        <f t="shared" si="7"/>
        <v>1447</v>
      </c>
      <c r="G85" s="7">
        <f t="shared" si="8"/>
        <v>1544</v>
      </c>
      <c r="H85" s="7">
        <f t="shared" si="10"/>
        <v>1557.8831805316859</v>
      </c>
      <c r="I85" s="7">
        <f t="shared" si="9"/>
        <v>-221.88318053168587</v>
      </c>
      <c r="J85" s="7">
        <f t="shared" si="6"/>
        <v>49232.145802856699</v>
      </c>
    </row>
    <row r="86" spans="3:10" x14ac:dyDescent="0.3">
      <c r="C86" s="6">
        <v>81</v>
      </c>
      <c r="D86" s="6">
        <v>19994</v>
      </c>
      <c r="E86" s="7">
        <v>2343</v>
      </c>
      <c r="F86" s="7">
        <f t="shared" si="7"/>
        <v>1839.5</v>
      </c>
      <c r="G86" s="7">
        <f t="shared" si="8"/>
        <v>1447</v>
      </c>
      <c r="H86" s="7">
        <f t="shared" si="10"/>
        <v>1377.6241178451387</v>
      </c>
      <c r="I86" s="7">
        <f t="shared" si="9"/>
        <v>965.3758821548613</v>
      </c>
      <c r="J86" s="7">
        <f t="shared" si="6"/>
        <v>931950.59384627664</v>
      </c>
    </row>
    <row r="87" spans="3:10" x14ac:dyDescent="0.3">
      <c r="C87" s="6">
        <v>82</v>
      </c>
      <c r="D87" s="6">
        <v>20001</v>
      </c>
      <c r="E87" s="7">
        <v>1945</v>
      </c>
      <c r="F87" s="7">
        <f t="shared" si="7"/>
        <v>2144</v>
      </c>
      <c r="G87" s="7">
        <f t="shared" si="8"/>
        <v>1839.5</v>
      </c>
      <c r="H87" s="7">
        <f t="shared" si="10"/>
        <v>2161.9005611539342</v>
      </c>
      <c r="I87" s="7">
        <f t="shared" si="9"/>
        <v>-216.90056115393418</v>
      </c>
      <c r="J87" s="7">
        <f t="shared" si="6"/>
        <v>47045.85342889154</v>
      </c>
    </row>
    <row r="88" spans="3:10" x14ac:dyDescent="0.3">
      <c r="C88" s="6">
        <v>83</v>
      </c>
      <c r="D88" s="6">
        <v>20002</v>
      </c>
      <c r="E88" s="7">
        <v>1825</v>
      </c>
      <c r="F88" s="7">
        <f t="shared" si="7"/>
        <v>1885</v>
      </c>
      <c r="G88" s="7">
        <f t="shared" si="8"/>
        <v>2144</v>
      </c>
      <c r="H88" s="7">
        <f t="shared" si="10"/>
        <v>1985.689404652097</v>
      </c>
      <c r="I88" s="7">
        <f t="shared" si="9"/>
        <v>-160.68940465209698</v>
      </c>
      <c r="J88" s="7">
        <f t="shared" si="6"/>
        <v>25821.084767445369</v>
      </c>
    </row>
    <row r="89" spans="3:10" x14ac:dyDescent="0.3">
      <c r="C89" s="6">
        <v>84</v>
      </c>
      <c r="D89" s="6">
        <v>20003</v>
      </c>
      <c r="E89" s="7">
        <v>1870</v>
      </c>
      <c r="F89" s="7">
        <f t="shared" si="7"/>
        <v>1847.5</v>
      </c>
      <c r="G89" s="7">
        <f t="shared" si="8"/>
        <v>1885</v>
      </c>
      <c r="H89" s="7">
        <f t="shared" si="10"/>
        <v>1855.1444872913605</v>
      </c>
      <c r="I89" s="7">
        <f t="shared" si="9"/>
        <v>14.85551270863948</v>
      </c>
      <c r="J89" s="7">
        <f t="shared" si="6"/>
        <v>220.68625783654912</v>
      </c>
    </row>
    <row r="90" spans="3:10" x14ac:dyDescent="0.3">
      <c r="C90" s="6">
        <v>85</v>
      </c>
      <c r="D90" s="6">
        <v>20004</v>
      </c>
      <c r="E90" s="7">
        <v>1007</v>
      </c>
      <c r="F90" s="7">
        <f t="shared" si="7"/>
        <v>1438.5</v>
      </c>
      <c r="G90" s="7">
        <f t="shared" si="8"/>
        <v>1847.5</v>
      </c>
      <c r="H90" s="7">
        <f t="shared" si="10"/>
        <v>1867.2131839369138</v>
      </c>
      <c r="I90" s="7">
        <f t="shared" si="9"/>
        <v>-860.21318393691377</v>
      </c>
      <c r="J90" s="7">
        <f t="shared" si="6"/>
        <v>739966.72181888262</v>
      </c>
    </row>
    <row r="91" spans="3:10" x14ac:dyDescent="0.3">
      <c r="C91" s="6">
        <v>86</v>
      </c>
      <c r="D91" s="6">
        <v>20011</v>
      </c>
      <c r="E91" s="7">
        <v>1431</v>
      </c>
      <c r="F91" s="7">
        <f t="shared" si="7"/>
        <v>1219</v>
      </c>
      <c r="G91" s="7">
        <f t="shared" si="8"/>
        <v>1438.5</v>
      </c>
      <c r="H91" s="7">
        <f t="shared" si="10"/>
        <v>1168.3714696820782</v>
      </c>
      <c r="I91" s="7">
        <f t="shared" si="9"/>
        <v>262.62853031792179</v>
      </c>
      <c r="J91" s="7">
        <f t="shared" si="6"/>
        <v>68973.744936951567</v>
      </c>
    </row>
    <row r="92" spans="3:10" x14ac:dyDescent="0.3">
      <c r="C92" s="6">
        <v>87</v>
      </c>
      <c r="D92" s="6">
        <v>20012</v>
      </c>
      <c r="E92" s="7">
        <v>1475</v>
      </c>
      <c r="F92" s="7">
        <f t="shared" si="7"/>
        <v>1453</v>
      </c>
      <c r="G92" s="7">
        <f t="shared" si="8"/>
        <v>1219</v>
      </c>
      <c r="H92" s="7">
        <f t="shared" si="10"/>
        <v>1381.7322688035488</v>
      </c>
      <c r="I92" s="7">
        <f t="shared" si="9"/>
        <v>93.267731196451223</v>
      </c>
      <c r="J92" s="7">
        <f t="shared" si="6"/>
        <v>8698.869682533481</v>
      </c>
    </row>
    <row r="93" spans="3:10" x14ac:dyDescent="0.3">
      <c r="C93" s="6">
        <v>88</v>
      </c>
      <c r="D93" s="6">
        <v>20013</v>
      </c>
      <c r="E93" s="7">
        <v>1450</v>
      </c>
      <c r="F93" s="7">
        <f t="shared" si="7"/>
        <v>1462.5</v>
      </c>
      <c r="G93" s="7">
        <f t="shared" si="8"/>
        <v>1453</v>
      </c>
      <c r="H93" s="7">
        <f t="shared" si="10"/>
        <v>1457.5034640968859</v>
      </c>
      <c r="I93" s="7">
        <f t="shared" si="9"/>
        <v>-7.5034640968858639</v>
      </c>
      <c r="J93" s="7">
        <f t="shared" si="6"/>
        <v>56.301973453255194</v>
      </c>
    </row>
    <row r="94" spans="3:10" x14ac:dyDescent="0.3">
      <c r="C94" s="6">
        <v>89</v>
      </c>
      <c r="D94" s="6">
        <v>20014</v>
      </c>
      <c r="E94" s="7">
        <v>1375</v>
      </c>
      <c r="F94" s="7">
        <f t="shared" si="7"/>
        <v>1412.5</v>
      </c>
      <c r="G94" s="7">
        <f t="shared" si="8"/>
        <v>1462.5</v>
      </c>
      <c r="H94" s="7">
        <f t="shared" si="10"/>
        <v>1451.4076104059222</v>
      </c>
      <c r="I94" s="7">
        <f t="shared" si="9"/>
        <v>-76.407610405922242</v>
      </c>
      <c r="J94" s="7">
        <f t="shared" si="6"/>
        <v>5838.1229279431964</v>
      </c>
    </row>
    <row r="95" spans="3:10" x14ac:dyDescent="0.3">
      <c r="C95" s="6">
        <v>90</v>
      </c>
      <c r="D95" s="6">
        <v>20021</v>
      </c>
      <c r="E95" s="7">
        <v>1495</v>
      </c>
      <c r="F95" s="7">
        <f t="shared" si="7"/>
        <v>1435</v>
      </c>
      <c r="G95" s="7">
        <f t="shared" si="8"/>
        <v>1412.5</v>
      </c>
      <c r="H95" s="7">
        <f t="shared" si="10"/>
        <v>1389.3336659055478</v>
      </c>
      <c r="I95" s="7">
        <f t="shared" si="9"/>
        <v>105.66633409445217</v>
      </c>
      <c r="J95" s="7">
        <f t="shared" si="6"/>
        <v>11165.374160960384</v>
      </c>
    </row>
    <row r="96" spans="3:10" x14ac:dyDescent="0.3">
      <c r="C96" s="6">
        <v>91</v>
      </c>
      <c r="D96" s="6">
        <v>20022</v>
      </c>
      <c r="E96" s="7">
        <v>1429</v>
      </c>
      <c r="F96" s="7">
        <f t="shared" si="7"/>
        <v>1462</v>
      </c>
      <c r="G96" s="7">
        <f t="shared" si="8"/>
        <v>1435</v>
      </c>
      <c r="H96" s="7">
        <f t="shared" si="10"/>
        <v>1475.1775513940627</v>
      </c>
      <c r="I96" s="7">
        <f t="shared" si="9"/>
        <v>-46.177551394062675</v>
      </c>
      <c r="J96" s="7">
        <f t="shared" si="6"/>
        <v>2132.3662527512997</v>
      </c>
    </row>
    <row r="97" spans="3:10" x14ac:dyDescent="0.3">
      <c r="C97" s="6">
        <v>92</v>
      </c>
      <c r="D97" s="6">
        <v>20023</v>
      </c>
      <c r="E97" s="7">
        <v>1443</v>
      </c>
      <c r="F97" s="7">
        <f t="shared" si="7"/>
        <v>1436</v>
      </c>
      <c r="G97" s="7">
        <f t="shared" si="8"/>
        <v>1462</v>
      </c>
      <c r="H97" s="7">
        <f t="shared" si="10"/>
        <v>1437.662665806487</v>
      </c>
      <c r="I97" s="7">
        <f t="shared" si="9"/>
        <v>5.3373341935130156</v>
      </c>
      <c r="J97" s="7">
        <f t="shared" si="6"/>
        <v>28.487136293243232</v>
      </c>
    </row>
    <row r="98" spans="3:10" x14ac:dyDescent="0.3">
      <c r="C98" s="6">
        <v>93</v>
      </c>
      <c r="D98" s="6">
        <v>20024</v>
      </c>
      <c r="E98" s="7">
        <v>1472</v>
      </c>
      <c r="F98" s="7">
        <f t="shared" si="7"/>
        <v>1457.5</v>
      </c>
      <c r="G98" s="7">
        <f t="shared" si="8"/>
        <v>1436</v>
      </c>
      <c r="H98" s="7">
        <f t="shared" si="10"/>
        <v>1441.9987441728692</v>
      </c>
      <c r="I98" s="7">
        <f t="shared" si="9"/>
        <v>30.001255827130763</v>
      </c>
      <c r="J98" s="7">
        <f t="shared" si="6"/>
        <v>900.07535120494754</v>
      </c>
    </row>
    <row r="99" spans="3:10" x14ac:dyDescent="0.3">
      <c r="C99" s="6">
        <v>94</v>
      </c>
      <c r="D99" s="6">
        <v>20031</v>
      </c>
      <c r="E99" s="7">
        <v>1475</v>
      </c>
      <c r="F99" s="7">
        <f t="shared" si="7"/>
        <v>1473.5</v>
      </c>
      <c r="G99" s="7">
        <f t="shared" si="8"/>
        <v>1457.5</v>
      </c>
      <c r="H99" s="7">
        <f t="shared" si="10"/>
        <v>1466.3719221751812</v>
      </c>
      <c r="I99" s="7">
        <f t="shared" si="9"/>
        <v>8.6280778248187744</v>
      </c>
      <c r="J99" s="7">
        <f t="shared" si="6"/>
        <v>74.443726951129477</v>
      </c>
    </row>
    <row r="100" spans="3:10" x14ac:dyDescent="0.3">
      <c r="C100" s="6">
        <v>95</v>
      </c>
      <c r="D100" s="6">
        <v>20032</v>
      </c>
      <c r="E100" s="7">
        <v>1545</v>
      </c>
      <c r="F100" s="7">
        <f t="shared" si="7"/>
        <v>1510</v>
      </c>
      <c r="G100" s="7">
        <f t="shared" si="8"/>
        <v>1473.5</v>
      </c>
      <c r="H100" s="7">
        <f t="shared" si="10"/>
        <v>1473.3814179727515</v>
      </c>
      <c r="I100" s="7">
        <f t="shared" si="9"/>
        <v>71.618582027248522</v>
      </c>
      <c r="J100" s="7">
        <f t="shared" si="6"/>
        <v>5129.2212915937253</v>
      </c>
    </row>
    <row r="101" spans="3:10" x14ac:dyDescent="0.3">
      <c r="C101" s="6">
        <v>96</v>
      </c>
      <c r="D101" s="6">
        <v>20033</v>
      </c>
      <c r="E101" s="7">
        <v>1715</v>
      </c>
      <c r="F101" s="7">
        <f t="shared" si="7"/>
        <v>1630</v>
      </c>
      <c r="G101" s="7">
        <f t="shared" si="8"/>
        <v>1510</v>
      </c>
      <c r="H101" s="7">
        <f t="shared" si="10"/>
        <v>1531.5647306341084</v>
      </c>
      <c r="I101" s="7">
        <f t="shared" si="9"/>
        <v>183.4352693658916</v>
      </c>
      <c r="J101" s="7">
        <f t="shared" si="6"/>
        <v>33648.498047337212</v>
      </c>
    </row>
    <row r="102" spans="3:10" x14ac:dyDescent="0.3">
      <c r="C102" s="6">
        <v>97</v>
      </c>
      <c r="D102" s="6">
        <v>20034</v>
      </c>
      <c r="E102" s="7">
        <v>2006</v>
      </c>
      <c r="F102" s="7">
        <f t="shared" si="7"/>
        <v>1860.5</v>
      </c>
      <c r="G102" s="7">
        <f t="shared" si="8"/>
        <v>1630</v>
      </c>
      <c r="H102" s="7">
        <f t="shared" si="10"/>
        <v>1680.5885081025767</v>
      </c>
      <c r="I102" s="7">
        <f t="shared" si="9"/>
        <v>325.41149189742328</v>
      </c>
      <c r="J102" s="7">
        <f t="shared" si="6"/>
        <v>105892.63905890677</v>
      </c>
    </row>
    <row r="103" spans="3:10" x14ac:dyDescent="0.3">
      <c r="C103" s="6">
        <v>98</v>
      </c>
      <c r="D103" s="6">
        <v>20041</v>
      </c>
      <c r="E103" s="7">
        <v>1909</v>
      </c>
      <c r="F103" s="7">
        <f t="shared" si="7"/>
        <v>1957.5</v>
      </c>
      <c r="G103" s="7">
        <f t="shared" si="8"/>
        <v>1860.5</v>
      </c>
      <c r="H103" s="7">
        <f t="shared" si="10"/>
        <v>1944.9545153695576</v>
      </c>
      <c r="I103" s="7">
        <f t="shared" si="9"/>
        <v>-35.954515369557612</v>
      </c>
      <c r="J103" s="7">
        <f t="shared" si="6"/>
        <v>1292.7271754597546</v>
      </c>
    </row>
    <row r="104" spans="3:10" x14ac:dyDescent="0.3">
      <c r="C104" s="6">
        <v>99</v>
      </c>
      <c r="D104" s="6">
        <v>20042</v>
      </c>
      <c r="E104" s="7">
        <v>2014</v>
      </c>
      <c r="F104" s="7">
        <f t="shared" si="7"/>
        <v>1961.5</v>
      </c>
      <c r="G104" s="7">
        <f t="shared" si="8"/>
        <v>1957.5</v>
      </c>
      <c r="H104" s="7">
        <f t="shared" si="10"/>
        <v>1915.7448780084237</v>
      </c>
      <c r="I104" s="7">
        <f t="shared" ref="I104:I109" si="11">E104-H104</f>
        <v>98.255121991576289</v>
      </c>
      <c r="J104" s="7">
        <f t="shared" si="6"/>
        <v>9654.0689975795376</v>
      </c>
    </row>
    <row r="105" spans="3:10" x14ac:dyDescent="0.3">
      <c r="C105" s="6">
        <v>100</v>
      </c>
      <c r="D105" s="6">
        <v>20043</v>
      </c>
      <c r="E105" s="7">
        <v>2350</v>
      </c>
      <c r="F105" s="7">
        <f t="shared" si="7"/>
        <v>2182</v>
      </c>
      <c r="G105" s="7">
        <f t="shared" si="8"/>
        <v>1961.5</v>
      </c>
      <c r="H105" s="7">
        <f t="shared" si="10"/>
        <v>1995.5678558110365</v>
      </c>
      <c r="I105" s="7">
        <f t="shared" si="11"/>
        <v>354.43214418896355</v>
      </c>
      <c r="J105" s="7">
        <f t="shared" si="6"/>
        <v>125622.14483438624</v>
      </c>
    </row>
    <row r="106" spans="3:10" x14ac:dyDescent="0.3">
      <c r="C106" s="6">
        <v>101</v>
      </c>
      <c r="D106" s="6">
        <v>20044</v>
      </c>
      <c r="E106" s="7">
        <v>3490</v>
      </c>
      <c r="F106" s="7">
        <f t="shared" si="7"/>
        <v>2920</v>
      </c>
      <c r="G106" s="7">
        <f t="shared" si="8"/>
        <v>2182</v>
      </c>
      <c r="H106" s="7">
        <f t="shared" si="10"/>
        <v>2283.510393611291</v>
      </c>
      <c r="I106" s="7">
        <f t="shared" si="11"/>
        <v>1206.489606388709</v>
      </c>
      <c r="J106" s="7">
        <f t="shared" si="6"/>
        <v>1455617.1703239821</v>
      </c>
    </row>
    <row r="107" spans="3:10" x14ac:dyDescent="0.3">
      <c r="C107" s="6">
        <v>102</v>
      </c>
      <c r="D107" s="6">
        <v>20051</v>
      </c>
      <c r="E107" s="7">
        <v>3243</v>
      </c>
      <c r="F107" s="7">
        <f t="shared" si="7"/>
        <v>3366.5</v>
      </c>
      <c r="G107" s="7">
        <f t="shared" si="8"/>
        <v>2920</v>
      </c>
      <c r="H107" s="7">
        <f t="shared" si="10"/>
        <v>3263.6688944384086</v>
      </c>
      <c r="I107" s="7">
        <f t="shared" si="11"/>
        <v>-20.668894438408643</v>
      </c>
      <c r="J107" s="7">
        <f t="shared" si="6"/>
        <v>427.20319730607974</v>
      </c>
    </row>
    <row r="108" spans="3:10" x14ac:dyDescent="0.3">
      <c r="C108" s="6">
        <v>103</v>
      </c>
      <c r="D108" s="6">
        <v>20052</v>
      </c>
      <c r="E108" s="7">
        <v>3520</v>
      </c>
      <c r="F108" s="7">
        <f t="shared" si="7"/>
        <v>3381.5</v>
      </c>
      <c r="G108" s="7">
        <f t="shared" si="8"/>
        <v>3366.5</v>
      </c>
      <c r="H108" s="7">
        <f t="shared" si="10"/>
        <v>3246.8773759046157</v>
      </c>
      <c r="I108" s="7">
        <f t="shared" si="11"/>
        <v>273.12262409538425</v>
      </c>
      <c r="J108" s="7">
        <f t="shared" si="6"/>
        <v>74595.967792748575</v>
      </c>
    </row>
    <row r="109" spans="3:10" x14ac:dyDescent="0.3">
      <c r="C109" s="6">
        <v>104</v>
      </c>
      <c r="D109" s="6">
        <v>20053</v>
      </c>
      <c r="E109" s="7">
        <v>3678</v>
      </c>
      <c r="F109" s="7">
        <f t="shared" si="7"/>
        <v>3599</v>
      </c>
      <c r="G109" s="7">
        <f t="shared" si="8"/>
        <v>3381.5</v>
      </c>
      <c r="H109" s="7">
        <f t="shared" si="10"/>
        <v>3468.763631996449</v>
      </c>
      <c r="I109" s="7">
        <f t="shared" si="11"/>
        <v>209.23636800355098</v>
      </c>
      <c r="J109" s="7">
        <f t="shared" si="6"/>
        <v>43779.857695317412</v>
      </c>
    </row>
  </sheetData>
  <mergeCells count="1">
    <mergeCell ref="B2:K3"/>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90E2F-3940-4A3C-85B4-2166AF80DD4B}">
  <sheetPr codeName="Sheet6"/>
  <dimension ref="B1:AH114"/>
  <sheetViews>
    <sheetView showGridLines="0" zoomScale="70" zoomScaleNormal="70" workbookViewId="0"/>
  </sheetViews>
  <sheetFormatPr defaultRowHeight="14.4" x14ac:dyDescent="0.3"/>
  <cols>
    <col min="1" max="1" width="0.6640625" customWidth="1"/>
    <col min="2" max="2" width="25" bestFit="1" customWidth="1"/>
    <col min="4" max="4" width="14.6640625" bestFit="1" customWidth="1"/>
    <col min="5" max="5" width="14.77734375" bestFit="1" customWidth="1"/>
    <col min="6" max="6" width="12.33203125" bestFit="1" customWidth="1"/>
    <col min="7" max="7" width="11.21875" bestFit="1" customWidth="1"/>
    <col min="8" max="10" width="11.21875" customWidth="1"/>
    <col min="11" max="11" width="21.77734375" bestFit="1" customWidth="1"/>
    <col min="12" max="12" width="25" bestFit="1" customWidth="1"/>
    <col min="13" max="13" width="17.88671875" bestFit="1" customWidth="1"/>
    <col min="14" max="14" width="17.88671875" customWidth="1"/>
    <col min="15" max="15" width="9.109375" bestFit="1" customWidth="1"/>
    <col min="16" max="16" width="11.5546875" bestFit="1" customWidth="1"/>
    <col min="17" max="17" width="25" bestFit="1" customWidth="1"/>
    <col min="18" max="21" width="25" customWidth="1"/>
  </cols>
  <sheetData>
    <row r="1" spans="2:34" ht="3" customHeight="1" x14ac:dyDescent="0.3"/>
    <row r="2" spans="2:34" ht="6.6" customHeight="1" x14ac:dyDescent="0.3">
      <c r="B2" s="22" t="s">
        <v>28</v>
      </c>
      <c r="C2" s="22"/>
      <c r="D2" s="22"/>
      <c r="E2" s="22"/>
      <c r="F2" s="22"/>
      <c r="G2" s="22"/>
      <c r="H2" s="22"/>
      <c r="I2" s="22"/>
      <c r="J2" s="22"/>
      <c r="K2" s="22"/>
      <c r="L2" s="22"/>
      <c r="M2" s="22"/>
      <c r="N2" s="22"/>
      <c r="O2" s="22"/>
      <c r="P2" s="22"/>
      <c r="Q2" s="22"/>
      <c r="R2" s="22"/>
      <c r="S2" s="22"/>
      <c r="T2" s="22"/>
      <c r="U2" s="1"/>
      <c r="V2" s="5"/>
      <c r="W2" s="5"/>
      <c r="X2" s="5"/>
      <c r="Y2" s="5"/>
      <c r="Z2" s="5"/>
      <c r="AA2" s="5"/>
      <c r="AB2" s="5"/>
      <c r="AC2" s="5"/>
      <c r="AD2" s="5"/>
      <c r="AE2" s="5"/>
      <c r="AF2" s="5"/>
      <c r="AG2" s="5"/>
      <c r="AH2" s="5"/>
    </row>
    <row r="3" spans="2:34" ht="127.2" customHeight="1" x14ac:dyDescent="0.3">
      <c r="B3" s="22"/>
      <c r="C3" s="22"/>
      <c r="D3" s="22"/>
      <c r="E3" s="22"/>
      <c r="F3" s="22"/>
      <c r="G3" s="22"/>
      <c r="H3" s="22"/>
      <c r="I3" s="22"/>
      <c r="J3" s="22"/>
      <c r="K3" s="22"/>
      <c r="L3" s="22"/>
      <c r="M3" s="22"/>
      <c r="N3" s="22"/>
      <c r="O3" s="22"/>
      <c r="P3" s="22"/>
      <c r="Q3" s="22"/>
      <c r="R3" s="22"/>
      <c r="S3" s="22"/>
      <c r="T3" s="22"/>
      <c r="U3" s="1"/>
      <c r="V3" s="5"/>
      <c r="W3" s="5"/>
      <c r="X3" s="5"/>
      <c r="Y3" s="5"/>
      <c r="Z3" s="5"/>
      <c r="AA3" s="5"/>
      <c r="AB3" s="5"/>
      <c r="AC3" s="5"/>
      <c r="AD3" s="5"/>
      <c r="AE3" s="5"/>
      <c r="AF3" s="5"/>
      <c r="AG3" s="5"/>
      <c r="AH3" s="5"/>
    </row>
    <row r="5" spans="2:34" x14ac:dyDescent="0.3">
      <c r="D5" s="16" t="s">
        <v>31</v>
      </c>
      <c r="E5" s="16" t="s">
        <v>0</v>
      </c>
      <c r="F5" s="16" t="s">
        <v>32</v>
      </c>
      <c r="G5" s="16" t="s">
        <v>33</v>
      </c>
      <c r="H5" s="16" t="s">
        <v>34</v>
      </c>
      <c r="I5" s="16" t="s">
        <v>35</v>
      </c>
      <c r="J5" s="16" t="s">
        <v>38</v>
      </c>
      <c r="K5" s="16" t="s">
        <v>40</v>
      </c>
    </row>
    <row r="6" spans="2:34" x14ac:dyDescent="0.3">
      <c r="D6" s="7">
        <v>-4.7272306525418646</v>
      </c>
      <c r="E6" s="7">
        <v>13.603531627583303</v>
      </c>
      <c r="F6" s="7">
        <v>1.4706394041305819</v>
      </c>
      <c r="G6" s="7">
        <v>-1.6463818770102578</v>
      </c>
      <c r="H6" s="7">
        <v>-7.3214152292688137</v>
      </c>
      <c r="I6" s="7">
        <v>7.4971577021484919</v>
      </c>
      <c r="J6" s="6">
        <f>SUM(F6:I6)</f>
        <v>0</v>
      </c>
      <c r="K6" s="7">
        <f>SUM(L10:L17)</f>
        <v>28.967698334590846</v>
      </c>
    </row>
    <row r="8" spans="2:34" x14ac:dyDescent="0.3">
      <c r="C8" s="23" t="s">
        <v>43</v>
      </c>
      <c r="D8" s="23"/>
      <c r="E8" s="23"/>
      <c r="F8" s="23"/>
      <c r="G8" s="23"/>
      <c r="H8" s="23"/>
      <c r="I8" s="23"/>
      <c r="J8" s="23"/>
      <c r="K8" s="23"/>
      <c r="L8" s="23"/>
      <c r="N8" s="23" t="s">
        <v>44</v>
      </c>
      <c r="O8" s="23"/>
      <c r="P8" s="23"/>
      <c r="Q8" s="23"/>
      <c r="R8" s="23"/>
      <c r="S8" s="23"/>
      <c r="T8" s="23"/>
    </row>
    <row r="9" spans="2:34" x14ac:dyDescent="0.3">
      <c r="C9" s="14" t="s">
        <v>0</v>
      </c>
      <c r="D9" s="13" t="s">
        <v>1</v>
      </c>
      <c r="E9" s="13" t="s">
        <v>2</v>
      </c>
      <c r="F9" s="13" t="s">
        <v>32</v>
      </c>
      <c r="G9" s="13" t="s">
        <v>33</v>
      </c>
      <c r="H9" s="13" t="s">
        <v>34</v>
      </c>
      <c r="I9" s="13" t="s">
        <v>35</v>
      </c>
      <c r="J9" s="13" t="s">
        <v>37</v>
      </c>
      <c r="K9" s="13" t="s">
        <v>24</v>
      </c>
      <c r="L9" s="13" t="s">
        <v>25</v>
      </c>
      <c r="N9" s="13" t="s">
        <v>1</v>
      </c>
      <c r="O9" s="13" t="s">
        <v>29</v>
      </c>
      <c r="P9" s="13" t="s">
        <v>0</v>
      </c>
      <c r="Q9" s="13" t="s">
        <v>39</v>
      </c>
      <c r="R9" s="13" t="s">
        <v>37</v>
      </c>
      <c r="S9" s="13" t="s">
        <v>24</v>
      </c>
      <c r="T9" s="13" t="s">
        <v>25</v>
      </c>
      <c r="V9" s="15" t="s">
        <v>26</v>
      </c>
      <c r="W9" s="7">
        <v>0.68343817687680497</v>
      </c>
    </row>
    <row r="10" spans="2:34" x14ac:dyDescent="0.3">
      <c r="C10" s="6">
        <v>1</v>
      </c>
      <c r="D10" s="6">
        <v>19794</v>
      </c>
      <c r="E10" s="7">
        <v>19.539999959999999</v>
      </c>
      <c r="F10" s="17">
        <v>0</v>
      </c>
      <c r="G10" s="17">
        <v>0</v>
      </c>
      <c r="H10" s="17">
        <v>0</v>
      </c>
      <c r="I10" s="17">
        <v>1</v>
      </c>
      <c r="J10" s="7">
        <f t="shared" ref="J10:J17" si="0">$D$6+$E$6*C10+SUMPRODUCT($F$6:$I$6,F10:I10)</f>
        <v>16.37345867718993</v>
      </c>
      <c r="K10" s="7">
        <f>J10-E10</f>
        <v>-3.1665412828100692</v>
      </c>
      <c r="L10" s="7">
        <f>K10^2</f>
        <v>10.026983695740439</v>
      </c>
      <c r="M10" s="2"/>
      <c r="N10" s="6">
        <v>19794</v>
      </c>
      <c r="O10" s="7"/>
      <c r="P10" s="7"/>
      <c r="Q10" s="7"/>
      <c r="R10" s="6"/>
      <c r="S10" s="6"/>
      <c r="T10" s="6"/>
      <c r="V10" s="15" t="s">
        <v>30</v>
      </c>
      <c r="W10" s="7">
        <v>0.15808852523599315</v>
      </c>
    </row>
    <row r="11" spans="2:34" x14ac:dyDescent="0.3">
      <c r="C11" s="6">
        <v>2</v>
      </c>
      <c r="D11" s="6">
        <v>19801</v>
      </c>
      <c r="E11" s="7">
        <v>23.54999995</v>
      </c>
      <c r="F11" s="17">
        <v>1</v>
      </c>
      <c r="G11" s="17">
        <v>0</v>
      </c>
      <c r="H11" s="17">
        <v>0</v>
      </c>
      <c r="I11" s="17">
        <v>0</v>
      </c>
      <c r="J11" s="7">
        <f t="shared" si="0"/>
        <v>23.950472006755323</v>
      </c>
      <c r="K11" s="7">
        <f>J11-E11</f>
        <v>0.40047205675532282</v>
      </c>
      <c r="L11" s="7">
        <f t="shared" ref="L11:L17" si="1">K11^2</f>
        <v>0.1603778682418385</v>
      </c>
      <c r="M11" s="2"/>
      <c r="N11" s="6">
        <v>19801</v>
      </c>
      <c r="O11" s="7"/>
      <c r="P11" s="7"/>
      <c r="Q11" s="7"/>
      <c r="R11" s="6"/>
      <c r="S11" s="6"/>
      <c r="T11" s="6"/>
      <c r="V11" s="15" t="s">
        <v>36</v>
      </c>
      <c r="W11" s="7">
        <v>0.27743784451601189</v>
      </c>
    </row>
    <row r="12" spans="2:34" x14ac:dyDescent="0.3">
      <c r="C12" s="6">
        <v>3</v>
      </c>
      <c r="D12" s="6">
        <v>19802</v>
      </c>
      <c r="E12" s="7">
        <v>32.568999890000001</v>
      </c>
      <c r="F12" s="17">
        <v>0</v>
      </c>
      <c r="G12" s="17">
        <v>1</v>
      </c>
      <c r="H12" s="17">
        <v>0</v>
      </c>
      <c r="I12" s="17">
        <v>0</v>
      </c>
      <c r="J12" s="7">
        <f t="shared" si="0"/>
        <v>34.436982353197791</v>
      </c>
      <c r="K12" s="7">
        <f t="shared" ref="K12:K17" si="2">J12-E12</f>
        <v>1.8679824631977908</v>
      </c>
      <c r="L12" s="7">
        <f t="shared" si="1"/>
        <v>3.4893584828144859</v>
      </c>
      <c r="M12" s="2"/>
      <c r="N12" s="6">
        <v>19802</v>
      </c>
      <c r="O12" s="7"/>
      <c r="P12" s="7"/>
      <c r="Q12" s="7"/>
      <c r="R12" s="6"/>
      <c r="S12" s="7"/>
      <c r="T12" s="7"/>
      <c r="U12" s="2"/>
      <c r="V12" s="15" t="s">
        <v>27</v>
      </c>
      <c r="W12" s="6">
        <f>SUM(T10:T113)</f>
        <v>5740486.4614489451</v>
      </c>
    </row>
    <row r="13" spans="2:34" x14ac:dyDescent="0.3">
      <c r="C13" s="6">
        <v>4</v>
      </c>
      <c r="D13" s="6">
        <v>19803</v>
      </c>
      <c r="E13" s="7">
        <v>41.466999889999997</v>
      </c>
      <c r="F13" s="17">
        <v>0</v>
      </c>
      <c r="G13" s="17">
        <v>0</v>
      </c>
      <c r="H13" s="17">
        <v>1</v>
      </c>
      <c r="I13" s="17">
        <v>0</v>
      </c>
      <c r="J13" s="7">
        <f t="shared" si="0"/>
        <v>42.365480628522533</v>
      </c>
      <c r="K13" s="7">
        <f t="shared" si="2"/>
        <v>0.89848073852253663</v>
      </c>
      <c r="L13" s="7">
        <f t="shared" si="1"/>
        <v>0.80726763749600283</v>
      </c>
      <c r="M13" s="2"/>
      <c r="N13" s="6">
        <v>19803</v>
      </c>
      <c r="O13" s="7"/>
      <c r="P13" s="7"/>
      <c r="Q13" s="7">
        <v>-7.3214152292688137</v>
      </c>
      <c r="R13" s="6"/>
      <c r="S13" s="7"/>
      <c r="T13" s="7"/>
      <c r="U13" s="2"/>
    </row>
    <row r="14" spans="2:34" x14ac:dyDescent="0.3">
      <c r="C14" s="6">
        <v>5</v>
      </c>
      <c r="D14" s="6">
        <v>19804</v>
      </c>
      <c r="E14" s="7">
        <v>67.620999810000001</v>
      </c>
      <c r="F14" s="17">
        <v>0</v>
      </c>
      <c r="G14" s="17">
        <v>0</v>
      </c>
      <c r="H14" s="17">
        <v>0</v>
      </c>
      <c r="I14" s="17">
        <v>1</v>
      </c>
      <c r="J14" s="7">
        <f t="shared" si="0"/>
        <v>70.787585187523149</v>
      </c>
      <c r="K14" s="7">
        <f t="shared" si="2"/>
        <v>3.1665853775231483</v>
      </c>
      <c r="L14" s="7">
        <f t="shared" si="1"/>
        <v>10.027262953143419</v>
      </c>
      <c r="M14" s="2"/>
      <c r="N14" s="6">
        <v>19804</v>
      </c>
      <c r="O14" s="7"/>
      <c r="P14" s="7"/>
      <c r="Q14" s="7">
        <v>7.4971577021484919</v>
      </c>
      <c r="R14" s="6"/>
      <c r="S14" s="7"/>
      <c r="T14" s="7"/>
      <c r="U14" s="2"/>
    </row>
    <row r="15" spans="2:34" x14ac:dyDescent="0.3">
      <c r="C15" s="6">
        <v>6</v>
      </c>
      <c r="D15" s="6">
        <v>19811</v>
      </c>
      <c r="E15" s="7">
        <v>78.764999869999997</v>
      </c>
      <c r="F15" s="17">
        <v>1</v>
      </c>
      <c r="G15" s="17">
        <v>0</v>
      </c>
      <c r="H15" s="17">
        <v>0</v>
      </c>
      <c r="I15" s="17">
        <v>0</v>
      </c>
      <c r="J15" s="7">
        <f t="shared" si="0"/>
        <v>78.364598517088538</v>
      </c>
      <c r="K15" s="7">
        <f t="shared" si="2"/>
        <v>-0.40040135291145873</v>
      </c>
      <c r="L15" s="7">
        <f t="shared" si="1"/>
        <v>0.16032124341332651</v>
      </c>
      <c r="M15" s="2"/>
      <c r="N15" s="6">
        <v>19811</v>
      </c>
      <c r="O15" s="7"/>
      <c r="P15" s="7"/>
      <c r="Q15" s="7">
        <v>1.4706394041305819</v>
      </c>
      <c r="R15" s="6"/>
      <c r="S15" s="7"/>
      <c r="T15" s="7"/>
      <c r="U15" s="2"/>
    </row>
    <row r="16" spans="2:34" x14ac:dyDescent="0.3">
      <c r="C16" s="6">
        <v>7</v>
      </c>
      <c r="D16" s="6">
        <v>19812</v>
      </c>
      <c r="E16" s="7">
        <v>90.718999859999997</v>
      </c>
      <c r="F16" s="17">
        <v>0</v>
      </c>
      <c r="G16" s="17">
        <v>1</v>
      </c>
      <c r="H16" s="17">
        <v>0</v>
      </c>
      <c r="I16" s="17">
        <v>0</v>
      </c>
      <c r="J16" s="7">
        <f t="shared" si="0"/>
        <v>88.851108863530996</v>
      </c>
      <c r="K16" s="7">
        <f t="shared" si="2"/>
        <v>-1.8678909964690007</v>
      </c>
      <c r="L16" s="7">
        <f t="shared" si="1"/>
        <v>3.4890167746899565</v>
      </c>
      <c r="M16" s="2"/>
      <c r="N16" s="6">
        <v>19812</v>
      </c>
      <c r="O16" s="7"/>
      <c r="P16" s="7"/>
      <c r="Q16" s="7">
        <v>-1.6463818770102578</v>
      </c>
      <c r="R16" s="6"/>
      <c r="S16" s="7"/>
      <c r="T16" s="7"/>
      <c r="U16" s="2"/>
    </row>
    <row r="17" spans="3:21" x14ac:dyDescent="0.3">
      <c r="C17" s="6">
        <v>8</v>
      </c>
      <c r="D17" s="6">
        <v>19813</v>
      </c>
      <c r="E17" s="7">
        <v>97.677999970000002</v>
      </c>
      <c r="F17" s="17">
        <v>0</v>
      </c>
      <c r="G17" s="17">
        <v>0</v>
      </c>
      <c r="H17" s="17">
        <v>1</v>
      </c>
      <c r="I17" s="17">
        <v>0</v>
      </c>
      <c r="J17" s="7">
        <f t="shared" si="0"/>
        <v>96.779607138855752</v>
      </c>
      <c r="K17" s="7">
        <f t="shared" si="2"/>
        <v>-0.89839283114424973</v>
      </c>
      <c r="L17" s="7">
        <f t="shared" si="1"/>
        <v>0.80710967905138042</v>
      </c>
      <c r="M17" s="2"/>
      <c r="N17" s="6">
        <v>19813</v>
      </c>
      <c r="O17" s="7">
        <f>E17-Q13</f>
        <v>104.99941519926881</v>
      </c>
      <c r="P17" s="7">
        <f>E6</f>
        <v>13.603531627583303</v>
      </c>
      <c r="Q17" s="7">
        <v>-7.3214152292688137</v>
      </c>
      <c r="R17" s="6"/>
      <c r="S17" s="7"/>
      <c r="T17" s="7"/>
      <c r="U17" s="2"/>
    </row>
    <row r="18" spans="3:21" x14ac:dyDescent="0.3">
      <c r="C18" s="6">
        <v>9</v>
      </c>
      <c r="D18" s="6">
        <v>19814</v>
      </c>
      <c r="E18" s="7">
        <v>133.553</v>
      </c>
      <c r="F18" s="17">
        <v>0</v>
      </c>
      <c r="G18" s="17">
        <v>0</v>
      </c>
      <c r="H18" s="17">
        <v>0</v>
      </c>
      <c r="I18" s="17">
        <v>1</v>
      </c>
      <c r="K18" s="2"/>
      <c r="L18" s="2"/>
      <c r="M18" s="2"/>
      <c r="N18" s="6">
        <v>19814</v>
      </c>
      <c r="O18" s="7">
        <f>$W$9*(E18-Q14)+(1-$W$9)*(O17+P17)</f>
        <v>123.69654012000534</v>
      </c>
      <c r="P18" s="7">
        <f>$W$10*(O18-O17)+(1-$W$10)*P17</f>
        <v>14.408770279449842</v>
      </c>
      <c r="Q18" s="7">
        <f t="shared" ref="Q18:Q49" si="3">$W$11*(E18-O18)+(1-$W$11)*Q14</f>
        <v>8.1517174129320651</v>
      </c>
      <c r="R18" s="7">
        <f>O17+P17+Q14</f>
        <v>126.10010452900062</v>
      </c>
      <c r="S18" s="7">
        <f t="shared" ref="S18:S49" si="4">E18-R18</f>
        <v>7.4528954709993798</v>
      </c>
      <c r="T18" s="7">
        <f t="shared" ref="T18:T74" si="5">S18^2</f>
        <v>55.545650901643064</v>
      </c>
      <c r="U18" s="2"/>
    </row>
    <row r="19" spans="3:21" x14ac:dyDescent="0.3">
      <c r="C19" s="6">
        <v>10</v>
      </c>
      <c r="D19" s="6">
        <v>19821</v>
      </c>
      <c r="E19" s="7">
        <v>131.0189996</v>
      </c>
      <c r="F19" s="17">
        <v>1</v>
      </c>
      <c r="G19" s="17">
        <v>0</v>
      </c>
      <c r="H19" s="17">
        <v>0</v>
      </c>
      <c r="I19" s="17">
        <v>0</v>
      </c>
      <c r="K19" s="2"/>
      <c r="L19" s="2"/>
      <c r="M19" s="2"/>
      <c r="N19" s="6">
        <v>19821</v>
      </c>
      <c r="O19" s="7">
        <f t="shared" ref="O19:O82" si="6">$W$9*(E19-Q15)+(1-$W$9)*(O18+P18)</f>
        <v>132.25716395269092</v>
      </c>
      <c r="P19" s="7">
        <f t="shared" ref="P19:P82" si="7">$W$10*(O19-O18)+(1-$W$10)*P18</f>
        <v>13.484245432316767</v>
      </c>
      <c r="Q19" s="7">
        <f t="shared" si="3"/>
        <v>0.71911472862115011</v>
      </c>
      <c r="R19" s="7">
        <f t="shared" ref="R19:R82" si="8">O18+P18+Q15</f>
        <v>139.57594980358579</v>
      </c>
      <c r="S19" s="7">
        <f t="shared" si="4"/>
        <v>-8.5569502035857852</v>
      </c>
      <c r="T19" s="7">
        <f t="shared" si="5"/>
        <v>73.221396786646807</v>
      </c>
      <c r="U19" s="2"/>
    </row>
    <row r="20" spans="3:21" x14ac:dyDescent="0.3">
      <c r="C20" s="6">
        <v>11</v>
      </c>
      <c r="D20" s="6">
        <v>19822</v>
      </c>
      <c r="E20" s="7">
        <v>142.6809998</v>
      </c>
      <c r="F20" s="17">
        <v>0</v>
      </c>
      <c r="G20" s="17">
        <v>1</v>
      </c>
      <c r="H20" s="17">
        <v>0</v>
      </c>
      <c r="I20" s="17">
        <v>0</v>
      </c>
      <c r="K20" s="2"/>
      <c r="L20" s="2"/>
      <c r="M20" s="2"/>
      <c r="N20" s="6">
        <v>19822</v>
      </c>
      <c r="O20" s="7">
        <f t="shared" si="6"/>
        <v>144.77500886620064</v>
      </c>
      <c r="P20" s="7">
        <f t="shared" si="7"/>
        <v>13.331468599511263</v>
      </c>
      <c r="Q20" s="7">
        <f t="shared" si="3"/>
        <v>-1.7705705995259988</v>
      </c>
      <c r="R20" s="7">
        <f t="shared" si="8"/>
        <v>144.0950275079974</v>
      </c>
      <c r="S20" s="7">
        <f t="shared" si="4"/>
        <v>-1.4140277079974055</v>
      </c>
      <c r="T20" s="7">
        <f t="shared" si="5"/>
        <v>1.999474358984396</v>
      </c>
      <c r="U20" s="2"/>
    </row>
    <row r="21" spans="3:21" x14ac:dyDescent="0.3">
      <c r="C21" s="6">
        <v>12</v>
      </c>
      <c r="D21" s="6">
        <v>19823</v>
      </c>
      <c r="E21" s="7">
        <v>175.80799959999999</v>
      </c>
      <c r="F21" s="17">
        <v>0</v>
      </c>
      <c r="G21" s="17">
        <v>0</v>
      </c>
      <c r="H21" s="17">
        <v>1</v>
      </c>
      <c r="I21" s="17">
        <v>0</v>
      </c>
      <c r="K21" s="2"/>
      <c r="L21" s="2"/>
      <c r="M21" s="2"/>
      <c r="N21" s="6">
        <v>19823</v>
      </c>
      <c r="O21" s="7">
        <f t="shared" si="6"/>
        <v>175.20810815756371</v>
      </c>
      <c r="P21" s="7">
        <f t="shared" si="7"/>
        <v>16.035040174716713</v>
      </c>
      <c r="Q21" s="7">
        <f t="shared" si="3"/>
        <v>-5.123744980520649</v>
      </c>
      <c r="R21" s="7">
        <f t="shared" si="8"/>
        <v>150.78506223644308</v>
      </c>
      <c r="S21" s="7">
        <f t="shared" si="4"/>
        <v>25.022937363556906</v>
      </c>
      <c r="T21" s="7">
        <f t="shared" si="5"/>
        <v>626.14739430049224</v>
      </c>
      <c r="U21" s="2"/>
    </row>
    <row r="22" spans="3:21" x14ac:dyDescent="0.3">
      <c r="C22" s="6">
        <v>13</v>
      </c>
      <c r="D22" s="6">
        <v>19824</v>
      </c>
      <c r="E22" s="7">
        <v>214.2929997</v>
      </c>
      <c r="F22" s="17">
        <v>0</v>
      </c>
      <c r="G22" s="17">
        <v>0</v>
      </c>
      <c r="H22" s="17">
        <v>0</v>
      </c>
      <c r="I22" s="17">
        <v>1</v>
      </c>
      <c r="K22" s="2"/>
      <c r="L22" s="2"/>
      <c r="M22" s="2"/>
      <c r="N22" s="6">
        <v>19824</v>
      </c>
      <c r="O22" s="7">
        <f t="shared" si="6"/>
        <v>201.42510184120681</v>
      </c>
      <c r="P22" s="7">
        <f t="shared" si="7"/>
        <v>17.644690188964333</v>
      </c>
      <c r="Q22" s="7">
        <f t="shared" si="3"/>
        <v>9.4601643501803387</v>
      </c>
      <c r="R22" s="7">
        <f t="shared" si="8"/>
        <v>199.39486574521251</v>
      </c>
      <c r="S22" s="7">
        <f t="shared" si="4"/>
        <v>14.898133954787482</v>
      </c>
      <c r="T22" s="7">
        <f t="shared" si="5"/>
        <v>221.95439533479171</v>
      </c>
      <c r="U22" s="2"/>
    </row>
    <row r="23" spans="3:21" x14ac:dyDescent="0.3">
      <c r="C23" s="6">
        <v>14</v>
      </c>
      <c r="D23" s="6">
        <v>19831</v>
      </c>
      <c r="E23" s="7">
        <v>227.98199990000001</v>
      </c>
      <c r="F23" s="17">
        <v>1</v>
      </c>
      <c r="G23" s="17">
        <v>0</v>
      </c>
      <c r="H23" s="17">
        <v>0</v>
      </c>
      <c r="I23" s="17">
        <v>0</v>
      </c>
      <c r="K23" s="2"/>
      <c r="L23" s="2"/>
      <c r="M23" s="2"/>
      <c r="N23" s="6">
        <v>19831</v>
      </c>
      <c r="O23" s="7">
        <f t="shared" si="6"/>
        <v>224.66926466958</v>
      </c>
      <c r="P23" s="7">
        <f t="shared" si="7"/>
        <v>18.529902560627772</v>
      </c>
      <c r="Q23" s="7">
        <f t="shared" si="3"/>
        <v>1.4386832101327609</v>
      </c>
      <c r="R23" s="7">
        <f t="shared" si="8"/>
        <v>219.78890675879228</v>
      </c>
      <c r="S23" s="7">
        <f t="shared" si="4"/>
        <v>8.1930931412077257</v>
      </c>
      <c r="T23" s="7">
        <f t="shared" si="5"/>
        <v>67.126775220505081</v>
      </c>
      <c r="U23" s="2"/>
    </row>
    <row r="24" spans="3:21" x14ac:dyDescent="0.3">
      <c r="C24" s="6">
        <v>15</v>
      </c>
      <c r="D24" s="6">
        <v>19832</v>
      </c>
      <c r="E24" s="7">
        <v>267.28399940000003</v>
      </c>
      <c r="F24" s="17">
        <v>0</v>
      </c>
      <c r="G24" s="17">
        <v>1</v>
      </c>
      <c r="H24" s="17">
        <v>0</v>
      </c>
      <c r="I24" s="17">
        <v>0</v>
      </c>
      <c r="K24" s="2"/>
      <c r="L24" s="2"/>
      <c r="M24" s="2"/>
      <c r="N24" s="6">
        <v>19832</v>
      </c>
      <c r="O24" s="7">
        <f t="shared" si="6"/>
        <v>260.86973656128612</v>
      </c>
      <c r="P24" s="7">
        <f t="shared" si="7"/>
        <v>21.323416806258315</v>
      </c>
      <c r="Q24" s="7">
        <f t="shared" si="3"/>
        <v>0.50021194730186003</v>
      </c>
      <c r="R24" s="7">
        <f t="shared" si="8"/>
        <v>241.42859663068177</v>
      </c>
      <c r="S24" s="7">
        <f t="shared" si="4"/>
        <v>25.85540276931826</v>
      </c>
      <c r="T24" s="7">
        <f t="shared" si="5"/>
        <v>668.50185236367042</v>
      </c>
      <c r="U24" s="2"/>
    </row>
    <row r="25" spans="3:21" x14ac:dyDescent="0.3">
      <c r="C25" s="6">
        <v>16</v>
      </c>
      <c r="D25" s="6">
        <v>19833</v>
      </c>
      <c r="E25" s="7">
        <v>273.2099991</v>
      </c>
      <c r="F25" s="17">
        <v>0</v>
      </c>
      <c r="G25" s="17">
        <v>0</v>
      </c>
      <c r="H25" s="17">
        <v>1</v>
      </c>
      <c r="I25" s="17">
        <v>0</v>
      </c>
      <c r="K25" s="2"/>
      <c r="L25" s="2"/>
      <c r="M25" s="2"/>
      <c r="N25" s="6">
        <v>19833</v>
      </c>
      <c r="O25" s="7">
        <f t="shared" si="6"/>
        <v>279.55548572059951</v>
      </c>
      <c r="P25" s="7">
        <f t="shared" si="7"/>
        <v>20.906431817890102</v>
      </c>
      <c r="Q25" s="7">
        <f t="shared" si="3"/>
        <v>-5.4627023476995831</v>
      </c>
      <c r="R25" s="7">
        <f t="shared" si="8"/>
        <v>277.06940838702377</v>
      </c>
      <c r="S25" s="7">
        <f t="shared" si="4"/>
        <v>-3.859409287023766</v>
      </c>
      <c r="T25" s="7">
        <f t="shared" si="5"/>
        <v>14.895040044765294</v>
      </c>
      <c r="U25" s="2"/>
    </row>
    <row r="26" spans="3:21" x14ac:dyDescent="0.3">
      <c r="C26" s="6">
        <v>17</v>
      </c>
      <c r="D26" s="6">
        <v>19834</v>
      </c>
      <c r="E26" s="7">
        <v>316.2279997</v>
      </c>
      <c r="F26" s="17">
        <v>0</v>
      </c>
      <c r="G26" s="17">
        <v>0</v>
      </c>
      <c r="H26" s="17">
        <v>0</v>
      </c>
      <c r="I26" s="17">
        <v>1</v>
      </c>
      <c r="K26" s="2"/>
      <c r="L26" s="2"/>
      <c r="M26" s="2"/>
      <c r="N26" s="6">
        <v>19834</v>
      </c>
      <c r="O26" s="7">
        <f t="shared" si="6"/>
        <v>304.77162251100003</v>
      </c>
      <c r="P26" s="7">
        <f t="shared" si="7"/>
        <v>21.587746721196503</v>
      </c>
      <c r="Q26" s="7">
        <f t="shared" si="3"/>
        <v>10.013989337377645</v>
      </c>
      <c r="R26" s="7">
        <f t="shared" si="8"/>
        <v>309.92208188866994</v>
      </c>
      <c r="S26" s="7">
        <f t="shared" si="4"/>
        <v>6.3059178113300618</v>
      </c>
      <c r="T26" s="7">
        <f t="shared" si="5"/>
        <v>39.764599443249715</v>
      </c>
      <c r="U26" s="2"/>
    </row>
    <row r="27" spans="3:21" x14ac:dyDescent="0.3">
      <c r="C27" s="6">
        <v>18</v>
      </c>
      <c r="D27" s="6">
        <v>19841</v>
      </c>
      <c r="E27" s="7">
        <v>300.10199929999999</v>
      </c>
      <c r="F27" s="17">
        <v>1</v>
      </c>
      <c r="G27" s="17">
        <v>0</v>
      </c>
      <c r="H27" s="17">
        <v>0</v>
      </c>
      <c r="I27" s="17">
        <v>0</v>
      </c>
      <c r="K27" s="2"/>
      <c r="L27" s="2"/>
      <c r="M27" s="2"/>
      <c r="N27" s="6">
        <v>19841</v>
      </c>
      <c r="O27" s="7">
        <f t="shared" si="6"/>
        <v>307.43082916591993</v>
      </c>
      <c r="P27" s="7">
        <f t="shared" si="7"/>
        <v>18.595361737248425</v>
      </c>
      <c r="Q27" s="7">
        <f t="shared" si="3"/>
        <v>-0.99375671945325039</v>
      </c>
      <c r="R27" s="7">
        <f t="shared" si="8"/>
        <v>327.79805244232926</v>
      </c>
      <c r="S27" s="7">
        <f t="shared" si="4"/>
        <v>-27.696053142329276</v>
      </c>
      <c r="T27" s="7">
        <f t="shared" si="5"/>
        <v>767.07135966272733</v>
      </c>
      <c r="U27" s="2"/>
    </row>
    <row r="28" spans="3:21" x14ac:dyDescent="0.3">
      <c r="C28" s="6">
        <v>19</v>
      </c>
      <c r="D28" s="6">
        <v>19842</v>
      </c>
      <c r="E28" s="7">
        <v>422.14299970000002</v>
      </c>
      <c r="F28" s="17">
        <v>0</v>
      </c>
      <c r="G28" s="17">
        <v>1</v>
      </c>
      <c r="H28" s="17">
        <v>0</v>
      </c>
      <c r="I28" s="17">
        <v>0</v>
      </c>
      <c r="K28" s="2"/>
      <c r="L28" s="2"/>
      <c r="M28" s="2"/>
      <c r="N28" s="6">
        <v>19842</v>
      </c>
      <c r="O28" s="7">
        <f t="shared" si="6"/>
        <v>391.3742235331755</v>
      </c>
      <c r="P28" s="7">
        <f t="shared" si="7"/>
        <v>28.926135842799813</v>
      </c>
      <c r="Q28" s="7">
        <f t="shared" si="3"/>
        <v>8.8978571609607098</v>
      </c>
      <c r="R28" s="7">
        <f t="shared" si="8"/>
        <v>326.52640285047022</v>
      </c>
      <c r="S28" s="7">
        <f t="shared" si="4"/>
        <v>95.616596849529799</v>
      </c>
      <c r="T28" s="7">
        <f t="shared" si="5"/>
        <v>9142.5335930855126</v>
      </c>
      <c r="U28" s="2"/>
    </row>
    <row r="29" spans="3:21" x14ac:dyDescent="0.3">
      <c r="C29" s="6">
        <v>20</v>
      </c>
      <c r="D29" s="6">
        <v>19843</v>
      </c>
      <c r="E29" s="7">
        <v>477.39899919999999</v>
      </c>
      <c r="F29" s="17">
        <v>0</v>
      </c>
      <c r="G29" s="17">
        <v>0</v>
      </c>
      <c r="H29" s="17">
        <v>1</v>
      </c>
      <c r="I29" s="17">
        <v>0</v>
      </c>
      <c r="K29" s="2"/>
      <c r="L29" s="2"/>
      <c r="M29" s="2"/>
      <c r="N29" s="6">
        <v>19843</v>
      </c>
      <c r="O29" s="7">
        <f t="shared" si="6"/>
        <v>463.05716901278453</v>
      </c>
      <c r="P29" s="7">
        <f t="shared" si="7"/>
        <v>35.685496822079081</v>
      </c>
      <c r="Q29" s="7">
        <f t="shared" si="3"/>
        <v>3.1824470434477004E-2</v>
      </c>
      <c r="R29" s="7">
        <f t="shared" si="8"/>
        <v>414.83765702827571</v>
      </c>
      <c r="S29" s="7">
        <f t="shared" si="4"/>
        <v>62.561342171724277</v>
      </c>
      <c r="T29" s="7">
        <f t="shared" si="5"/>
        <v>3913.9215343275664</v>
      </c>
      <c r="U29" s="2"/>
    </row>
    <row r="30" spans="3:21" x14ac:dyDescent="0.3">
      <c r="C30" s="6">
        <v>21</v>
      </c>
      <c r="D30" s="6">
        <v>19844</v>
      </c>
      <c r="E30" s="7">
        <v>698.29599949999999</v>
      </c>
      <c r="F30" s="17">
        <v>0</v>
      </c>
      <c r="G30" s="17">
        <v>0</v>
      </c>
      <c r="H30" s="17">
        <v>0</v>
      </c>
      <c r="I30" s="17">
        <v>1</v>
      </c>
      <c r="K30" s="2"/>
      <c r="L30" s="2"/>
      <c r="M30" s="2"/>
      <c r="N30" s="6">
        <v>19844</v>
      </c>
      <c r="O30" s="7">
        <f t="shared" si="6"/>
        <v>628.28108976865201</v>
      </c>
      <c r="P30" s="7">
        <f t="shared" si="7"/>
        <v>56.164035223166564</v>
      </c>
      <c r="Q30" s="7">
        <f t="shared" si="3"/>
        <v>26.660515360457595</v>
      </c>
      <c r="R30" s="7">
        <f t="shared" si="8"/>
        <v>508.75665517224127</v>
      </c>
      <c r="S30" s="7">
        <f t="shared" si="4"/>
        <v>189.53934432775873</v>
      </c>
      <c r="T30" s="7">
        <f t="shared" si="5"/>
        <v>35925.163048196686</v>
      </c>
      <c r="U30" s="2"/>
    </row>
    <row r="31" spans="3:21" x14ac:dyDescent="0.3">
      <c r="C31" s="6">
        <v>22</v>
      </c>
      <c r="D31" s="6">
        <v>19851</v>
      </c>
      <c r="E31" s="7">
        <v>435.34399989999997</v>
      </c>
      <c r="F31" s="17">
        <v>1</v>
      </c>
      <c r="G31" s="17">
        <v>0</v>
      </c>
      <c r="H31" s="17">
        <v>0</v>
      </c>
      <c r="I31" s="17">
        <v>0</v>
      </c>
      <c r="K31" s="2"/>
      <c r="L31" s="2"/>
      <c r="M31" s="2"/>
      <c r="N31" s="6">
        <v>19851</v>
      </c>
      <c r="O31" s="7">
        <f t="shared" si="6"/>
        <v>514.87907748170733</v>
      </c>
      <c r="P31" s="7">
        <f t="shared" si="7"/>
        <v>29.357588842196726</v>
      </c>
      <c r="Q31" s="7">
        <f t="shared" si="3"/>
        <v>-22.784091484917504</v>
      </c>
      <c r="R31" s="7">
        <f t="shared" si="8"/>
        <v>683.45136827236536</v>
      </c>
      <c r="S31" s="7">
        <f t="shared" si="4"/>
        <v>-248.10736837236539</v>
      </c>
      <c r="T31" s="7">
        <f t="shared" si="5"/>
        <v>61557.266240660618</v>
      </c>
      <c r="U31" s="2"/>
    </row>
    <row r="32" spans="3:21" x14ac:dyDescent="0.3">
      <c r="C32" s="6">
        <v>23</v>
      </c>
      <c r="D32" s="6">
        <v>19852</v>
      </c>
      <c r="E32" s="7">
        <v>374.92899990000001</v>
      </c>
      <c r="F32" s="17">
        <v>0</v>
      </c>
      <c r="G32" s="17">
        <v>1</v>
      </c>
      <c r="H32" s="17">
        <v>0</v>
      </c>
      <c r="I32" s="17">
        <v>0</v>
      </c>
      <c r="K32" s="2"/>
      <c r="L32" s="2"/>
      <c r="M32" s="2"/>
      <c r="N32" s="6">
        <v>19852</v>
      </c>
      <c r="O32" s="7">
        <f t="shared" si="6"/>
        <v>422.44420817568761</v>
      </c>
      <c r="P32" s="7">
        <f t="shared" si="7"/>
        <v>10.103598748678772</v>
      </c>
      <c r="Q32" s="7">
        <f t="shared" si="3"/>
        <v>-6.7532621163237287</v>
      </c>
      <c r="R32" s="7">
        <f t="shared" si="8"/>
        <v>553.13452348486476</v>
      </c>
      <c r="S32" s="7">
        <f t="shared" si="4"/>
        <v>-178.20552358486475</v>
      </c>
      <c r="T32" s="7">
        <f t="shared" si="5"/>
        <v>31757.208636155785</v>
      </c>
      <c r="U32" s="2"/>
    </row>
    <row r="33" spans="3:21" x14ac:dyDescent="0.3">
      <c r="C33" s="6">
        <v>24</v>
      </c>
      <c r="D33" s="6">
        <v>19853</v>
      </c>
      <c r="E33" s="7">
        <v>409.70899960000003</v>
      </c>
      <c r="F33" s="17">
        <v>0</v>
      </c>
      <c r="G33" s="17">
        <v>0</v>
      </c>
      <c r="H33" s="17">
        <v>1</v>
      </c>
      <c r="I33" s="17">
        <v>0</v>
      </c>
      <c r="K33" s="2"/>
      <c r="L33" s="2"/>
      <c r="M33" s="2"/>
      <c r="N33" s="6">
        <v>19853</v>
      </c>
      <c r="O33" s="7">
        <f t="shared" si="6"/>
        <v>416.917144026507</v>
      </c>
      <c r="P33" s="7">
        <f t="shared" si="7"/>
        <v>7.6325703026952292</v>
      </c>
      <c r="Q33" s="7">
        <f t="shared" si="3"/>
        <v>-1.9768168946959279</v>
      </c>
      <c r="R33" s="7">
        <f t="shared" si="8"/>
        <v>432.57963139480086</v>
      </c>
      <c r="S33" s="7">
        <f t="shared" si="4"/>
        <v>-22.870631794800829</v>
      </c>
      <c r="T33" s="7">
        <f t="shared" si="5"/>
        <v>523.06579869335462</v>
      </c>
      <c r="U33" s="2"/>
    </row>
    <row r="34" spans="3:21" x14ac:dyDescent="0.3">
      <c r="C34" s="6">
        <v>25</v>
      </c>
      <c r="D34" s="6">
        <v>19854</v>
      </c>
      <c r="E34" s="7">
        <v>533.88999939999997</v>
      </c>
      <c r="F34" s="17">
        <v>0</v>
      </c>
      <c r="G34" s="17">
        <v>0</v>
      </c>
      <c r="H34" s="17">
        <v>0</v>
      </c>
      <c r="I34" s="17">
        <v>1</v>
      </c>
      <c r="K34" s="2"/>
      <c r="L34" s="2"/>
      <c r="M34" s="2"/>
      <c r="N34" s="6">
        <v>19854</v>
      </c>
      <c r="O34" s="7">
        <f t="shared" si="6"/>
        <v>481.05622540463116</v>
      </c>
      <c r="P34" s="7">
        <f t="shared" si="7"/>
        <v>16.565601304841103</v>
      </c>
      <c r="Q34" s="7">
        <f t="shared" si="3"/>
        <v>33.921967820087453</v>
      </c>
      <c r="R34" s="7">
        <f t="shared" si="8"/>
        <v>451.21022968965985</v>
      </c>
      <c r="S34" s="7">
        <f t="shared" si="4"/>
        <v>82.679769710340111</v>
      </c>
      <c r="T34" s="7">
        <f t="shared" si="5"/>
        <v>6835.9443193548741</v>
      </c>
      <c r="U34" s="2"/>
    </row>
    <row r="35" spans="3:21" x14ac:dyDescent="0.3">
      <c r="C35" s="6">
        <v>26</v>
      </c>
      <c r="D35" s="6">
        <v>19861</v>
      </c>
      <c r="E35" s="7">
        <v>408.9429998</v>
      </c>
      <c r="F35" s="17">
        <v>1</v>
      </c>
      <c r="G35" s="17">
        <v>0</v>
      </c>
      <c r="H35" s="17">
        <v>0</v>
      </c>
      <c r="I35" s="17">
        <v>0</v>
      </c>
      <c r="K35" s="2"/>
      <c r="L35" s="2"/>
      <c r="M35" s="2"/>
      <c r="N35" s="6">
        <v>19861</v>
      </c>
      <c r="O35" s="7">
        <f t="shared" si="6"/>
        <v>452.58684886513515</v>
      </c>
      <c r="P35" s="7">
        <f t="shared" si="7"/>
        <v>9.4460880733942219</v>
      </c>
      <c r="Q35" s="7">
        <f t="shared" si="3"/>
        <v>-28.571377665099625</v>
      </c>
      <c r="R35" s="7">
        <f t="shared" si="8"/>
        <v>474.83773522455476</v>
      </c>
      <c r="S35" s="7">
        <f t="shared" si="4"/>
        <v>-65.894735424554767</v>
      </c>
      <c r="T35" s="7">
        <f t="shared" si="5"/>
        <v>4342.116156672073</v>
      </c>
      <c r="U35" s="2"/>
    </row>
    <row r="36" spans="3:21" x14ac:dyDescent="0.3">
      <c r="C36" s="6">
        <v>27</v>
      </c>
      <c r="D36" s="6">
        <v>19862</v>
      </c>
      <c r="E36" s="7">
        <v>448.27899930000001</v>
      </c>
      <c r="F36" s="17">
        <v>0</v>
      </c>
      <c r="G36" s="17">
        <v>1</v>
      </c>
      <c r="H36" s="17">
        <v>0</v>
      </c>
      <c r="I36" s="17">
        <v>0</v>
      </c>
      <c r="K36" s="2"/>
      <c r="L36" s="2"/>
      <c r="M36" s="2"/>
      <c r="N36" s="6">
        <v>19862</v>
      </c>
      <c r="O36" s="7">
        <f t="shared" si="6"/>
        <v>457.24840802272706</v>
      </c>
      <c r="P36" s="7">
        <f t="shared" si="7"/>
        <v>8.6897089531460701</v>
      </c>
      <c r="Q36" s="7">
        <f t="shared" si="3"/>
        <v>-7.3681050539357411</v>
      </c>
      <c r="R36" s="7">
        <f t="shared" si="8"/>
        <v>455.27967482220561</v>
      </c>
      <c r="S36" s="7">
        <f t="shared" si="4"/>
        <v>-7.0006755222055972</v>
      </c>
      <c r="T36" s="7">
        <f t="shared" si="5"/>
        <v>49.009457767208609</v>
      </c>
      <c r="U36" s="2"/>
    </row>
    <row r="37" spans="3:21" x14ac:dyDescent="0.3">
      <c r="C37" s="6">
        <v>28</v>
      </c>
      <c r="D37" s="6">
        <v>19863</v>
      </c>
      <c r="E37" s="7">
        <v>510.78599930000001</v>
      </c>
      <c r="F37" s="17">
        <v>0</v>
      </c>
      <c r="G37" s="17">
        <v>0</v>
      </c>
      <c r="H37" s="17">
        <v>1</v>
      </c>
      <c r="I37" s="17">
        <v>0</v>
      </c>
      <c r="K37" s="2"/>
      <c r="L37" s="2"/>
      <c r="M37" s="2"/>
      <c r="N37" s="6">
        <v>19863</v>
      </c>
      <c r="O37" s="7">
        <f t="shared" si="6"/>
        <v>497.93990404279015</v>
      </c>
      <c r="P37" s="7">
        <f t="shared" si="7"/>
        <v>13.748824275471259</v>
      </c>
      <c r="Q37" s="7">
        <f t="shared" si="3"/>
        <v>2.1356199021790152</v>
      </c>
      <c r="R37" s="7">
        <f t="shared" si="8"/>
        <v>463.96130008117723</v>
      </c>
      <c r="S37" s="7">
        <f t="shared" si="4"/>
        <v>46.824699218822786</v>
      </c>
      <c r="T37" s="7">
        <f t="shared" si="5"/>
        <v>2192.5524569332233</v>
      </c>
      <c r="U37" s="2"/>
    </row>
    <row r="38" spans="3:21" x14ac:dyDescent="0.3">
      <c r="C38" s="6">
        <v>29</v>
      </c>
      <c r="D38" s="6">
        <v>19864</v>
      </c>
      <c r="E38" s="7">
        <v>662.25299840000002</v>
      </c>
      <c r="F38" s="17">
        <v>0</v>
      </c>
      <c r="G38" s="17">
        <v>0</v>
      </c>
      <c r="H38" s="17">
        <v>0</v>
      </c>
      <c r="I38" s="17">
        <v>1</v>
      </c>
      <c r="K38" s="2"/>
      <c r="L38" s="2"/>
      <c r="M38" s="2"/>
      <c r="N38" s="6">
        <v>19864</v>
      </c>
      <c r="O38" s="7">
        <f t="shared" si="6"/>
        <v>591.40653072267742</v>
      </c>
      <c r="P38" s="7">
        <f t="shared" si="7"/>
        <v>26.351294092639694</v>
      </c>
      <c r="Q38" s="7">
        <f t="shared" si="3"/>
        <v>44.16622147031056</v>
      </c>
      <c r="R38" s="7">
        <f t="shared" si="8"/>
        <v>545.61069613834889</v>
      </c>
      <c r="S38" s="7">
        <f t="shared" si="4"/>
        <v>116.64230226165114</v>
      </c>
      <c r="T38" s="7">
        <f t="shared" si="5"/>
        <v>13605.426676898387</v>
      </c>
      <c r="U38" s="2"/>
    </row>
    <row r="39" spans="3:21" x14ac:dyDescent="0.3">
      <c r="C39" s="6">
        <v>30</v>
      </c>
      <c r="D39" s="6">
        <v>19871</v>
      </c>
      <c r="E39" s="7">
        <v>575.32699969999999</v>
      </c>
      <c r="F39" s="17">
        <v>1</v>
      </c>
      <c r="G39" s="17">
        <v>0</v>
      </c>
      <c r="H39" s="17">
        <v>0</v>
      </c>
      <c r="I39" s="17">
        <v>0</v>
      </c>
      <c r="K39" s="2"/>
      <c r="L39" s="2"/>
      <c r="M39" s="2"/>
      <c r="N39" s="6">
        <v>19871</v>
      </c>
      <c r="O39" s="7">
        <f t="shared" si="6"/>
        <v>608.2857493174206</v>
      </c>
      <c r="P39" s="7">
        <f t="shared" si="7"/>
        <v>24.853867646253249</v>
      </c>
      <c r="Q39" s="7">
        <f t="shared" si="3"/>
        <v>-29.788600682641565</v>
      </c>
      <c r="R39" s="7">
        <f t="shared" si="8"/>
        <v>589.18644715021753</v>
      </c>
      <c r="S39" s="7">
        <f t="shared" si="4"/>
        <v>-13.859447450217544</v>
      </c>
      <c r="T39" s="7">
        <f t="shared" si="5"/>
        <v>192.08428362534158</v>
      </c>
      <c r="U39" s="2"/>
    </row>
    <row r="40" spans="3:21" x14ac:dyDescent="0.3">
      <c r="C40" s="6">
        <v>31</v>
      </c>
      <c r="D40" s="6">
        <v>19872</v>
      </c>
      <c r="E40" s="7">
        <v>637.06399920000001</v>
      </c>
      <c r="F40" s="17">
        <v>0</v>
      </c>
      <c r="G40" s="17">
        <v>1</v>
      </c>
      <c r="H40" s="17">
        <v>0</v>
      </c>
      <c r="I40" s="17">
        <v>0</v>
      </c>
      <c r="K40" s="2"/>
      <c r="L40" s="2"/>
      <c r="M40" s="2"/>
      <c r="N40" s="6">
        <v>19872</v>
      </c>
      <c r="O40" s="7">
        <f t="shared" si="6"/>
        <v>640.85733388973495</v>
      </c>
      <c r="P40" s="7">
        <f t="shared" si="7"/>
        <v>26.073950133283113</v>
      </c>
      <c r="Q40" s="7">
        <f t="shared" si="3"/>
        <v>-6.3763284694521492</v>
      </c>
      <c r="R40" s="7">
        <f t="shared" si="8"/>
        <v>625.77151190973802</v>
      </c>
      <c r="S40" s="7">
        <f t="shared" si="4"/>
        <v>11.292487290261988</v>
      </c>
      <c r="T40" s="7">
        <f t="shared" si="5"/>
        <v>127.52026920072853</v>
      </c>
      <c r="U40" s="2"/>
    </row>
    <row r="41" spans="3:21" x14ac:dyDescent="0.3">
      <c r="C41" s="6">
        <v>32</v>
      </c>
      <c r="D41" s="6">
        <v>19873</v>
      </c>
      <c r="E41" s="7">
        <v>786.42399980000005</v>
      </c>
      <c r="F41" s="17">
        <v>0</v>
      </c>
      <c r="G41" s="17">
        <v>0</v>
      </c>
      <c r="H41" s="17">
        <v>1</v>
      </c>
      <c r="I41" s="17">
        <v>0</v>
      </c>
      <c r="K41" s="2"/>
      <c r="L41" s="2"/>
      <c r="M41" s="2"/>
      <c r="N41" s="6">
        <v>19873</v>
      </c>
      <c r="O41" s="7">
        <f t="shared" si="6"/>
        <v>747.13760367124985</v>
      </c>
      <c r="P41" s="7">
        <f t="shared" si="7"/>
        <v>38.753648921078735</v>
      </c>
      <c r="Q41" s="7">
        <f t="shared" si="3"/>
        <v>12.442651180575622</v>
      </c>
      <c r="R41" s="7">
        <f t="shared" si="8"/>
        <v>669.06690392519704</v>
      </c>
      <c r="S41" s="7">
        <f t="shared" si="4"/>
        <v>117.35709587480301</v>
      </c>
      <c r="T41" s="7">
        <f t="shared" si="5"/>
        <v>13772.687952167706</v>
      </c>
      <c r="U41" s="2"/>
    </row>
    <row r="42" spans="3:21" x14ac:dyDescent="0.3">
      <c r="C42" s="6">
        <v>33</v>
      </c>
      <c r="D42" s="6">
        <v>19874</v>
      </c>
      <c r="E42" s="7">
        <v>1042.441998</v>
      </c>
      <c r="F42" s="17">
        <v>0</v>
      </c>
      <c r="G42" s="17">
        <v>0</v>
      </c>
      <c r="H42" s="17">
        <v>0</v>
      </c>
      <c r="I42" s="17">
        <v>1</v>
      </c>
      <c r="K42" s="2"/>
      <c r="L42" s="2"/>
      <c r="M42" s="2"/>
      <c r="N42" s="6">
        <v>19874</v>
      </c>
      <c r="O42" s="7">
        <f t="shared" si="6"/>
        <v>931.0429444289266</v>
      </c>
      <c r="P42" s="7">
        <f t="shared" si="7"/>
        <v>61.70046581903587</v>
      </c>
      <c r="Q42" s="7">
        <f t="shared" si="3"/>
        <v>62.819153489053136</v>
      </c>
      <c r="R42" s="7">
        <f t="shared" si="8"/>
        <v>830.05747406263913</v>
      </c>
      <c r="S42" s="7">
        <f t="shared" si="4"/>
        <v>212.38452393736088</v>
      </c>
      <c r="T42" s="7">
        <f t="shared" si="5"/>
        <v>45107.186008099416</v>
      </c>
      <c r="U42" s="2"/>
    </row>
    <row r="43" spans="3:21" x14ac:dyDescent="0.3">
      <c r="C43" s="6">
        <v>34</v>
      </c>
      <c r="D43" s="6">
        <v>19881</v>
      </c>
      <c r="E43" s="7">
        <v>867.16099929999996</v>
      </c>
      <c r="F43" s="17">
        <v>1</v>
      </c>
      <c r="G43" s="17">
        <v>0</v>
      </c>
      <c r="H43" s="17">
        <v>0</v>
      </c>
      <c r="I43" s="17">
        <v>0</v>
      </c>
      <c r="K43" s="2"/>
      <c r="L43" s="2"/>
      <c r="M43" s="2"/>
      <c r="N43" s="6">
        <v>19881</v>
      </c>
      <c r="O43" s="7">
        <f t="shared" si="6"/>
        <v>927.27426320414907</v>
      </c>
      <c r="P43" s="7">
        <f t="shared" si="7"/>
        <v>51.350544914421029</v>
      </c>
      <c r="Q43" s="7">
        <f t="shared" si="3"/>
        <v>-38.201809882490593</v>
      </c>
      <c r="R43" s="7">
        <f t="shared" si="8"/>
        <v>962.95480956532094</v>
      </c>
      <c r="S43" s="7">
        <f t="shared" si="4"/>
        <v>-95.793810265320985</v>
      </c>
      <c r="T43" s="7">
        <f t="shared" si="5"/>
        <v>9176.4540851483162</v>
      </c>
      <c r="U43" s="2"/>
    </row>
    <row r="44" spans="3:21" x14ac:dyDescent="0.3">
      <c r="C44" s="6">
        <v>35</v>
      </c>
      <c r="D44" s="6">
        <v>19882</v>
      </c>
      <c r="E44" s="7">
        <v>993.05099870000004</v>
      </c>
      <c r="F44" s="17">
        <v>0</v>
      </c>
      <c r="G44" s="17">
        <v>1</v>
      </c>
      <c r="H44" s="17">
        <v>0</v>
      </c>
      <c r="I44" s="17">
        <v>0</v>
      </c>
      <c r="K44" s="2"/>
      <c r="L44" s="2"/>
      <c r="M44" s="2"/>
      <c r="N44" s="6">
        <v>19882</v>
      </c>
      <c r="O44" s="7">
        <f t="shared" si="6"/>
        <v>992.84204381314998</v>
      </c>
      <c r="P44" s="7">
        <f t="shared" si="7"/>
        <v>53.598126738309681</v>
      </c>
      <c r="Q44" s="7">
        <f t="shared" si="3"/>
        <v>-4.549321649552498</v>
      </c>
      <c r="R44" s="7">
        <f t="shared" si="8"/>
        <v>972.24847964911794</v>
      </c>
      <c r="S44" s="7">
        <f t="shared" si="4"/>
        <v>20.802519050882097</v>
      </c>
      <c r="T44" s="7">
        <f t="shared" si="5"/>
        <v>432.74479886231256</v>
      </c>
      <c r="U44" s="2"/>
    </row>
    <row r="45" spans="3:21" x14ac:dyDescent="0.3">
      <c r="C45" s="6">
        <v>36</v>
      </c>
      <c r="D45" s="6">
        <v>19883</v>
      </c>
      <c r="E45" s="7">
        <v>1168.7189980000001</v>
      </c>
      <c r="F45" s="17">
        <v>0</v>
      </c>
      <c r="G45" s="17">
        <v>0</v>
      </c>
      <c r="H45" s="17">
        <v>1</v>
      </c>
      <c r="I45" s="17">
        <v>0</v>
      </c>
      <c r="K45" s="2"/>
      <c r="L45" s="2"/>
      <c r="M45" s="2"/>
      <c r="N45" s="6">
        <v>19883</v>
      </c>
      <c r="O45" s="7">
        <f t="shared" si="6"/>
        <v>1121.5064066151569</v>
      </c>
      <c r="P45" s="7">
        <f t="shared" si="7"/>
        <v>65.465237292636502</v>
      </c>
      <c r="Q45" s="7">
        <f t="shared" si="3"/>
        <v>22.089148444798212</v>
      </c>
      <c r="R45" s="7">
        <f t="shared" si="8"/>
        <v>1058.8828217320354</v>
      </c>
      <c r="S45" s="7">
        <f t="shared" si="4"/>
        <v>109.83617626796467</v>
      </c>
      <c r="T45" s="7">
        <f t="shared" si="5"/>
        <v>12063.985617167406</v>
      </c>
      <c r="U45" s="2"/>
    </row>
    <row r="46" spans="3:21" x14ac:dyDescent="0.3">
      <c r="C46" s="6">
        <v>37</v>
      </c>
      <c r="D46" s="6">
        <v>19884</v>
      </c>
      <c r="E46" s="7">
        <v>1405.1369970000001</v>
      </c>
      <c r="F46" s="17">
        <v>0</v>
      </c>
      <c r="G46" s="17">
        <v>0</v>
      </c>
      <c r="H46" s="17">
        <v>0</v>
      </c>
      <c r="I46" s="17">
        <v>1</v>
      </c>
      <c r="K46" s="2"/>
      <c r="L46" s="2"/>
      <c r="M46" s="2"/>
      <c r="N46" s="6">
        <v>19884</v>
      </c>
      <c r="O46" s="7">
        <f t="shared" si="6"/>
        <v>1293.141167349313</v>
      </c>
      <c r="P46" s="7">
        <f t="shared" si="7"/>
        <v>82.249420678514539</v>
      </c>
      <c r="Q46" s="7">
        <f t="shared" si="3"/>
        <v>76.46262452379878</v>
      </c>
      <c r="R46" s="7">
        <f t="shared" si="8"/>
        <v>1249.7907973968465</v>
      </c>
      <c r="S46" s="7">
        <f t="shared" si="4"/>
        <v>155.34619960315354</v>
      </c>
      <c r="T46" s="7">
        <f t="shared" si="5"/>
        <v>24132.441731142819</v>
      </c>
      <c r="U46" s="2"/>
    </row>
    <row r="47" spans="3:21" x14ac:dyDescent="0.3">
      <c r="C47" s="6">
        <v>38</v>
      </c>
      <c r="D47" s="6">
        <v>19891</v>
      </c>
      <c r="E47" s="7">
        <v>1246.9169999999999</v>
      </c>
      <c r="F47" s="17">
        <v>1</v>
      </c>
      <c r="G47" s="17">
        <v>0</v>
      </c>
      <c r="H47" s="17">
        <v>0</v>
      </c>
      <c r="I47" s="17">
        <v>0</v>
      </c>
      <c r="K47" s="2"/>
      <c r="L47" s="2"/>
      <c r="M47" s="2"/>
      <c r="N47" s="6">
        <v>19891</v>
      </c>
      <c r="O47" s="7">
        <f t="shared" si="6"/>
        <v>1313.6954085487509</v>
      </c>
      <c r="P47" s="7">
        <f t="shared" si="7"/>
        <v>72.496120740497403</v>
      </c>
      <c r="Q47" s="7">
        <f t="shared" si="3"/>
        <v>-46.130039820057029</v>
      </c>
      <c r="R47" s="7">
        <f t="shared" si="8"/>
        <v>1337.188778145337</v>
      </c>
      <c r="S47" s="7">
        <f t="shared" si="4"/>
        <v>-90.271778145337066</v>
      </c>
      <c r="T47" s="7">
        <f t="shared" si="5"/>
        <v>8148.9939295209551</v>
      </c>
      <c r="U47" s="2"/>
    </row>
    <row r="48" spans="3:21" x14ac:dyDescent="0.3">
      <c r="C48" s="6">
        <v>39</v>
      </c>
      <c r="D48" s="6">
        <v>19892</v>
      </c>
      <c r="E48" s="7">
        <v>1248.211998</v>
      </c>
      <c r="F48" s="17">
        <v>0</v>
      </c>
      <c r="G48" s="17">
        <v>1</v>
      </c>
      <c r="H48" s="17">
        <v>0</v>
      </c>
      <c r="I48" s="17">
        <v>0</v>
      </c>
      <c r="K48" s="2"/>
      <c r="L48" s="2"/>
      <c r="M48" s="2"/>
      <c r="N48" s="6">
        <v>19892</v>
      </c>
      <c r="O48" s="7">
        <f t="shared" si="6"/>
        <v>1295.0002300728047</v>
      </c>
      <c r="P48" s="7">
        <f t="shared" si="7"/>
        <v>58.079822733015646</v>
      </c>
      <c r="Q48" s="7">
        <f t="shared" si="3"/>
        <v>-16.267993912084496</v>
      </c>
      <c r="R48" s="7">
        <f t="shared" si="8"/>
        <v>1381.6422076396959</v>
      </c>
      <c r="S48" s="7">
        <f t="shared" si="4"/>
        <v>-133.43020963969593</v>
      </c>
      <c r="T48" s="7">
        <f t="shared" si="5"/>
        <v>17803.620844493205</v>
      </c>
      <c r="U48" s="2"/>
    </row>
    <row r="49" spans="3:21" x14ac:dyDescent="0.3">
      <c r="C49" s="6">
        <v>40</v>
      </c>
      <c r="D49" s="6">
        <v>19893</v>
      </c>
      <c r="E49" s="7">
        <v>1383.7469980000001</v>
      </c>
      <c r="F49" s="17">
        <v>0</v>
      </c>
      <c r="G49" s="17">
        <v>0</v>
      </c>
      <c r="H49" s="17">
        <v>1</v>
      </c>
      <c r="I49" s="17">
        <v>0</v>
      </c>
      <c r="K49" s="2"/>
      <c r="L49" s="2"/>
      <c r="M49" s="2"/>
      <c r="N49" s="6">
        <v>19893</v>
      </c>
      <c r="O49" s="7">
        <f t="shared" si="6"/>
        <v>1358.9424465778375</v>
      </c>
      <c r="P49" s="7">
        <f t="shared" si="7"/>
        <v>59.006599918786506</v>
      </c>
      <c r="Q49" s="7">
        <f t="shared" si="3"/>
        <v>22.842503993830547</v>
      </c>
      <c r="R49" s="7">
        <f t="shared" si="8"/>
        <v>1375.1692012506185</v>
      </c>
      <c r="S49" s="7">
        <f t="shared" si="4"/>
        <v>8.577796749381605</v>
      </c>
      <c r="T49" s="7">
        <f t="shared" si="5"/>
        <v>73.57859707370163</v>
      </c>
      <c r="U49" s="2"/>
    </row>
    <row r="50" spans="3:21" x14ac:dyDescent="0.3">
      <c r="C50" s="6">
        <v>41</v>
      </c>
      <c r="D50" s="6">
        <v>19894</v>
      </c>
      <c r="E50" s="7">
        <v>1493.3829989999999</v>
      </c>
      <c r="F50" s="17">
        <v>0</v>
      </c>
      <c r="G50" s="17">
        <v>0</v>
      </c>
      <c r="H50" s="17">
        <v>0</v>
      </c>
      <c r="I50" s="17">
        <v>1</v>
      </c>
      <c r="K50" s="2"/>
      <c r="L50" s="2"/>
      <c r="M50" s="2"/>
      <c r="N50" s="6">
        <v>19894</v>
      </c>
      <c r="O50" s="7">
        <f t="shared" si="6"/>
        <v>1417.2460127663821</v>
      </c>
      <c r="P50" s="7">
        <f t="shared" si="7"/>
        <v>58.895458353181418</v>
      </c>
      <c r="Q50" s="7">
        <f t="shared" ref="Q50:Q81" si="9">$W$11*(E50-O50)+(1-$W$11)*Q46</f>
        <v>76.372280138479084</v>
      </c>
      <c r="R50" s="7">
        <f t="shared" si="8"/>
        <v>1494.4116710204228</v>
      </c>
      <c r="S50" s="7">
        <f t="shared" ref="S50:S81" si="10">E50-R50</f>
        <v>-1.0286720204228459</v>
      </c>
      <c r="T50" s="7">
        <f t="shared" si="5"/>
        <v>1.0581661256008199</v>
      </c>
      <c r="U50" s="2"/>
    </row>
    <row r="51" spans="3:21" x14ac:dyDescent="0.3">
      <c r="C51" s="6">
        <v>42</v>
      </c>
      <c r="D51" s="6">
        <v>19901</v>
      </c>
      <c r="E51" s="7">
        <v>1346.202</v>
      </c>
      <c r="F51" s="17">
        <v>1</v>
      </c>
      <c r="G51" s="17">
        <v>0</v>
      </c>
      <c r="H51" s="17">
        <v>0</v>
      </c>
      <c r="I51" s="17">
        <v>0</v>
      </c>
      <c r="K51" s="2"/>
      <c r="L51" s="2"/>
      <c r="M51" s="2"/>
      <c r="N51" s="6">
        <v>19901</v>
      </c>
      <c r="O51" s="7">
        <f t="shared" si="6"/>
        <v>1418.8629061871468</v>
      </c>
      <c r="P51" s="7">
        <f t="shared" si="7"/>
        <v>49.840374495381582</v>
      </c>
      <c r="Q51" s="7">
        <f t="shared" si="9"/>
        <v>-53.490706198084766</v>
      </c>
      <c r="R51" s="7">
        <f t="shared" si="8"/>
        <v>1430.0114312995065</v>
      </c>
      <c r="S51" s="7">
        <f t="shared" si="10"/>
        <v>-83.809431299506514</v>
      </c>
      <c r="T51" s="7">
        <f t="shared" si="5"/>
        <v>7024.020774746702</v>
      </c>
      <c r="U51" s="2"/>
    </row>
    <row r="52" spans="3:21" x14ac:dyDescent="0.3">
      <c r="C52" s="6">
        <v>43</v>
      </c>
      <c r="D52" s="6">
        <v>19902</v>
      </c>
      <c r="E52" s="7">
        <v>1364.759998</v>
      </c>
      <c r="F52" s="17">
        <v>0</v>
      </c>
      <c r="G52" s="17">
        <v>1</v>
      </c>
      <c r="H52" s="17">
        <v>0</v>
      </c>
      <c r="I52" s="17">
        <v>0</v>
      </c>
      <c r="K52" s="2"/>
      <c r="L52" s="2"/>
      <c r="M52" s="2"/>
      <c r="N52" s="6">
        <v>19902</v>
      </c>
      <c r="O52" s="7">
        <f t="shared" si="6"/>
        <v>1408.7826411681087</v>
      </c>
      <c r="P52" s="7">
        <f t="shared" si="7"/>
        <v>40.367608963349412</v>
      </c>
      <c r="Q52" s="7">
        <f t="shared" si="9"/>
        <v>-23.968183976973794</v>
      </c>
      <c r="R52" s="7">
        <f t="shared" si="8"/>
        <v>1452.435286770444</v>
      </c>
      <c r="S52" s="7">
        <f t="shared" si="10"/>
        <v>-87.675288770444013</v>
      </c>
      <c r="T52" s="7">
        <f t="shared" si="5"/>
        <v>7686.9562609807463</v>
      </c>
      <c r="U52" s="2"/>
    </row>
    <row r="53" spans="3:21" x14ac:dyDescent="0.3">
      <c r="C53" s="6">
        <v>44</v>
      </c>
      <c r="D53" s="6">
        <v>19903</v>
      </c>
      <c r="E53" s="7">
        <v>1354.0899959999999</v>
      </c>
      <c r="F53" s="17">
        <v>0</v>
      </c>
      <c r="G53" s="17">
        <v>0</v>
      </c>
      <c r="H53" s="17">
        <v>1</v>
      </c>
      <c r="I53" s="17">
        <v>0</v>
      </c>
      <c r="K53" s="2"/>
      <c r="L53" s="2"/>
      <c r="M53" s="2"/>
      <c r="N53" s="6">
        <v>19903</v>
      </c>
      <c r="O53" s="7">
        <f t="shared" si="6"/>
        <v>1368.5710040695637</v>
      </c>
      <c r="P53" s="7">
        <f t="shared" si="7"/>
        <v>27.628954788796321</v>
      </c>
      <c r="Q53" s="7">
        <f t="shared" si="9"/>
        <v>12.487549257195045</v>
      </c>
      <c r="R53" s="7">
        <f t="shared" si="8"/>
        <v>1471.9927541252887</v>
      </c>
      <c r="S53" s="7">
        <f t="shared" si="10"/>
        <v>-117.90275812528876</v>
      </c>
      <c r="T53" s="7">
        <f t="shared" si="5"/>
        <v>13901.060373550345</v>
      </c>
      <c r="U53" s="2"/>
    </row>
    <row r="54" spans="3:21" x14ac:dyDescent="0.3">
      <c r="C54" s="6">
        <v>45</v>
      </c>
      <c r="D54" s="6">
        <v>19904</v>
      </c>
      <c r="E54" s="7">
        <v>1675.505997</v>
      </c>
      <c r="F54" s="17">
        <v>0</v>
      </c>
      <c r="G54" s="17">
        <v>0</v>
      </c>
      <c r="H54" s="17">
        <v>0</v>
      </c>
      <c r="I54" s="17">
        <v>1</v>
      </c>
      <c r="K54" s="2"/>
      <c r="L54" s="2"/>
      <c r="M54" s="2"/>
      <c r="N54" s="6">
        <v>19904</v>
      </c>
      <c r="O54" s="7">
        <f t="shared" si="6"/>
        <v>1534.8926364547992</v>
      </c>
      <c r="P54" s="7">
        <f t="shared" si="7"/>
        <v>49.554675651048456</v>
      </c>
      <c r="Q54" s="7">
        <f t="shared" si="9"/>
        <v>94.195187015899734</v>
      </c>
      <c r="R54" s="7">
        <f t="shared" si="8"/>
        <v>1472.5722389968391</v>
      </c>
      <c r="S54" s="7">
        <f t="shared" si="10"/>
        <v>202.93375800316085</v>
      </c>
      <c r="T54" s="7">
        <f t="shared" si="5"/>
        <v>41182.110137285446</v>
      </c>
      <c r="U54" s="2"/>
    </row>
    <row r="55" spans="3:21" x14ac:dyDescent="0.3">
      <c r="C55" s="6">
        <v>46</v>
      </c>
      <c r="D55" s="6">
        <v>19911</v>
      </c>
      <c r="E55" s="7">
        <v>1597.6779979999999</v>
      </c>
      <c r="F55" s="17">
        <v>1</v>
      </c>
      <c r="G55" s="17">
        <v>0</v>
      </c>
      <c r="H55" s="17">
        <v>0</v>
      </c>
      <c r="I55" s="17">
        <v>0</v>
      </c>
      <c r="K55" s="2"/>
      <c r="L55" s="2"/>
      <c r="M55" s="2"/>
      <c r="N55" s="6">
        <v>19911</v>
      </c>
      <c r="O55" s="7">
        <f t="shared" si="6"/>
        <v>1630.0472586760486</v>
      </c>
      <c r="P55" s="7">
        <f t="shared" si="7"/>
        <v>56.763503955171608</v>
      </c>
      <c r="Q55" s="7">
        <f t="shared" si="9"/>
        <v>-47.630817879388708</v>
      </c>
      <c r="R55" s="7">
        <f t="shared" si="8"/>
        <v>1530.9566059077629</v>
      </c>
      <c r="S55" s="7">
        <f t="shared" si="10"/>
        <v>66.721392092237011</v>
      </c>
      <c r="T55" s="7">
        <f t="shared" si="5"/>
        <v>4451.7441627260278</v>
      </c>
      <c r="U55" s="2"/>
    </row>
    <row r="56" spans="3:21" x14ac:dyDescent="0.3">
      <c r="C56" s="6">
        <v>47</v>
      </c>
      <c r="D56" s="6">
        <v>19912</v>
      </c>
      <c r="E56" s="7">
        <v>1528.6039960000001</v>
      </c>
      <c r="F56" s="17">
        <v>0</v>
      </c>
      <c r="G56" s="17">
        <v>1</v>
      </c>
      <c r="H56" s="17">
        <v>0</v>
      </c>
      <c r="I56" s="17">
        <v>0</v>
      </c>
      <c r="K56" s="2"/>
      <c r="L56" s="2"/>
      <c r="M56" s="2"/>
      <c r="N56" s="6">
        <v>19912</v>
      </c>
      <c r="O56" s="7">
        <f t="shared" si="6"/>
        <v>1595.0669904354759</v>
      </c>
      <c r="P56" s="7">
        <f t="shared" si="7"/>
        <v>42.259866309159477</v>
      </c>
      <c r="Q56" s="7">
        <f t="shared" si="9"/>
        <v>-35.757852593697081</v>
      </c>
      <c r="R56" s="7">
        <f t="shared" si="8"/>
        <v>1662.8425786542466</v>
      </c>
      <c r="S56" s="7">
        <f t="shared" si="10"/>
        <v>-134.23858265424656</v>
      </c>
      <c r="T56" s="7">
        <f t="shared" si="5"/>
        <v>18019.997073020986</v>
      </c>
      <c r="U56" s="2"/>
    </row>
    <row r="57" spans="3:21" x14ac:dyDescent="0.3">
      <c r="C57" s="6">
        <v>48</v>
      </c>
      <c r="D57" s="6">
        <v>19913</v>
      </c>
      <c r="E57" s="7">
        <v>1507.060997</v>
      </c>
      <c r="F57" s="17">
        <v>0</v>
      </c>
      <c r="G57" s="17">
        <v>0</v>
      </c>
      <c r="H57" s="17">
        <v>1</v>
      </c>
      <c r="I57" s="17">
        <v>0</v>
      </c>
      <c r="K57" s="2"/>
      <c r="L57" s="2"/>
      <c r="M57" s="2"/>
      <c r="N57" s="6">
        <v>19913</v>
      </c>
      <c r="O57" s="7">
        <f t="shared" si="6"/>
        <v>1539.7637271534754</v>
      </c>
      <c r="P57" s="7">
        <f t="shared" si="7"/>
        <v>26.836255034684925</v>
      </c>
      <c r="Q57" s="7">
        <f t="shared" si="9"/>
        <v>-4.9944455577671576E-2</v>
      </c>
      <c r="R57" s="7">
        <f t="shared" si="8"/>
        <v>1649.8144060018303</v>
      </c>
      <c r="S57" s="7">
        <f t="shared" si="10"/>
        <v>-142.75340900183028</v>
      </c>
      <c r="T57" s="7">
        <f t="shared" si="5"/>
        <v>20378.535781643837</v>
      </c>
      <c r="U57" s="2"/>
    </row>
    <row r="58" spans="3:21" x14ac:dyDescent="0.3">
      <c r="C58" s="6">
        <v>49</v>
      </c>
      <c r="D58" s="6">
        <v>19914</v>
      </c>
      <c r="E58" s="7">
        <v>1862.6120000000001</v>
      </c>
      <c r="F58" s="17">
        <v>0</v>
      </c>
      <c r="G58" s="17">
        <v>0</v>
      </c>
      <c r="H58" s="17">
        <v>0</v>
      </c>
      <c r="I58" s="17">
        <v>1</v>
      </c>
      <c r="K58" s="2"/>
      <c r="L58" s="2"/>
      <c r="M58" s="2"/>
      <c r="N58" s="6">
        <v>19914</v>
      </c>
      <c r="O58" s="7">
        <f t="shared" si="6"/>
        <v>1704.5293090903922</v>
      </c>
      <c r="P58" s="7">
        <f t="shared" si="7"/>
        <v>48.641298911451955</v>
      </c>
      <c r="Q58" s="7">
        <f t="shared" si="9"/>
        <v>111.91999838767843</v>
      </c>
      <c r="R58" s="7">
        <f t="shared" si="8"/>
        <v>1660.7951692040601</v>
      </c>
      <c r="S58" s="7">
        <f t="shared" si="10"/>
        <v>201.81683079593995</v>
      </c>
      <c r="T58" s="7">
        <f t="shared" si="5"/>
        <v>40730.033192517054</v>
      </c>
      <c r="U58" s="2"/>
    </row>
    <row r="59" spans="3:21" x14ac:dyDescent="0.3">
      <c r="C59" s="6">
        <v>50</v>
      </c>
      <c r="D59" s="6">
        <v>19921</v>
      </c>
      <c r="E59" s="7">
        <v>1716.0249980000001</v>
      </c>
      <c r="F59" s="17">
        <v>1</v>
      </c>
      <c r="G59" s="17">
        <v>0</v>
      </c>
      <c r="H59" s="17">
        <v>0</v>
      </c>
      <c r="I59" s="17">
        <v>0</v>
      </c>
      <c r="K59" s="2"/>
      <c r="L59" s="2"/>
      <c r="M59" s="2"/>
      <c r="N59" s="6">
        <v>19921</v>
      </c>
      <c r="O59" s="7">
        <f t="shared" si="6"/>
        <v>1760.3365993578477</v>
      </c>
      <c r="P59" s="7">
        <f t="shared" si="7"/>
        <v>49.774159916776433</v>
      </c>
      <c r="Q59" s="7">
        <f t="shared" si="9"/>
        <v>-46.70994160217041</v>
      </c>
      <c r="R59" s="7">
        <f t="shared" si="8"/>
        <v>1705.5397901224553</v>
      </c>
      <c r="S59" s="7">
        <f t="shared" si="10"/>
        <v>10.485207877544781</v>
      </c>
      <c r="T59" s="7">
        <f t="shared" si="5"/>
        <v>109.93958423532713</v>
      </c>
      <c r="U59" s="2"/>
    </row>
    <row r="60" spans="3:21" x14ac:dyDescent="0.3">
      <c r="C60" s="6">
        <v>51</v>
      </c>
      <c r="D60" s="6">
        <v>19922</v>
      </c>
      <c r="E60" s="7">
        <v>1740.1709980000001</v>
      </c>
      <c r="F60" s="17">
        <v>0</v>
      </c>
      <c r="G60" s="17">
        <v>1</v>
      </c>
      <c r="H60" s="17">
        <v>0</v>
      </c>
      <c r="I60" s="17">
        <v>0</v>
      </c>
      <c r="K60" s="2"/>
      <c r="L60" s="2"/>
      <c r="M60" s="2"/>
      <c r="N60" s="6">
        <v>19922</v>
      </c>
      <c r="O60" s="7">
        <f t="shared" si="6"/>
        <v>1786.749537923562</v>
      </c>
      <c r="P60" s="7">
        <f t="shared" si="7"/>
        <v>46.081018885675419</v>
      </c>
      <c r="Q60" s="7">
        <f t="shared" si="9"/>
        <v>-38.759920762676508</v>
      </c>
      <c r="R60" s="7">
        <f t="shared" si="8"/>
        <v>1774.3529066809269</v>
      </c>
      <c r="S60" s="7">
        <f t="shared" si="10"/>
        <v>-34.181908680926881</v>
      </c>
      <c r="T60" s="7">
        <f t="shared" si="5"/>
        <v>1168.4028810712246</v>
      </c>
      <c r="U60" s="2"/>
    </row>
    <row r="61" spans="3:21" x14ac:dyDescent="0.3">
      <c r="C61" s="6">
        <v>52</v>
      </c>
      <c r="D61" s="6">
        <v>19923</v>
      </c>
      <c r="E61" s="7">
        <v>1767.733997</v>
      </c>
      <c r="F61" s="17">
        <v>0</v>
      </c>
      <c r="G61" s="17">
        <v>0</v>
      </c>
      <c r="H61" s="17">
        <v>1</v>
      </c>
      <c r="I61" s="17">
        <v>0</v>
      </c>
      <c r="K61" s="2"/>
      <c r="L61" s="2"/>
      <c r="M61" s="2"/>
      <c r="N61" s="6">
        <v>19923</v>
      </c>
      <c r="O61" s="7">
        <f t="shared" si="6"/>
        <v>1788.3752165999254</v>
      </c>
      <c r="P61" s="7">
        <f t="shared" si="7"/>
        <v>39.053139713120927</v>
      </c>
      <c r="Q61" s="7">
        <f t="shared" si="9"/>
        <v>-5.7627434474616113</v>
      </c>
      <c r="R61" s="7">
        <f t="shared" si="8"/>
        <v>1832.7806123536598</v>
      </c>
      <c r="S61" s="7">
        <f t="shared" si="10"/>
        <v>-65.046615353659718</v>
      </c>
      <c r="T61" s="7">
        <f t="shared" si="5"/>
        <v>4231.0621689669597</v>
      </c>
      <c r="U61" s="2"/>
    </row>
    <row r="62" spans="3:21" x14ac:dyDescent="0.3">
      <c r="C62" s="6">
        <v>53</v>
      </c>
      <c r="D62" s="6">
        <v>19924</v>
      </c>
      <c r="E62" s="7">
        <v>2000.2919999999999</v>
      </c>
      <c r="F62" s="17">
        <v>0</v>
      </c>
      <c r="G62" s="17">
        <v>0</v>
      </c>
      <c r="H62" s="17">
        <v>0</v>
      </c>
      <c r="I62" s="17">
        <v>1</v>
      </c>
      <c r="K62" s="2"/>
      <c r="L62" s="2"/>
      <c r="M62" s="2"/>
      <c r="N62" s="6">
        <v>19924</v>
      </c>
      <c r="O62" s="7">
        <f t="shared" si="6"/>
        <v>1869.0795701486097</v>
      </c>
      <c r="P62" s="7">
        <f t="shared" si="7"/>
        <v>45.637718682674148</v>
      </c>
      <c r="Q62" s="7">
        <f t="shared" si="9"/>
        <v>117.2724489884435</v>
      </c>
      <c r="R62" s="7">
        <f t="shared" si="8"/>
        <v>1939.3483547007247</v>
      </c>
      <c r="S62" s="7">
        <f t="shared" si="10"/>
        <v>60.943645299275204</v>
      </c>
      <c r="T62" s="7">
        <f t="shared" si="5"/>
        <v>3714.1279023638685</v>
      </c>
      <c r="U62" s="2"/>
    </row>
    <row r="63" spans="3:21" x14ac:dyDescent="0.3">
      <c r="C63" s="6">
        <v>54</v>
      </c>
      <c r="D63" s="6">
        <v>19931</v>
      </c>
      <c r="E63" s="7">
        <v>1973.8939969999999</v>
      </c>
      <c r="F63" s="17">
        <v>1</v>
      </c>
      <c r="G63" s="17">
        <v>0</v>
      </c>
      <c r="H63" s="17">
        <v>0</v>
      </c>
      <c r="I63" s="17">
        <v>0</v>
      </c>
      <c r="K63" s="2"/>
      <c r="L63" s="2"/>
      <c r="M63" s="2"/>
      <c r="N63" s="6">
        <v>19931</v>
      </c>
      <c r="O63" s="7">
        <f t="shared" si="6"/>
        <v>1987.0842677062913</v>
      </c>
      <c r="P63" s="7">
        <f t="shared" si="7"/>
        <v>57.078107648808341</v>
      </c>
      <c r="Q63" s="7">
        <f t="shared" si="9"/>
        <v>-37.410316359931628</v>
      </c>
      <c r="R63" s="7">
        <f t="shared" si="8"/>
        <v>1868.0073472291135</v>
      </c>
      <c r="S63" s="7">
        <f t="shared" si="10"/>
        <v>105.88664977088638</v>
      </c>
      <c r="T63" s="7">
        <f t="shared" si="5"/>
        <v>11211.982599702353</v>
      </c>
      <c r="U63" s="2"/>
    </row>
    <row r="64" spans="3:21" x14ac:dyDescent="0.3">
      <c r="C64" s="6">
        <v>55</v>
      </c>
      <c r="D64" s="6">
        <v>19932</v>
      </c>
      <c r="E64" s="7">
        <v>1861.9789960000001</v>
      </c>
      <c r="F64" s="17">
        <v>0</v>
      </c>
      <c r="G64" s="17">
        <v>1</v>
      </c>
      <c r="H64" s="17">
        <v>0</v>
      </c>
      <c r="I64" s="17">
        <v>0</v>
      </c>
      <c r="K64" s="2"/>
      <c r="L64" s="2"/>
      <c r="M64" s="2"/>
      <c r="N64" s="6">
        <v>19932</v>
      </c>
      <c r="O64" s="7">
        <f t="shared" si="6"/>
        <v>1946.1413082933282</v>
      </c>
      <c r="P64" s="7">
        <f t="shared" si="7"/>
        <v>41.582101714954511</v>
      </c>
      <c r="Q64" s="7">
        <f t="shared" si="9"/>
        <v>-51.356262404812526</v>
      </c>
      <c r="R64" s="7">
        <f t="shared" si="8"/>
        <v>2005.4024545924231</v>
      </c>
      <c r="S64" s="7">
        <f t="shared" si="10"/>
        <v>-143.423458592423</v>
      </c>
      <c r="T64" s="7">
        <f t="shared" si="5"/>
        <v>20570.288474612476</v>
      </c>
      <c r="U64" s="2"/>
    </row>
    <row r="65" spans="3:21" x14ac:dyDescent="0.3">
      <c r="C65" s="6">
        <v>56</v>
      </c>
      <c r="D65" s="6">
        <v>19933</v>
      </c>
      <c r="E65" s="7">
        <v>2140.788994</v>
      </c>
      <c r="F65" s="17">
        <v>0</v>
      </c>
      <c r="G65" s="17">
        <v>0</v>
      </c>
      <c r="H65" s="17">
        <v>1</v>
      </c>
      <c r="I65" s="17">
        <v>0</v>
      </c>
      <c r="K65" s="2"/>
      <c r="L65" s="2"/>
      <c r="M65" s="2"/>
      <c r="N65" s="6">
        <v>19933</v>
      </c>
      <c r="O65" s="7">
        <f t="shared" si="6"/>
        <v>2096.2727525497075</v>
      </c>
      <c r="P65" s="7">
        <f t="shared" si="7"/>
        <v>58.742507192665016</v>
      </c>
      <c r="Q65" s="7">
        <f t="shared" si="9"/>
        <v>8.1865497470243902</v>
      </c>
      <c r="R65" s="7">
        <f t="shared" si="8"/>
        <v>1981.960666560821</v>
      </c>
      <c r="S65" s="7">
        <f t="shared" si="10"/>
        <v>158.82832743917902</v>
      </c>
      <c r="T65" s="7">
        <f t="shared" si="5"/>
        <v>25226.437597127067</v>
      </c>
      <c r="U65" s="2"/>
    </row>
    <row r="66" spans="3:21" x14ac:dyDescent="0.3">
      <c r="C66" s="6">
        <v>57</v>
      </c>
      <c r="D66" s="6">
        <v>19934</v>
      </c>
      <c r="E66" s="7">
        <v>2468.8539959999998</v>
      </c>
      <c r="F66" s="17">
        <v>0</v>
      </c>
      <c r="G66" s="17">
        <v>0</v>
      </c>
      <c r="H66" s="17">
        <v>0</v>
      </c>
      <c r="I66" s="17">
        <v>1</v>
      </c>
      <c r="K66" s="2"/>
      <c r="L66" s="2"/>
      <c r="M66" s="2"/>
      <c r="N66" s="6">
        <v>19934</v>
      </c>
      <c r="O66" s="7">
        <f t="shared" si="6"/>
        <v>2289.3561647490656</v>
      </c>
      <c r="P66" s="7">
        <f t="shared" si="7"/>
        <v>79.980262744041767</v>
      </c>
      <c r="Q66" s="7">
        <f t="shared" si="9"/>
        <v>134.53612491753381</v>
      </c>
      <c r="R66" s="7">
        <f t="shared" si="8"/>
        <v>2272.2877087308161</v>
      </c>
      <c r="S66" s="7">
        <f t="shared" si="10"/>
        <v>196.5662872691837</v>
      </c>
      <c r="T66" s="7">
        <f t="shared" si="5"/>
        <v>38638.30529079125</v>
      </c>
      <c r="U66" s="2"/>
    </row>
    <row r="67" spans="3:21" x14ac:dyDescent="0.3">
      <c r="C67" s="6">
        <v>58</v>
      </c>
      <c r="D67" s="6">
        <v>19941</v>
      </c>
      <c r="E67" s="7">
        <v>2076.6999970000002</v>
      </c>
      <c r="F67" s="17">
        <v>1</v>
      </c>
      <c r="G67" s="17">
        <v>0</v>
      </c>
      <c r="H67" s="17">
        <v>0</v>
      </c>
      <c r="I67" s="17">
        <v>0</v>
      </c>
      <c r="K67" s="2"/>
      <c r="L67" s="2"/>
      <c r="M67" s="2"/>
      <c r="N67" s="6">
        <v>19941</v>
      </c>
      <c r="O67" s="7">
        <f t="shared" si="6"/>
        <v>2194.9051573585784</v>
      </c>
      <c r="P67" s="7">
        <f t="shared" si="7"/>
        <v>52.404680493432956</v>
      </c>
      <c r="Q67" s="7">
        <f t="shared" si="9"/>
        <v>-59.825863726923586</v>
      </c>
      <c r="R67" s="7">
        <f t="shared" si="8"/>
        <v>2331.9261111331757</v>
      </c>
      <c r="S67" s="7">
        <f t="shared" si="10"/>
        <v>-255.22611413317554</v>
      </c>
      <c r="T67" s="7">
        <f t="shared" si="5"/>
        <v>65140.369335520751</v>
      </c>
      <c r="U67" s="2"/>
    </row>
    <row r="68" spans="3:21" x14ac:dyDescent="0.3">
      <c r="C68" s="6">
        <v>59</v>
      </c>
      <c r="D68" s="6">
        <v>19942</v>
      </c>
      <c r="E68" s="7">
        <v>2149.9079969999998</v>
      </c>
      <c r="F68" s="17">
        <v>0</v>
      </c>
      <c r="G68" s="17">
        <v>1</v>
      </c>
      <c r="H68" s="17">
        <v>0</v>
      </c>
      <c r="I68" s="17">
        <v>0</v>
      </c>
      <c r="K68" s="2"/>
      <c r="L68" s="2"/>
      <c r="M68" s="2"/>
      <c r="N68" s="6">
        <v>19942</v>
      </c>
      <c r="O68" s="7">
        <f t="shared" si="6"/>
        <v>2215.84053166482</v>
      </c>
      <c r="P68" s="7">
        <f t="shared" si="7"/>
        <v>47.429744288099954</v>
      </c>
      <c r="Q68" s="7">
        <f t="shared" si="9"/>
        <v>-55.400271961707588</v>
      </c>
      <c r="R68" s="7">
        <f t="shared" si="8"/>
        <v>2195.9535754471985</v>
      </c>
      <c r="S68" s="7">
        <f t="shared" si="10"/>
        <v>-46.04557844719875</v>
      </c>
      <c r="T68" s="7">
        <f t="shared" si="5"/>
        <v>2120.195294537134</v>
      </c>
      <c r="U68" s="2"/>
    </row>
    <row r="69" spans="3:21" x14ac:dyDescent="0.3">
      <c r="C69" s="6">
        <v>60</v>
      </c>
      <c r="D69" s="6">
        <v>19943</v>
      </c>
      <c r="E69" s="7">
        <v>2493.2859960000001</v>
      </c>
      <c r="F69" s="17">
        <v>0</v>
      </c>
      <c r="G69" s="17">
        <v>0</v>
      </c>
      <c r="H69" s="17">
        <v>1</v>
      </c>
      <c r="I69" s="17">
        <v>0</v>
      </c>
      <c r="K69" s="2"/>
      <c r="L69" s="2"/>
      <c r="M69" s="2"/>
      <c r="N69" s="6">
        <v>19943</v>
      </c>
      <c r="O69" s="7">
        <f t="shared" si="6"/>
        <v>2414.8767996808842</v>
      </c>
      <c r="P69" s="7">
        <f t="shared" si="7"/>
        <v>71.396996040409434</v>
      </c>
      <c r="Q69" s="7">
        <f t="shared" si="9"/>
        <v>27.668969448195149</v>
      </c>
      <c r="R69" s="7">
        <f t="shared" si="8"/>
        <v>2271.4568256999441</v>
      </c>
      <c r="S69" s="7">
        <f t="shared" si="10"/>
        <v>221.82917030005592</v>
      </c>
      <c r="T69" s="7">
        <f t="shared" si="5"/>
        <v>49208.180796011213</v>
      </c>
      <c r="U69" s="2"/>
    </row>
    <row r="70" spans="3:21" x14ac:dyDescent="0.3">
      <c r="C70" s="6">
        <v>61</v>
      </c>
      <c r="D70" s="6">
        <v>19944</v>
      </c>
      <c r="E70" s="7">
        <v>2832</v>
      </c>
      <c r="F70" s="17">
        <v>0</v>
      </c>
      <c r="G70" s="17">
        <v>0</v>
      </c>
      <c r="H70" s="17">
        <v>0</v>
      </c>
      <c r="I70" s="17">
        <v>1</v>
      </c>
      <c r="K70" s="2"/>
      <c r="L70" s="2"/>
      <c r="M70" s="2"/>
      <c r="N70" s="6">
        <v>19944</v>
      </c>
      <c r="O70" s="7">
        <f t="shared" si="6"/>
        <v>2630.6091585343611</v>
      </c>
      <c r="P70" s="7">
        <f t="shared" si="7"/>
        <v>94.214760686929267</v>
      </c>
      <c r="Q70" s="7">
        <f t="shared" si="9"/>
        <v>153.08415337236903</v>
      </c>
      <c r="R70" s="7">
        <f t="shared" si="8"/>
        <v>2620.8099206388274</v>
      </c>
      <c r="S70" s="7">
        <f t="shared" si="10"/>
        <v>211.19007936117259</v>
      </c>
      <c r="T70" s="7">
        <f t="shared" si="5"/>
        <v>44601.249620578375</v>
      </c>
      <c r="U70" s="2"/>
    </row>
    <row r="71" spans="3:21" x14ac:dyDescent="0.3">
      <c r="C71" s="6">
        <v>62</v>
      </c>
      <c r="D71" s="6">
        <v>19951</v>
      </c>
      <c r="E71" s="7">
        <v>2652</v>
      </c>
      <c r="F71" s="17">
        <v>1</v>
      </c>
      <c r="G71" s="17">
        <v>0</v>
      </c>
      <c r="H71" s="17">
        <v>0</v>
      </c>
      <c r="I71" s="17">
        <v>0</v>
      </c>
      <c r="K71" s="2"/>
      <c r="L71" s="2"/>
      <c r="M71" s="2"/>
      <c r="N71" s="6">
        <v>19951</v>
      </c>
      <c r="O71" s="7">
        <f t="shared" si="6"/>
        <v>2715.940551871277</v>
      </c>
      <c r="P71" s="7">
        <f t="shared" si="7"/>
        <v>92.810402243436073</v>
      </c>
      <c r="Q71" s="7">
        <f t="shared" si="9"/>
        <v>-60.967433936548574</v>
      </c>
      <c r="R71" s="7">
        <f t="shared" si="8"/>
        <v>2664.9980554943668</v>
      </c>
      <c r="S71" s="7">
        <f t="shared" si="10"/>
        <v>-12.998055494366781</v>
      </c>
      <c r="T71" s="7">
        <f t="shared" si="5"/>
        <v>168.94944663463846</v>
      </c>
      <c r="U71" s="2"/>
    </row>
    <row r="72" spans="3:21" x14ac:dyDescent="0.3">
      <c r="C72" s="6">
        <v>63</v>
      </c>
      <c r="D72" s="6">
        <v>19952</v>
      </c>
      <c r="E72" s="7">
        <v>2575</v>
      </c>
      <c r="F72" s="17">
        <v>0</v>
      </c>
      <c r="G72" s="17">
        <v>1</v>
      </c>
      <c r="H72" s="17">
        <v>0</v>
      </c>
      <c r="I72" s="17">
        <v>0</v>
      </c>
      <c r="K72" s="2"/>
      <c r="L72" s="2"/>
      <c r="M72" s="2"/>
      <c r="N72" s="6">
        <v>19952</v>
      </c>
      <c r="O72" s="7">
        <f t="shared" si="6"/>
        <v>2686.8592890593281</v>
      </c>
      <c r="P72" s="7">
        <f t="shared" si="7"/>
        <v>73.540728676270646</v>
      </c>
      <c r="Q72" s="7">
        <f t="shared" si="9"/>
        <v>-71.064139968764096</v>
      </c>
      <c r="R72" s="7">
        <f t="shared" si="8"/>
        <v>2753.3506821530054</v>
      </c>
      <c r="S72" s="7">
        <f t="shared" si="10"/>
        <v>-178.35068215300544</v>
      </c>
      <c r="T72" s="7">
        <f t="shared" si="5"/>
        <v>31808.965824442374</v>
      </c>
      <c r="U72" s="2"/>
    </row>
    <row r="73" spans="3:21" x14ac:dyDescent="0.3">
      <c r="C73" s="6">
        <v>64</v>
      </c>
      <c r="D73" s="6">
        <v>19953</v>
      </c>
      <c r="E73" s="7">
        <v>3003</v>
      </c>
      <c r="F73" s="17">
        <v>0</v>
      </c>
      <c r="G73" s="17">
        <v>0</v>
      </c>
      <c r="H73" s="17">
        <v>1</v>
      </c>
      <c r="I73" s="17">
        <v>0</v>
      </c>
      <c r="K73" s="2"/>
      <c r="L73" s="2"/>
      <c r="M73" s="2"/>
      <c r="N73" s="6">
        <v>19953</v>
      </c>
      <c r="O73" s="7">
        <f t="shared" si="6"/>
        <v>2907.292077288992</v>
      </c>
      <c r="P73" s="7">
        <f t="shared" si="7"/>
        <v>96.762677739944252</v>
      </c>
      <c r="Q73" s="7">
        <f t="shared" si="9"/>
        <v>46.54554998455562</v>
      </c>
      <c r="R73" s="7">
        <f t="shared" si="8"/>
        <v>2788.068987183794</v>
      </c>
      <c r="S73" s="7">
        <f t="shared" si="10"/>
        <v>214.93101281620602</v>
      </c>
      <c r="T73" s="7">
        <f t="shared" si="5"/>
        <v>46195.340270200119</v>
      </c>
      <c r="U73" s="2"/>
    </row>
    <row r="74" spans="3:21" x14ac:dyDescent="0.3">
      <c r="C74" s="6">
        <v>65</v>
      </c>
      <c r="D74" s="6">
        <v>19954</v>
      </c>
      <c r="E74" s="7">
        <v>3148</v>
      </c>
      <c r="F74" s="17">
        <v>0</v>
      </c>
      <c r="G74" s="17">
        <v>0</v>
      </c>
      <c r="H74" s="17">
        <v>0</v>
      </c>
      <c r="I74" s="17">
        <v>1</v>
      </c>
      <c r="K74" s="2"/>
      <c r="L74" s="2"/>
      <c r="M74" s="2"/>
      <c r="N74" s="6">
        <v>19954</v>
      </c>
      <c r="O74" s="7">
        <f t="shared" si="6"/>
        <v>2997.8088761325039</v>
      </c>
      <c r="P74" s="7">
        <f t="shared" si="7"/>
        <v>95.775275956404641</v>
      </c>
      <c r="Q74" s="7">
        <f t="shared" si="9"/>
        <v>152.28151750241585</v>
      </c>
      <c r="R74" s="7">
        <f t="shared" si="8"/>
        <v>3157.1389084013053</v>
      </c>
      <c r="S74" s="7">
        <f t="shared" si="10"/>
        <v>-9.1389084013053434</v>
      </c>
      <c r="T74" s="7">
        <f t="shared" si="5"/>
        <v>83.519646767449387</v>
      </c>
      <c r="U74" s="2"/>
    </row>
    <row r="75" spans="3:21" x14ac:dyDescent="0.3">
      <c r="C75" s="6">
        <v>66</v>
      </c>
      <c r="D75" s="6">
        <v>19961</v>
      </c>
      <c r="E75" s="7">
        <v>2185</v>
      </c>
      <c r="F75" s="17">
        <v>1</v>
      </c>
      <c r="G75" s="17">
        <v>0</v>
      </c>
      <c r="H75" s="17">
        <v>0</v>
      </c>
      <c r="I75" s="17">
        <v>0</v>
      </c>
      <c r="K75" s="2"/>
      <c r="L75" s="2"/>
      <c r="M75" s="2"/>
      <c r="N75" s="6">
        <v>19961</v>
      </c>
      <c r="O75" s="7">
        <f t="shared" si="6"/>
        <v>2514.2905275445592</v>
      </c>
      <c r="P75" s="7">
        <f t="shared" si="7"/>
        <v>4.1956011735753265</v>
      </c>
      <c r="Q75" s="7">
        <f t="shared" si="9"/>
        <v>-135.41041466102311</v>
      </c>
      <c r="R75" s="7">
        <f t="shared" si="8"/>
        <v>3032.6167181523597</v>
      </c>
      <c r="S75" s="7">
        <f t="shared" si="10"/>
        <v>-847.61671815235968</v>
      </c>
      <c r="T75" s="7">
        <f t="shared" ref="T75:T113" si="11">S75^2</f>
        <v>718454.10089137673</v>
      </c>
      <c r="U75" s="2"/>
    </row>
    <row r="76" spans="3:21" x14ac:dyDescent="0.3">
      <c r="C76" s="6">
        <v>67</v>
      </c>
      <c r="D76" s="6">
        <v>19962</v>
      </c>
      <c r="E76" s="7">
        <v>2179</v>
      </c>
      <c r="F76" s="17">
        <v>0</v>
      </c>
      <c r="G76" s="17">
        <v>1</v>
      </c>
      <c r="H76" s="17">
        <v>0</v>
      </c>
      <c r="I76" s="17">
        <v>0</v>
      </c>
      <c r="K76" s="2"/>
      <c r="L76" s="2"/>
      <c r="M76" s="2"/>
      <c r="N76" s="6">
        <v>19962</v>
      </c>
      <c r="O76" s="7">
        <f t="shared" si="6"/>
        <v>2335.0362940936184</v>
      </c>
      <c r="P76" s="7">
        <f t="shared" si="7"/>
        <v>-24.805712637001257</v>
      </c>
      <c r="Q76" s="7">
        <f t="shared" si="9"/>
        <v>-94.638631253046015</v>
      </c>
      <c r="R76" s="7">
        <f t="shared" si="8"/>
        <v>2447.42198874937</v>
      </c>
      <c r="S76" s="7">
        <f t="shared" si="10"/>
        <v>-268.42198874937003</v>
      </c>
      <c r="T76" s="7">
        <f t="shared" si="11"/>
        <v>72050.364044166927</v>
      </c>
      <c r="U76" s="2"/>
    </row>
    <row r="77" spans="3:21" x14ac:dyDescent="0.3">
      <c r="C77" s="6">
        <v>68</v>
      </c>
      <c r="D77" s="6">
        <v>19963</v>
      </c>
      <c r="E77" s="7">
        <v>2321</v>
      </c>
      <c r="F77" s="17">
        <v>0</v>
      </c>
      <c r="G77" s="17">
        <v>0</v>
      </c>
      <c r="H77" s="17">
        <v>1</v>
      </c>
      <c r="I77" s="17">
        <v>0</v>
      </c>
      <c r="K77" s="2"/>
      <c r="L77" s="2"/>
      <c r="M77" s="2"/>
      <c r="N77" s="6">
        <v>19963</v>
      </c>
      <c r="O77" s="7">
        <f t="shared" si="6"/>
        <v>2285.7798074087568</v>
      </c>
      <c r="P77" s="7">
        <f t="shared" si="7"/>
        <v>-28.671099447105988</v>
      </c>
      <c r="Q77" s="7">
        <f t="shared" si="9"/>
        <v>43.403467240981541</v>
      </c>
      <c r="R77" s="7">
        <f t="shared" si="8"/>
        <v>2356.7761314411728</v>
      </c>
      <c r="S77" s="7">
        <f t="shared" si="10"/>
        <v>-35.776131441172765</v>
      </c>
      <c r="T77" s="7">
        <f t="shared" si="11"/>
        <v>1279.9315808960705</v>
      </c>
      <c r="U77" s="2"/>
    </row>
    <row r="78" spans="3:21" x14ac:dyDescent="0.3">
      <c r="C78" s="6">
        <v>69</v>
      </c>
      <c r="D78" s="6">
        <v>19964</v>
      </c>
      <c r="E78" s="7">
        <v>2129</v>
      </c>
      <c r="F78" s="17">
        <v>0</v>
      </c>
      <c r="G78" s="17">
        <v>0</v>
      </c>
      <c r="H78" s="17">
        <v>0</v>
      </c>
      <c r="I78" s="17">
        <v>1</v>
      </c>
      <c r="K78" s="2"/>
      <c r="L78" s="2"/>
      <c r="M78" s="2"/>
      <c r="N78" s="6">
        <v>19964</v>
      </c>
      <c r="O78" s="7">
        <f t="shared" si="6"/>
        <v>2065.4793234564127</v>
      </c>
      <c r="P78" s="7">
        <f t="shared" si="7"/>
        <v>-58.965506235420172</v>
      </c>
      <c r="Q78" s="7">
        <f t="shared" si="9"/>
        <v>127.65590110936992</v>
      </c>
      <c r="R78" s="7">
        <f t="shared" si="8"/>
        <v>2409.3902254640666</v>
      </c>
      <c r="S78" s="7">
        <f t="shared" si="10"/>
        <v>-280.39022546406659</v>
      </c>
      <c r="T78" s="7">
        <f t="shared" si="11"/>
        <v>78618.678535790095</v>
      </c>
      <c r="U78" s="2"/>
    </row>
    <row r="79" spans="3:21" x14ac:dyDescent="0.3">
      <c r="C79" s="6">
        <v>70</v>
      </c>
      <c r="D79" s="6">
        <v>19971</v>
      </c>
      <c r="E79" s="7">
        <v>1601</v>
      </c>
      <c r="F79" s="17">
        <v>1</v>
      </c>
      <c r="G79" s="17">
        <v>0</v>
      </c>
      <c r="H79" s="17">
        <v>0</v>
      </c>
      <c r="I79" s="17">
        <v>0</v>
      </c>
      <c r="K79" s="2"/>
      <c r="L79" s="2"/>
      <c r="M79" s="2"/>
      <c r="N79" s="6">
        <v>19971</v>
      </c>
      <c r="O79" s="7">
        <f t="shared" si="6"/>
        <v>1821.9148402071853</v>
      </c>
      <c r="P79" s="7">
        <f t="shared" si="7"/>
        <v>-88.148486271605947</v>
      </c>
      <c r="Q79" s="7">
        <f t="shared" si="9"/>
        <v>-159.13257818113016</v>
      </c>
      <c r="R79" s="7">
        <f t="shared" si="8"/>
        <v>1871.1034025599693</v>
      </c>
      <c r="S79" s="7">
        <f t="shared" si="10"/>
        <v>-270.10340255996925</v>
      </c>
      <c r="T79" s="7">
        <f t="shared" si="11"/>
        <v>72955.8480744728</v>
      </c>
      <c r="U79" s="2"/>
    </row>
    <row r="80" spans="3:21" x14ac:dyDescent="0.3">
      <c r="C80" s="6">
        <v>71</v>
      </c>
      <c r="D80" s="6">
        <v>19972</v>
      </c>
      <c r="E80" s="7">
        <v>1737</v>
      </c>
      <c r="F80" s="17">
        <v>0</v>
      </c>
      <c r="G80" s="17">
        <v>1</v>
      </c>
      <c r="H80" s="17">
        <v>0</v>
      </c>
      <c r="I80" s="17">
        <v>0</v>
      </c>
      <c r="K80" s="2"/>
      <c r="L80" s="2"/>
      <c r="M80" s="2"/>
      <c r="N80" s="6">
        <v>19972</v>
      </c>
      <c r="O80" s="7">
        <f t="shared" si="6"/>
        <v>1800.6560047122098</v>
      </c>
      <c r="P80" s="7">
        <f t="shared" si="7"/>
        <v>-77.574000026777838</v>
      </c>
      <c r="Q80" s="7">
        <f t="shared" si="9"/>
        <v>-86.042878128111823</v>
      </c>
      <c r="R80" s="7">
        <f t="shared" si="8"/>
        <v>1639.1277226825334</v>
      </c>
      <c r="S80" s="7">
        <f t="shared" si="10"/>
        <v>97.872277317466569</v>
      </c>
      <c r="T80" s="7">
        <f t="shared" si="11"/>
        <v>9578.9826673070802</v>
      </c>
      <c r="U80" s="2"/>
    </row>
    <row r="81" spans="3:21" x14ac:dyDescent="0.3">
      <c r="C81" s="6">
        <v>72</v>
      </c>
      <c r="D81" s="6">
        <v>19973</v>
      </c>
      <c r="E81" s="7">
        <v>1614</v>
      </c>
      <c r="F81" s="17">
        <v>0</v>
      </c>
      <c r="G81" s="17">
        <v>0</v>
      </c>
      <c r="H81" s="17">
        <v>1</v>
      </c>
      <c r="I81" s="17">
        <v>0</v>
      </c>
      <c r="K81" s="2"/>
      <c r="L81" s="2"/>
      <c r="M81" s="2"/>
      <c r="N81" s="6">
        <v>19973</v>
      </c>
      <c r="O81" s="7">
        <f t="shared" si="6"/>
        <v>1618.8676117518446</v>
      </c>
      <c r="P81" s="7">
        <f t="shared" si="7"/>
        <v>-94.049099714012968</v>
      </c>
      <c r="Q81" s="7">
        <f t="shared" si="9"/>
        <v>30.011243132749712</v>
      </c>
      <c r="R81" s="7">
        <f t="shared" si="8"/>
        <v>1766.4854719264135</v>
      </c>
      <c r="S81" s="7">
        <f t="shared" si="10"/>
        <v>-152.48547192641354</v>
      </c>
      <c r="T81" s="7">
        <f t="shared" si="11"/>
        <v>23251.819148621053</v>
      </c>
      <c r="U81" s="2"/>
    </row>
    <row r="82" spans="3:21" x14ac:dyDescent="0.3">
      <c r="C82" s="6">
        <v>73</v>
      </c>
      <c r="D82" s="6">
        <v>19974</v>
      </c>
      <c r="E82" s="7">
        <v>1578</v>
      </c>
      <c r="F82" s="17">
        <v>0</v>
      </c>
      <c r="G82" s="17">
        <v>0</v>
      </c>
      <c r="H82" s="17">
        <v>0</v>
      </c>
      <c r="I82" s="17">
        <v>1</v>
      </c>
      <c r="K82" s="2"/>
      <c r="L82" s="2"/>
      <c r="M82" s="2"/>
      <c r="N82" s="6">
        <v>19974</v>
      </c>
      <c r="O82" s="7">
        <f t="shared" si="6"/>
        <v>1473.9198548925383</v>
      </c>
      <c r="P82" s="7">
        <f t="shared" si="7"/>
        <v>-102.09559335860484</v>
      </c>
      <c r="Q82" s="7">
        <f t="shared" ref="Q82:Q113" si="12">$W$11*(E82-O82)+(1-$W$11)*Q78</f>
        <v>121.11509418136507</v>
      </c>
      <c r="R82" s="7">
        <f t="shared" si="8"/>
        <v>1652.4744131472016</v>
      </c>
      <c r="S82" s="7">
        <f t="shared" ref="S82:S113" si="13">E82-R82</f>
        <v>-74.474413147201631</v>
      </c>
      <c r="T82" s="7">
        <f t="shared" si="11"/>
        <v>5546.4382136200793</v>
      </c>
      <c r="U82" s="2"/>
    </row>
    <row r="83" spans="3:21" x14ac:dyDescent="0.3">
      <c r="C83" s="6">
        <v>74</v>
      </c>
      <c r="D83" s="6">
        <v>19981</v>
      </c>
      <c r="E83" s="7">
        <v>1405</v>
      </c>
      <c r="F83" s="17">
        <v>1</v>
      </c>
      <c r="G83" s="17">
        <v>0</v>
      </c>
      <c r="H83" s="17">
        <v>0</v>
      </c>
      <c r="I83" s="17">
        <v>0</v>
      </c>
      <c r="K83" s="2"/>
      <c r="L83" s="2"/>
      <c r="M83" s="2"/>
      <c r="N83" s="6">
        <v>19981</v>
      </c>
      <c r="O83" s="7">
        <f t="shared" ref="O83:O113" si="14">$W$9*(E83-Q79)+(1-$W$9)*(O82+P82)</f>
        <v>1503.2551068615408</v>
      </c>
      <c r="P83" s="7">
        <f t="shared" ref="P83:P113" si="15">$W$10*(O83-O82)+(1-$W$10)*P82</f>
        <v>-81.317884850243487</v>
      </c>
      <c r="Q83" s="7">
        <f t="shared" si="12"/>
        <v>-142.24286375863792</v>
      </c>
      <c r="R83" s="7">
        <f t="shared" ref="R83:R113" si="16">O82+P82+Q79</f>
        <v>1212.6916833528032</v>
      </c>
      <c r="S83" s="7">
        <f t="shared" si="13"/>
        <v>192.30831664719676</v>
      </c>
      <c r="T83" s="7">
        <f t="shared" si="11"/>
        <v>36982.488651678497</v>
      </c>
      <c r="U83" s="2"/>
    </row>
    <row r="84" spans="3:21" x14ac:dyDescent="0.3">
      <c r="C84" s="6">
        <v>75</v>
      </c>
      <c r="D84" s="6">
        <v>19982</v>
      </c>
      <c r="E84" s="7">
        <v>1402</v>
      </c>
      <c r="F84" s="17">
        <v>0</v>
      </c>
      <c r="G84" s="17">
        <v>1</v>
      </c>
      <c r="H84" s="17">
        <v>0</v>
      </c>
      <c r="I84" s="17">
        <v>0</v>
      </c>
      <c r="K84" s="2"/>
      <c r="L84" s="2"/>
      <c r="M84" s="2"/>
      <c r="N84" s="6">
        <v>19982</v>
      </c>
      <c r="O84" s="7">
        <f t="shared" si="14"/>
        <v>1467.1163511090181</v>
      </c>
      <c r="P84" s="7">
        <f t="shared" si="15"/>
        <v>-74.17558295973825</v>
      </c>
      <c r="Q84" s="7">
        <f t="shared" si="12"/>
        <v>-80.237067578728357</v>
      </c>
      <c r="R84" s="7">
        <f t="shared" si="16"/>
        <v>1335.8943438831855</v>
      </c>
      <c r="S84" s="7">
        <f t="shared" si="13"/>
        <v>66.105656116814544</v>
      </c>
      <c r="T84" s="7">
        <f t="shared" si="11"/>
        <v>4369.9577706345399</v>
      </c>
      <c r="U84" s="2"/>
    </row>
    <row r="85" spans="3:21" x14ac:dyDescent="0.3">
      <c r="C85" s="6">
        <v>76</v>
      </c>
      <c r="D85" s="6">
        <v>19983</v>
      </c>
      <c r="E85" s="7">
        <v>1556</v>
      </c>
      <c r="F85" s="17">
        <v>0</v>
      </c>
      <c r="G85" s="17">
        <v>0</v>
      </c>
      <c r="H85" s="17">
        <v>1</v>
      </c>
      <c r="I85" s="17">
        <v>0</v>
      </c>
      <c r="K85" s="2"/>
      <c r="L85" s="2"/>
      <c r="M85" s="2"/>
      <c r="N85" s="6">
        <v>19983</v>
      </c>
      <c r="O85" s="7">
        <f t="shared" si="14"/>
        <v>1483.8708429958151</v>
      </c>
      <c r="P85" s="7">
        <f t="shared" si="15"/>
        <v>-59.800581527651012</v>
      </c>
      <c r="Q85" s="7">
        <f t="shared" si="12"/>
        <v>41.696346372751719</v>
      </c>
      <c r="R85" s="7">
        <f t="shared" si="16"/>
        <v>1422.9520112820296</v>
      </c>
      <c r="S85" s="7">
        <f t="shared" si="13"/>
        <v>133.04798871797038</v>
      </c>
      <c r="T85" s="7">
        <f t="shared" si="11"/>
        <v>17701.767301897173</v>
      </c>
      <c r="U85" s="2"/>
    </row>
    <row r="86" spans="3:21" x14ac:dyDescent="0.3">
      <c r="C86" s="6">
        <v>77</v>
      </c>
      <c r="D86" s="6">
        <v>19984</v>
      </c>
      <c r="E86" s="7">
        <v>1710</v>
      </c>
      <c r="F86" s="17">
        <v>0</v>
      </c>
      <c r="G86" s="17">
        <v>0</v>
      </c>
      <c r="H86" s="17">
        <v>0</v>
      </c>
      <c r="I86" s="17">
        <v>1</v>
      </c>
      <c r="K86" s="2"/>
      <c r="L86" s="2"/>
      <c r="M86" s="2"/>
      <c r="N86" s="6">
        <v>19984</v>
      </c>
      <c r="O86" s="7">
        <f t="shared" si="14"/>
        <v>1536.710881525649</v>
      </c>
      <c r="P86" s="7">
        <f t="shared" si="15"/>
        <v>-41.993392021095389</v>
      </c>
      <c r="Q86" s="7">
        <f t="shared" si="12"/>
        <v>135.59014302093709</v>
      </c>
      <c r="R86" s="7">
        <f t="shared" si="16"/>
        <v>1545.1853556495291</v>
      </c>
      <c r="S86" s="7">
        <f t="shared" si="13"/>
        <v>164.81464435047087</v>
      </c>
      <c r="T86" s="7">
        <f t="shared" si="11"/>
        <v>27163.866992372201</v>
      </c>
      <c r="U86" s="2"/>
    </row>
    <row r="87" spans="3:21" x14ac:dyDescent="0.3">
      <c r="C87" s="6">
        <v>78</v>
      </c>
      <c r="D87" s="6">
        <v>19991</v>
      </c>
      <c r="E87" s="7">
        <v>1530</v>
      </c>
      <c r="F87" s="17">
        <v>1</v>
      </c>
      <c r="G87" s="17">
        <v>0</v>
      </c>
      <c r="H87" s="17">
        <v>0</v>
      </c>
      <c r="I87" s="17">
        <v>0</v>
      </c>
      <c r="K87" s="2"/>
      <c r="L87" s="2"/>
      <c r="M87" s="2"/>
      <c r="N87" s="6">
        <v>19991</v>
      </c>
      <c r="O87" s="7">
        <f t="shared" si="14"/>
        <v>1616.0451076341374</v>
      </c>
      <c r="P87" s="7">
        <f t="shared" si="15"/>
        <v>-22.812887800593749</v>
      </c>
      <c r="Q87" s="7">
        <f t="shared" si="12"/>
        <v>-126.65147943281997</v>
      </c>
      <c r="R87" s="7">
        <f t="shared" si="16"/>
        <v>1352.4746257459158</v>
      </c>
      <c r="S87" s="7">
        <f t="shared" si="13"/>
        <v>177.52537425408423</v>
      </c>
      <c r="T87" s="7">
        <f t="shared" si="11"/>
        <v>31515.258504052672</v>
      </c>
      <c r="U87" s="2"/>
    </row>
    <row r="88" spans="3:21" x14ac:dyDescent="0.3">
      <c r="C88" s="6">
        <v>79</v>
      </c>
      <c r="D88" s="6">
        <v>19992</v>
      </c>
      <c r="E88" s="7">
        <v>1558</v>
      </c>
      <c r="F88" s="17">
        <v>0</v>
      </c>
      <c r="G88" s="17">
        <v>1</v>
      </c>
      <c r="H88" s="17">
        <v>0</v>
      </c>
      <c r="I88" s="17">
        <v>0</v>
      </c>
      <c r="K88" s="2"/>
      <c r="L88" s="2"/>
      <c r="M88" s="2"/>
      <c r="N88" s="6">
        <v>19992</v>
      </c>
      <c r="O88" s="7">
        <f t="shared" si="14"/>
        <v>1623.9902509271308</v>
      </c>
      <c r="P88" s="7">
        <f t="shared" si="15"/>
        <v>-17.950396025845734</v>
      </c>
      <c r="Q88" s="7">
        <f t="shared" si="12"/>
        <v>-76.284461475694286</v>
      </c>
      <c r="R88" s="7">
        <f t="shared" si="16"/>
        <v>1512.9951522548154</v>
      </c>
      <c r="S88" s="7">
        <f t="shared" si="13"/>
        <v>45.004847745184634</v>
      </c>
      <c r="T88" s="7">
        <f t="shared" si="11"/>
        <v>2025.4363205672505</v>
      </c>
      <c r="U88" s="2"/>
    </row>
    <row r="89" spans="3:21" x14ac:dyDescent="0.3">
      <c r="C89" s="6">
        <v>80</v>
      </c>
      <c r="D89" s="6">
        <v>19993</v>
      </c>
      <c r="E89" s="7">
        <v>1336</v>
      </c>
      <c r="F89" s="17">
        <v>0</v>
      </c>
      <c r="G89" s="17">
        <v>0</v>
      </c>
      <c r="H89" s="17">
        <v>1</v>
      </c>
      <c r="I89" s="17">
        <v>0</v>
      </c>
      <c r="K89" s="2"/>
      <c r="L89" s="2"/>
      <c r="M89" s="2"/>
      <c r="N89" s="6">
        <v>19993</v>
      </c>
      <c r="O89" s="7">
        <f t="shared" si="14"/>
        <v>1392.9874338360567</v>
      </c>
      <c r="P89" s="7">
        <f t="shared" si="15"/>
        <v>-51.63153907000553</v>
      </c>
      <c r="Q89" s="7">
        <f t="shared" si="12"/>
        <v>14.317731102928047</v>
      </c>
      <c r="R89" s="7">
        <f t="shared" si="16"/>
        <v>1647.7362012740368</v>
      </c>
      <c r="S89" s="7">
        <f t="shared" si="13"/>
        <v>-311.73620127403683</v>
      </c>
      <c r="T89" s="7">
        <f t="shared" si="11"/>
        <v>97179.459184766805</v>
      </c>
      <c r="U89" s="2"/>
    </row>
    <row r="90" spans="3:21" x14ac:dyDescent="0.3">
      <c r="C90" s="6">
        <v>81</v>
      </c>
      <c r="D90" s="6">
        <v>19994</v>
      </c>
      <c r="E90" s="7">
        <v>2343</v>
      </c>
      <c r="F90" s="17">
        <v>0</v>
      </c>
      <c r="G90" s="17">
        <v>0</v>
      </c>
      <c r="H90" s="17">
        <v>0</v>
      </c>
      <c r="I90" s="17">
        <v>1</v>
      </c>
      <c r="K90" s="2"/>
      <c r="L90" s="2"/>
      <c r="M90" s="2"/>
      <c r="N90" s="6">
        <v>19994</v>
      </c>
      <c r="O90" s="7">
        <f t="shared" si="14"/>
        <v>1933.2502357778453</v>
      </c>
      <c r="P90" s="7">
        <f t="shared" si="15"/>
        <v>41.940164396079027</v>
      </c>
      <c r="Q90" s="7">
        <f t="shared" si="12"/>
        <v>211.65239738032921</v>
      </c>
      <c r="R90" s="7">
        <f t="shared" si="16"/>
        <v>1476.9460377869882</v>
      </c>
      <c r="S90" s="7">
        <f t="shared" si="13"/>
        <v>866.0539622130118</v>
      </c>
      <c r="T90" s="7">
        <f t="shared" si="11"/>
        <v>750049.46546485682</v>
      </c>
      <c r="U90" s="2"/>
    </row>
    <row r="91" spans="3:21" x14ac:dyDescent="0.3">
      <c r="C91" s="6">
        <v>82</v>
      </c>
      <c r="D91" s="6">
        <v>20001</v>
      </c>
      <c r="E91" s="7">
        <v>1945</v>
      </c>
      <c r="F91" s="17">
        <v>1</v>
      </c>
      <c r="G91" s="17">
        <v>0</v>
      </c>
      <c r="H91" s="17">
        <v>0</v>
      </c>
      <c r="I91" s="17">
        <v>0</v>
      </c>
      <c r="K91" s="2"/>
      <c r="L91" s="2"/>
      <c r="M91" s="2"/>
      <c r="N91" s="6">
        <v>20001</v>
      </c>
      <c r="O91" s="7">
        <f t="shared" si="14"/>
        <v>2041.1155843221929</v>
      </c>
      <c r="P91" s="7">
        <f t="shared" si="15"/>
        <v>52.36217953399008</v>
      </c>
      <c r="Q91" s="7">
        <f t="shared" si="12"/>
        <v>-118.17966651296057</v>
      </c>
      <c r="R91" s="7">
        <f t="shared" si="16"/>
        <v>1848.5389207411044</v>
      </c>
      <c r="S91" s="7">
        <f t="shared" si="13"/>
        <v>96.461079258895552</v>
      </c>
      <c r="T91" s="7">
        <f t="shared" si="11"/>
        <v>9304.7398117909288</v>
      </c>
      <c r="U91" s="2"/>
    </row>
    <row r="92" spans="3:21" x14ac:dyDescent="0.3">
      <c r="C92" s="6">
        <v>83</v>
      </c>
      <c r="D92" s="6">
        <v>20002</v>
      </c>
      <c r="E92" s="7">
        <v>1825</v>
      </c>
      <c r="F92" s="17">
        <v>0</v>
      </c>
      <c r="G92" s="17">
        <v>1</v>
      </c>
      <c r="H92" s="17">
        <v>0</v>
      </c>
      <c r="I92" s="17">
        <v>0</v>
      </c>
      <c r="K92" s="2"/>
      <c r="L92" s="2"/>
      <c r="M92" s="2"/>
      <c r="N92" s="6">
        <v>20002</v>
      </c>
      <c r="O92" s="7">
        <f t="shared" si="14"/>
        <v>1962.1255236693296</v>
      </c>
      <c r="P92" s="7">
        <f t="shared" si="15"/>
        <v>31.596897596406471</v>
      </c>
      <c r="Q92" s="7">
        <f t="shared" si="12"/>
        <v>-93.164074628761085</v>
      </c>
      <c r="R92" s="7">
        <f t="shared" si="16"/>
        <v>2017.1933023804888</v>
      </c>
      <c r="S92" s="7">
        <f t="shared" si="13"/>
        <v>-192.19330238048883</v>
      </c>
      <c r="T92" s="7">
        <f t="shared" si="11"/>
        <v>36938.265479918016</v>
      </c>
      <c r="U92" s="2"/>
    </row>
    <row r="93" spans="3:21" x14ac:dyDescent="0.3">
      <c r="C93" s="6">
        <v>84</v>
      </c>
      <c r="D93" s="6">
        <v>20003</v>
      </c>
      <c r="E93" s="7">
        <v>1870</v>
      </c>
      <c r="F93" s="17">
        <v>0</v>
      </c>
      <c r="G93" s="17">
        <v>0</v>
      </c>
      <c r="H93" s="17">
        <v>1</v>
      </c>
      <c r="I93" s="17">
        <v>0</v>
      </c>
      <c r="K93" s="2"/>
      <c r="L93" s="2"/>
      <c r="M93" s="2"/>
      <c r="N93" s="6">
        <v>20003</v>
      </c>
      <c r="O93" s="7">
        <f t="shared" si="14"/>
        <v>1899.3805111950999</v>
      </c>
      <c r="P93" s="7">
        <f t="shared" si="15"/>
        <v>16.682524165392906</v>
      </c>
      <c r="Q93" s="7">
        <f t="shared" si="12"/>
        <v>2.1941849506247628</v>
      </c>
      <c r="R93" s="7">
        <f t="shared" si="16"/>
        <v>2008.0401523686642</v>
      </c>
      <c r="S93" s="7">
        <f t="shared" si="13"/>
        <v>-138.04015236866417</v>
      </c>
      <c r="T93" s="7">
        <f t="shared" si="11"/>
        <v>19055.083665964019</v>
      </c>
      <c r="U93" s="2"/>
    </row>
    <row r="94" spans="3:21" x14ac:dyDescent="0.3">
      <c r="C94" s="6">
        <v>85</v>
      </c>
      <c r="D94" s="6">
        <v>20004</v>
      </c>
      <c r="E94" s="7">
        <v>1007</v>
      </c>
      <c r="F94" s="17">
        <v>0</v>
      </c>
      <c r="G94" s="17">
        <v>0</v>
      </c>
      <c r="H94" s="17">
        <v>0</v>
      </c>
      <c r="I94" s="17">
        <v>1</v>
      </c>
      <c r="K94" s="2"/>
      <c r="L94" s="2"/>
      <c r="M94" s="2"/>
      <c r="N94" s="6">
        <v>20004</v>
      </c>
      <c r="O94" s="7">
        <f t="shared" si="14"/>
        <v>1150.1233232104059</v>
      </c>
      <c r="P94" s="7">
        <f t="shared" si="15"/>
        <v>-104.40375534809542</v>
      </c>
      <c r="Q94" s="7">
        <f t="shared" si="12"/>
        <v>113.22418617302073</v>
      </c>
      <c r="R94" s="7">
        <f t="shared" si="16"/>
        <v>2127.7154327408221</v>
      </c>
      <c r="S94" s="7">
        <f t="shared" si="13"/>
        <v>-1120.7154327408221</v>
      </c>
      <c r="T94" s="7">
        <f t="shared" si="11"/>
        <v>1256003.081183448</v>
      </c>
      <c r="U94" s="2"/>
    </row>
    <row r="95" spans="3:21" x14ac:dyDescent="0.3">
      <c r="C95" s="6">
        <v>86</v>
      </c>
      <c r="D95" s="6">
        <v>20011</v>
      </c>
      <c r="E95" s="7">
        <v>1431</v>
      </c>
      <c r="F95" s="17">
        <v>1</v>
      </c>
      <c r="G95" s="17">
        <v>0</v>
      </c>
      <c r="H95" s="17">
        <v>0</v>
      </c>
      <c r="I95" s="17">
        <v>0</v>
      </c>
      <c r="K95" s="2"/>
      <c r="L95" s="2"/>
      <c r="M95" s="2"/>
      <c r="N95" s="6">
        <v>20011</v>
      </c>
      <c r="O95" s="7">
        <f t="shared" si="14"/>
        <v>1389.8034198143271</v>
      </c>
      <c r="P95" s="7">
        <f t="shared" si="15"/>
        <v>-50.008046635481321</v>
      </c>
      <c r="Q95" s="7">
        <f t="shared" si="12"/>
        <v>-73.962664161839527</v>
      </c>
      <c r="R95" s="7">
        <f t="shared" si="16"/>
        <v>927.53990134934986</v>
      </c>
      <c r="S95" s="7">
        <f t="shared" si="13"/>
        <v>503.46009865065014</v>
      </c>
      <c r="T95" s="7">
        <f t="shared" si="11"/>
        <v>253472.07093332236</v>
      </c>
      <c r="U95" s="2"/>
    </row>
    <row r="96" spans="3:21" x14ac:dyDescent="0.3">
      <c r="C96" s="6">
        <v>87</v>
      </c>
      <c r="D96" s="6">
        <v>20012</v>
      </c>
      <c r="E96" s="7">
        <v>1475</v>
      </c>
      <c r="F96" s="17">
        <v>0</v>
      </c>
      <c r="G96" s="17">
        <v>1</v>
      </c>
      <c r="H96" s="17">
        <v>0</v>
      </c>
      <c r="I96" s="17">
        <v>0</v>
      </c>
      <c r="K96" s="2"/>
      <c r="L96" s="2"/>
      <c r="M96" s="2"/>
      <c r="N96" s="6">
        <v>20012</v>
      </c>
      <c r="O96" s="7">
        <f t="shared" si="14"/>
        <v>1495.8712621534992</v>
      </c>
      <c r="P96" s="7">
        <f t="shared" si="15"/>
        <v>-25.334239522581758</v>
      </c>
      <c r="Q96" s="7">
        <f t="shared" si="12"/>
        <v>-73.10731256162417</v>
      </c>
      <c r="R96" s="7">
        <f t="shared" si="16"/>
        <v>1246.6312985500847</v>
      </c>
      <c r="S96" s="7">
        <f t="shared" si="13"/>
        <v>228.36870144991531</v>
      </c>
      <c r="T96" s="7">
        <f t="shared" si="11"/>
        <v>52152.263801920548</v>
      </c>
      <c r="U96" s="2"/>
    </row>
    <row r="97" spans="3:21" x14ac:dyDescent="0.3">
      <c r="C97" s="6">
        <v>88</v>
      </c>
      <c r="D97" s="6">
        <v>20013</v>
      </c>
      <c r="E97" s="7">
        <v>1450</v>
      </c>
      <c r="F97" s="17">
        <v>0</v>
      </c>
      <c r="G97" s="17">
        <v>0</v>
      </c>
      <c r="H97" s="17">
        <v>1</v>
      </c>
      <c r="I97" s="17">
        <v>0</v>
      </c>
      <c r="K97" s="2"/>
      <c r="L97" s="2"/>
      <c r="M97" s="2"/>
      <c r="N97" s="6">
        <v>20013</v>
      </c>
      <c r="O97" s="7">
        <f t="shared" si="14"/>
        <v>1455.0016475631801</v>
      </c>
      <c r="P97" s="7">
        <f t="shared" si="15"/>
        <v>-27.790204056028372</v>
      </c>
      <c r="Q97" s="7">
        <f t="shared" si="12"/>
        <v>0.1977886884965101</v>
      </c>
      <c r="R97" s="7">
        <f t="shared" si="16"/>
        <v>1472.7312075815421</v>
      </c>
      <c r="S97" s="7">
        <f t="shared" si="13"/>
        <v>-22.731207581542094</v>
      </c>
      <c r="T97" s="7">
        <f t="shared" si="11"/>
        <v>516.70779811515672</v>
      </c>
      <c r="U97" s="2"/>
    </row>
    <row r="98" spans="3:21" x14ac:dyDescent="0.3">
      <c r="C98" s="6">
        <v>89</v>
      </c>
      <c r="D98" s="6">
        <v>20014</v>
      </c>
      <c r="E98" s="7">
        <v>1375</v>
      </c>
      <c r="F98" s="17">
        <v>0</v>
      </c>
      <c r="G98" s="17">
        <v>0</v>
      </c>
      <c r="H98" s="17">
        <v>0</v>
      </c>
      <c r="I98" s="17">
        <v>1</v>
      </c>
      <c r="K98" s="2"/>
      <c r="L98" s="2"/>
      <c r="M98" s="2"/>
      <c r="N98" s="6">
        <v>20014</v>
      </c>
      <c r="O98" s="7">
        <f t="shared" si="14"/>
        <v>1314.1464183680682</v>
      </c>
      <c r="P98" s="7">
        <f t="shared" si="15"/>
        <v>-45.66448713603657</v>
      </c>
      <c r="Q98" s="7">
        <f t="shared" si="12"/>
        <v>98.694598533140535</v>
      </c>
      <c r="R98" s="7">
        <f t="shared" si="16"/>
        <v>1540.4356296801725</v>
      </c>
      <c r="S98" s="7">
        <f t="shared" si="13"/>
        <v>-165.4356296801725</v>
      </c>
      <c r="T98" s="7">
        <f t="shared" si="11"/>
        <v>27368.947567675172</v>
      </c>
      <c r="U98" s="2"/>
    </row>
    <row r="99" spans="3:21" x14ac:dyDescent="0.3">
      <c r="C99" s="6">
        <v>90</v>
      </c>
      <c r="D99" s="6">
        <v>20021</v>
      </c>
      <c r="E99" s="7">
        <v>1495</v>
      </c>
      <c r="F99" s="17">
        <v>1</v>
      </c>
      <c r="G99" s="17">
        <v>0</v>
      </c>
      <c r="H99" s="17">
        <v>0</v>
      </c>
      <c r="I99" s="17">
        <v>0</v>
      </c>
      <c r="K99" s="2"/>
      <c r="L99" s="2"/>
      <c r="M99" s="2"/>
      <c r="N99" s="6">
        <v>20021</v>
      </c>
      <c r="O99" s="7">
        <f t="shared" si="14"/>
        <v>1473.8419355321857</v>
      </c>
      <c r="P99" s="7">
        <f t="shared" si="15"/>
        <v>-13.199426913768001</v>
      </c>
      <c r="Q99" s="7">
        <f t="shared" si="12"/>
        <v>-47.572574242035877</v>
      </c>
      <c r="R99" s="7">
        <f t="shared" si="16"/>
        <v>1194.5192670701922</v>
      </c>
      <c r="S99" s="7">
        <f t="shared" si="13"/>
        <v>300.4807329298078</v>
      </c>
      <c r="T99" s="7">
        <f t="shared" si="11"/>
        <v>90288.670862034487</v>
      </c>
      <c r="U99" s="2"/>
    </row>
    <row r="100" spans="3:21" x14ac:dyDescent="0.3">
      <c r="C100" s="6">
        <v>91</v>
      </c>
      <c r="D100" s="6">
        <v>20022</v>
      </c>
      <c r="E100" s="7">
        <v>1429</v>
      </c>
      <c r="F100" s="17">
        <v>0</v>
      </c>
      <c r="G100" s="17">
        <v>1</v>
      </c>
      <c r="H100" s="17">
        <v>0</v>
      </c>
      <c r="I100" s="17">
        <v>0</v>
      </c>
      <c r="K100" s="2"/>
      <c r="L100" s="2"/>
      <c r="M100" s="2"/>
      <c r="N100" s="6">
        <v>20022</v>
      </c>
      <c r="O100" s="7">
        <f t="shared" si="14"/>
        <v>1488.9811386299168</v>
      </c>
      <c r="P100" s="7">
        <f t="shared" si="15"/>
        <v>-8.7194146880416561</v>
      </c>
      <c r="Q100" s="7">
        <f t="shared" si="12"/>
        <v>-69.465615159269007</v>
      </c>
      <c r="R100" s="7">
        <f t="shared" si="16"/>
        <v>1387.5351960567934</v>
      </c>
      <c r="S100" s="7">
        <f t="shared" si="13"/>
        <v>41.464803943206562</v>
      </c>
      <c r="T100" s="7">
        <f t="shared" si="11"/>
        <v>1719.3299660485584</v>
      </c>
      <c r="U100" s="2"/>
    </row>
    <row r="101" spans="3:21" x14ac:dyDescent="0.3">
      <c r="C101" s="6">
        <v>92</v>
      </c>
      <c r="D101" s="6">
        <v>20023</v>
      </c>
      <c r="E101" s="7">
        <v>1443</v>
      </c>
      <c r="F101" s="17">
        <v>0</v>
      </c>
      <c r="G101" s="17">
        <v>0</v>
      </c>
      <c r="H101" s="17">
        <v>1</v>
      </c>
      <c r="I101" s="17">
        <v>0</v>
      </c>
      <c r="K101" s="2"/>
      <c r="L101" s="2"/>
      <c r="M101" s="2"/>
      <c r="N101" s="6">
        <v>20023</v>
      </c>
      <c r="O101" s="7">
        <f t="shared" si="14"/>
        <v>1454.6604629230803</v>
      </c>
      <c r="P101" s="7">
        <f t="shared" si="15"/>
        <v>-12.76668028668465</v>
      </c>
      <c r="Q101" s="7">
        <f t="shared" si="12"/>
        <v>-3.092139078347893</v>
      </c>
      <c r="R101" s="7">
        <f t="shared" si="16"/>
        <v>1480.4595126303716</v>
      </c>
      <c r="S101" s="7">
        <f t="shared" si="13"/>
        <v>-37.459512630371592</v>
      </c>
      <c r="T101" s="7">
        <f t="shared" si="11"/>
        <v>1403.2150865049689</v>
      </c>
      <c r="U101" s="2"/>
    </row>
    <row r="102" spans="3:21" x14ac:dyDescent="0.3">
      <c r="C102" s="6">
        <v>93</v>
      </c>
      <c r="D102" s="6">
        <v>20024</v>
      </c>
      <c r="E102" s="7">
        <v>1472</v>
      </c>
      <c r="F102" s="17">
        <v>0</v>
      </c>
      <c r="G102" s="17">
        <v>0</v>
      </c>
      <c r="H102" s="17">
        <v>0</v>
      </c>
      <c r="I102" s="17">
        <v>1</v>
      </c>
      <c r="K102" s="2"/>
      <c r="L102" s="2"/>
      <c r="M102" s="2"/>
      <c r="N102" s="6">
        <v>20024</v>
      </c>
      <c r="O102" s="7">
        <f t="shared" si="14"/>
        <v>1395.0178644549565</v>
      </c>
      <c r="P102" s="7">
        <f t="shared" si="15"/>
        <v>-20.177225061071454</v>
      </c>
      <c r="Q102" s="7">
        <f t="shared" si="12"/>
        <v>92.670739602589208</v>
      </c>
      <c r="R102" s="7">
        <f t="shared" si="16"/>
        <v>1540.5883811695362</v>
      </c>
      <c r="S102" s="7">
        <f t="shared" si="13"/>
        <v>-68.588381169536206</v>
      </c>
      <c r="T102" s="7">
        <f t="shared" si="11"/>
        <v>4704.3660314575891</v>
      </c>
      <c r="U102" s="2"/>
    </row>
    <row r="103" spans="3:21" x14ac:dyDescent="0.3">
      <c r="C103" s="6">
        <v>94</v>
      </c>
      <c r="D103" s="6">
        <v>20031</v>
      </c>
      <c r="E103" s="7">
        <v>1475</v>
      </c>
      <c r="F103" s="17">
        <v>1</v>
      </c>
      <c r="G103" s="17">
        <v>0</v>
      </c>
      <c r="H103" s="17">
        <v>0</v>
      </c>
      <c r="I103" s="17">
        <v>0</v>
      </c>
      <c r="K103" s="2"/>
      <c r="L103" s="2"/>
      <c r="M103" s="2"/>
      <c r="N103" s="6">
        <v>20031</v>
      </c>
      <c r="O103" s="7">
        <f t="shared" si="14"/>
        <v>1475.8062836129882</v>
      </c>
      <c r="P103" s="7">
        <f t="shared" si="15"/>
        <v>-4.2157152669714542</v>
      </c>
      <c r="Q103" s="7">
        <f t="shared" si="12"/>
        <v>-34.597835373903514</v>
      </c>
      <c r="R103" s="7">
        <f t="shared" si="16"/>
        <v>1327.268065151849</v>
      </c>
      <c r="S103" s="7">
        <f t="shared" si="13"/>
        <v>147.73193484815101</v>
      </c>
      <c r="T103" s="7">
        <f t="shared" si="11"/>
        <v>21824.724573978336</v>
      </c>
      <c r="U103" s="2"/>
    </row>
    <row r="104" spans="3:21" x14ac:dyDescent="0.3">
      <c r="C104" s="6">
        <v>95</v>
      </c>
      <c r="D104" s="6">
        <v>20032</v>
      </c>
      <c r="E104" s="7">
        <v>1545</v>
      </c>
      <c r="F104" s="17">
        <v>0</v>
      </c>
      <c r="G104" s="17">
        <v>1</v>
      </c>
      <c r="H104" s="17">
        <v>0</v>
      </c>
      <c r="I104" s="17">
        <v>0</v>
      </c>
      <c r="K104" s="2"/>
      <c r="L104" s="2"/>
      <c r="M104" s="2"/>
      <c r="N104" s="6">
        <v>20032</v>
      </c>
      <c r="O104" s="7">
        <f t="shared" si="14"/>
        <v>1569.2368298612539</v>
      </c>
      <c r="P104" s="7">
        <f t="shared" si="15"/>
        <v>11.221038210780506</v>
      </c>
      <c r="Q104" s="7">
        <f t="shared" si="12"/>
        <v>-56.917438456110204</v>
      </c>
      <c r="R104" s="7">
        <f t="shared" si="16"/>
        <v>1402.1249531867477</v>
      </c>
      <c r="S104" s="7">
        <f t="shared" si="13"/>
        <v>142.87504681325231</v>
      </c>
      <c r="T104" s="7">
        <f t="shared" si="11"/>
        <v>20413.279001889041</v>
      </c>
      <c r="U104" s="2"/>
    </row>
    <row r="105" spans="3:21" x14ac:dyDescent="0.3">
      <c r="C105" s="6">
        <v>96</v>
      </c>
      <c r="D105" s="6">
        <v>20033</v>
      </c>
      <c r="E105" s="7">
        <v>1715</v>
      </c>
      <c r="F105" s="17">
        <v>0</v>
      </c>
      <c r="G105" s="17">
        <v>0</v>
      </c>
      <c r="H105" s="17">
        <v>1</v>
      </c>
      <c r="I105" s="17">
        <v>0</v>
      </c>
      <c r="K105" s="2"/>
      <c r="L105" s="2"/>
      <c r="M105" s="2"/>
      <c r="N105" s="6">
        <v>20033</v>
      </c>
      <c r="O105" s="7">
        <f t="shared" si="14"/>
        <v>1674.5223833243572</v>
      </c>
      <c r="P105" s="7">
        <f t="shared" si="15"/>
        <v>26.091558704058798</v>
      </c>
      <c r="Q105" s="7">
        <f t="shared" si="12"/>
        <v>8.9957600441283976</v>
      </c>
      <c r="R105" s="7">
        <f t="shared" si="16"/>
        <v>1577.3657289936866</v>
      </c>
      <c r="S105" s="7">
        <f t="shared" si="13"/>
        <v>137.63427100631338</v>
      </c>
      <c r="T105" s="7">
        <f t="shared" si="11"/>
        <v>18943.192555439316</v>
      </c>
      <c r="U105" s="2"/>
    </row>
    <row r="106" spans="3:21" x14ac:dyDescent="0.3">
      <c r="C106" s="6">
        <v>97</v>
      </c>
      <c r="D106" s="6">
        <v>20034</v>
      </c>
      <c r="E106" s="7">
        <v>2006</v>
      </c>
      <c r="F106" s="17">
        <v>0</v>
      </c>
      <c r="G106" s="17">
        <v>0</v>
      </c>
      <c r="H106" s="17">
        <v>0</v>
      </c>
      <c r="I106" s="17">
        <v>1</v>
      </c>
      <c r="K106" s="2"/>
      <c r="L106" s="2"/>
      <c r="M106" s="2"/>
      <c r="N106" s="6">
        <v>20034</v>
      </c>
      <c r="O106" s="7">
        <f t="shared" si="14"/>
        <v>1845.9917114082909</v>
      </c>
      <c r="P106" s="7">
        <f t="shared" si="15"/>
        <v>49.074115867421554</v>
      </c>
      <c r="Q106" s="7">
        <f t="shared" si="12"/>
        <v>111.35272404912197</v>
      </c>
      <c r="R106" s="7">
        <f t="shared" si="16"/>
        <v>1793.2846816310052</v>
      </c>
      <c r="S106" s="7">
        <f t="shared" si="13"/>
        <v>212.71531836899476</v>
      </c>
      <c r="T106" s="7">
        <f t="shared" si="11"/>
        <v>45247.806668822799</v>
      </c>
      <c r="U106" s="2"/>
    </row>
    <row r="107" spans="3:21" x14ac:dyDescent="0.3">
      <c r="C107" s="6">
        <v>98</v>
      </c>
      <c r="D107" s="6">
        <v>20041</v>
      </c>
      <c r="E107" s="7">
        <v>1909</v>
      </c>
      <c r="F107" s="17">
        <v>1</v>
      </c>
      <c r="G107" s="17">
        <v>0</v>
      </c>
      <c r="H107" s="17">
        <v>0</v>
      </c>
      <c r="I107" s="17">
        <v>0</v>
      </c>
      <c r="K107" s="2"/>
      <c r="L107" s="2"/>
      <c r="M107" s="2"/>
      <c r="N107" s="6">
        <v>20041</v>
      </c>
      <c r="O107" s="7">
        <f t="shared" si="14"/>
        <v>1928.2344544105104</v>
      </c>
      <c r="P107" s="7">
        <f t="shared" si="15"/>
        <v>54.317695215264294</v>
      </c>
      <c r="Q107" s="7">
        <f t="shared" si="12"/>
        <v>-30.335452074941383</v>
      </c>
      <c r="R107" s="7">
        <f t="shared" si="16"/>
        <v>1860.467991901809</v>
      </c>
      <c r="S107" s="7">
        <f t="shared" si="13"/>
        <v>48.532008098191</v>
      </c>
      <c r="T107" s="7">
        <f t="shared" si="11"/>
        <v>2355.3558100428768</v>
      </c>
      <c r="U107" s="2"/>
    </row>
    <row r="108" spans="3:21" x14ac:dyDescent="0.3">
      <c r="C108" s="6">
        <v>99</v>
      </c>
      <c r="D108" s="6">
        <v>20042</v>
      </c>
      <c r="E108" s="7">
        <v>2014</v>
      </c>
      <c r="F108" s="17">
        <v>0</v>
      </c>
      <c r="G108" s="17">
        <v>1</v>
      </c>
      <c r="H108" s="17">
        <v>0</v>
      </c>
      <c r="I108" s="17">
        <v>0</v>
      </c>
      <c r="K108" s="2"/>
      <c r="L108" s="2"/>
      <c r="M108" s="2"/>
      <c r="N108" s="6">
        <v>20042</v>
      </c>
      <c r="O108" s="7">
        <f t="shared" si="14"/>
        <v>2042.9443615231717</v>
      </c>
      <c r="P108" s="7">
        <f t="shared" si="15"/>
        <v>63.865010929863388</v>
      </c>
      <c r="Q108" s="7">
        <f t="shared" si="12"/>
        <v>-49.156648287355161</v>
      </c>
      <c r="R108" s="7">
        <f t="shared" si="16"/>
        <v>1925.6347111696646</v>
      </c>
      <c r="S108" s="7">
        <f t="shared" si="13"/>
        <v>88.36528883033543</v>
      </c>
      <c r="T108" s="7">
        <f t="shared" si="11"/>
        <v>7808.4242700686036</v>
      </c>
      <c r="U108" s="2"/>
    </row>
    <row r="109" spans="3:21" x14ac:dyDescent="0.3">
      <c r="C109" s="6">
        <v>100</v>
      </c>
      <c r="D109" s="6">
        <v>20043</v>
      </c>
      <c r="E109" s="7">
        <v>2350</v>
      </c>
      <c r="F109" s="17">
        <v>0</v>
      </c>
      <c r="G109" s="17">
        <v>0</v>
      </c>
      <c r="H109" s="17">
        <v>1</v>
      </c>
      <c r="I109" s="17">
        <v>0</v>
      </c>
      <c r="K109" s="2"/>
      <c r="L109" s="2"/>
      <c r="M109" s="2"/>
      <c r="N109" s="6">
        <v>20043</v>
      </c>
      <c r="O109" s="7">
        <f t="shared" si="14"/>
        <v>2266.8670857330785</v>
      </c>
      <c r="P109" s="7">
        <f t="shared" si="15"/>
        <v>89.168298774950898</v>
      </c>
      <c r="Q109" s="7">
        <f t="shared" si="12"/>
        <v>29.564212310251261</v>
      </c>
      <c r="R109" s="7">
        <f t="shared" si="16"/>
        <v>2115.8051324971634</v>
      </c>
      <c r="S109" s="7">
        <f t="shared" si="13"/>
        <v>234.19486750283659</v>
      </c>
      <c r="T109" s="7">
        <f t="shared" si="11"/>
        <v>54847.235964671185</v>
      </c>
      <c r="U109" s="2"/>
    </row>
    <row r="110" spans="3:21" x14ac:dyDescent="0.3">
      <c r="C110" s="6">
        <v>101</v>
      </c>
      <c r="D110" s="6">
        <v>20044</v>
      </c>
      <c r="E110" s="7">
        <v>3490</v>
      </c>
      <c r="F110" s="17">
        <v>0</v>
      </c>
      <c r="G110" s="17">
        <v>0</v>
      </c>
      <c r="H110" s="17">
        <v>0</v>
      </c>
      <c r="I110" s="17">
        <v>1</v>
      </c>
      <c r="K110" s="2"/>
      <c r="L110" s="2"/>
      <c r="M110" s="2"/>
      <c r="N110" s="6">
        <v>20044</v>
      </c>
      <c r="O110" s="7">
        <f t="shared" si="14"/>
        <v>3054.9273912482709</v>
      </c>
      <c r="P110" s="7">
        <f t="shared" si="15"/>
        <v>199.65510541973944</v>
      </c>
      <c r="Q110" s="7">
        <f t="shared" si="12"/>
        <v>201.1648710879852</v>
      </c>
      <c r="R110" s="7">
        <f t="shared" si="16"/>
        <v>2467.3881085571516</v>
      </c>
      <c r="S110" s="7">
        <f t="shared" si="13"/>
        <v>1022.6118914428484</v>
      </c>
      <c r="T110" s="7">
        <f t="shared" si="11"/>
        <v>1045735.0805203201</v>
      </c>
      <c r="U110" s="2"/>
    </row>
    <row r="111" spans="3:21" x14ac:dyDescent="0.3">
      <c r="C111" s="6">
        <v>102</v>
      </c>
      <c r="D111" s="6">
        <v>20051</v>
      </c>
      <c r="E111" s="7">
        <v>3243</v>
      </c>
      <c r="F111" s="17">
        <v>1</v>
      </c>
      <c r="G111" s="17">
        <v>0</v>
      </c>
      <c r="H111" s="17">
        <v>0</v>
      </c>
      <c r="I111" s="17">
        <v>0</v>
      </c>
      <c r="K111" s="2"/>
      <c r="L111" s="2"/>
      <c r="M111" s="2"/>
      <c r="N111" s="6">
        <v>20051</v>
      </c>
      <c r="O111" s="7">
        <f t="shared" si="14"/>
        <v>3267.3989823223751</v>
      </c>
      <c r="P111" s="7">
        <f t="shared" si="15"/>
        <v>201.68124473554624</v>
      </c>
      <c r="Q111" s="7">
        <f t="shared" si="12"/>
        <v>-28.688450702754892</v>
      </c>
      <c r="R111" s="7">
        <f t="shared" si="16"/>
        <v>3224.2470445930689</v>
      </c>
      <c r="S111" s="7">
        <f t="shared" si="13"/>
        <v>18.752955406931051</v>
      </c>
      <c r="T111" s="7">
        <f t="shared" si="11"/>
        <v>351.67333649434454</v>
      </c>
      <c r="U111" s="2"/>
    </row>
    <row r="112" spans="3:21" x14ac:dyDescent="0.3">
      <c r="C112" s="6">
        <v>103</v>
      </c>
      <c r="D112" s="6">
        <v>20052</v>
      </c>
      <c r="E112" s="7">
        <v>3520</v>
      </c>
      <c r="F112" s="17">
        <v>0</v>
      </c>
      <c r="G112" s="17">
        <v>1</v>
      </c>
      <c r="H112" s="17">
        <v>0</v>
      </c>
      <c r="I112" s="17">
        <v>0</v>
      </c>
      <c r="K112" s="2"/>
      <c r="L112" s="2"/>
      <c r="M112" s="2"/>
      <c r="N112" s="6">
        <v>20052</v>
      </c>
      <c r="O112" s="7">
        <f t="shared" si="14"/>
        <v>3537.476273931321</v>
      </c>
      <c r="P112" s="7">
        <f t="shared" si="15"/>
        <v>212.49387491773388</v>
      </c>
      <c r="Q112" s="7">
        <f t="shared" si="12"/>
        <v>-40.367313512556692</v>
      </c>
      <c r="R112" s="7">
        <f t="shared" si="16"/>
        <v>3419.9235787705666</v>
      </c>
      <c r="S112" s="7">
        <f t="shared" si="13"/>
        <v>100.07642122943344</v>
      </c>
      <c r="T112" s="7">
        <f t="shared" si="11"/>
        <v>10015.290086090996</v>
      </c>
      <c r="U112" s="2"/>
    </row>
    <row r="113" spans="3:21" x14ac:dyDescent="0.3">
      <c r="C113" s="6">
        <v>104</v>
      </c>
      <c r="D113" s="6">
        <v>20053</v>
      </c>
      <c r="E113" s="7">
        <v>3678</v>
      </c>
      <c r="F113" s="17">
        <v>0</v>
      </c>
      <c r="G113" s="17">
        <v>0</v>
      </c>
      <c r="H113" s="17">
        <v>1</v>
      </c>
      <c r="I113" s="17">
        <v>0</v>
      </c>
      <c r="K113" s="2"/>
      <c r="L113" s="2"/>
      <c r="M113" s="2"/>
      <c r="N113" s="6">
        <v>20053</v>
      </c>
      <c r="O113" s="7">
        <f t="shared" si="14"/>
        <v>3680.5776901679874</v>
      </c>
      <c r="P113" s="7">
        <f t="shared" si="15"/>
        <v>201.52372346234435</v>
      </c>
      <c r="Q113" s="7">
        <f t="shared" si="12"/>
        <v>20.646832168044867</v>
      </c>
      <c r="R113" s="7">
        <f t="shared" si="16"/>
        <v>3779.5343611593062</v>
      </c>
      <c r="S113" s="7">
        <f t="shared" si="13"/>
        <v>-101.53436115930617</v>
      </c>
      <c r="T113" s="7">
        <f t="shared" si="11"/>
        <v>10309.226496028421</v>
      </c>
      <c r="U113" s="2"/>
    </row>
    <row r="114" spans="3:21" x14ac:dyDescent="0.3">
      <c r="H114" s="4"/>
      <c r="I114" s="4"/>
      <c r="J114" s="4"/>
      <c r="K114" s="4"/>
    </row>
  </sheetData>
  <mergeCells count="3">
    <mergeCell ref="B2:T3"/>
    <mergeCell ref="N8:T8"/>
    <mergeCell ref="C8:L8"/>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4EA1B-1790-4069-851B-AF45C800DE51}">
  <dimension ref="B1:X113"/>
  <sheetViews>
    <sheetView showGridLines="0" zoomScale="70" zoomScaleNormal="70" workbookViewId="0"/>
  </sheetViews>
  <sheetFormatPr defaultRowHeight="14.4" x14ac:dyDescent="0.3"/>
  <cols>
    <col min="1" max="1" width="0.6640625" customWidth="1"/>
    <col min="2" max="2" width="25" bestFit="1" customWidth="1"/>
    <col min="4" max="4" width="14.6640625" bestFit="1" customWidth="1"/>
    <col min="5" max="5" width="14.77734375" bestFit="1" customWidth="1"/>
    <col min="6" max="6" width="12.33203125" bestFit="1" customWidth="1"/>
    <col min="7" max="7" width="11.21875" bestFit="1" customWidth="1"/>
    <col min="8" max="9" width="11.21875" customWidth="1"/>
    <col min="10" max="10" width="17.88671875" bestFit="1" customWidth="1"/>
    <col min="11" max="11" width="17.88671875" customWidth="1"/>
    <col min="12" max="12" width="9.109375" bestFit="1" customWidth="1"/>
    <col min="13" max="13" width="11.5546875" bestFit="1" customWidth="1"/>
  </cols>
  <sheetData>
    <row r="1" spans="2:24" ht="3" customHeight="1" x14ac:dyDescent="0.3"/>
    <row r="2" spans="2:24" ht="6.6" customHeight="1" x14ac:dyDescent="0.3">
      <c r="B2" s="22" t="s">
        <v>42</v>
      </c>
      <c r="C2" s="22"/>
      <c r="D2" s="22"/>
      <c r="E2" s="22"/>
      <c r="F2" s="22"/>
      <c r="G2" s="22"/>
      <c r="H2" s="22"/>
      <c r="I2" s="22"/>
      <c r="J2" s="22"/>
      <c r="K2" s="22"/>
      <c r="L2" s="22"/>
      <c r="M2" s="22"/>
      <c r="N2" s="5"/>
      <c r="O2" s="5"/>
      <c r="P2" s="5"/>
      <c r="Q2" s="5"/>
      <c r="R2" s="5"/>
      <c r="S2" s="5"/>
      <c r="T2" s="5"/>
      <c r="U2" s="5"/>
      <c r="V2" s="5"/>
      <c r="W2" s="5"/>
      <c r="X2" s="5"/>
    </row>
    <row r="3" spans="2:24" ht="13.2" customHeight="1" x14ac:dyDescent="0.3">
      <c r="B3" s="22"/>
      <c r="C3" s="22"/>
      <c r="D3" s="22"/>
      <c r="E3" s="22"/>
      <c r="F3" s="22"/>
      <c r="G3" s="22"/>
      <c r="H3" s="22"/>
      <c r="I3" s="22"/>
      <c r="J3" s="22"/>
      <c r="K3" s="22"/>
      <c r="L3" s="22"/>
      <c r="M3" s="22"/>
      <c r="N3" s="5"/>
      <c r="O3" s="5"/>
      <c r="P3" s="5"/>
      <c r="Q3" s="5"/>
      <c r="R3" s="5"/>
      <c r="S3" s="5"/>
      <c r="T3" s="5"/>
      <c r="U3" s="5"/>
      <c r="V3" s="5"/>
      <c r="W3" s="5"/>
      <c r="X3" s="5"/>
    </row>
    <row r="6" spans="2:24" x14ac:dyDescent="0.3">
      <c r="C6" s="23" t="s">
        <v>44</v>
      </c>
      <c r="D6" s="23"/>
      <c r="E6" s="23"/>
      <c r="F6" s="23"/>
      <c r="G6" s="23"/>
      <c r="H6" s="23"/>
      <c r="I6" s="23"/>
      <c r="K6" s="23" t="s">
        <v>45</v>
      </c>
      <c r="L6" s="23"/>
      <c r="M6" s="23"/>
    </row>
    <row r="7" spans="2:24" x14ac:dyDescent="0.3">
      <c r="C7" s="14" t="s">
        <v>1</v>
      </c>
      <c r="D7" s="13" t="s">
        <v>29</v>
      </c>
      <c r="E7" s="13" t="s">
        <v>0</v>
      </c>
      <c r="F7" s="13" t="s">
        <v>39</v>
      </c>
      <c r="G7" s="13" t="s">
        <v>37</v>
      </c>
      <c r="H7" s="13" t="s">
        <v>24</v>
      </c>
      <c r="I7" s="13" t="s">
        <v>25</v>
      </c>
      <c r="K7" s="13" t="s">
        <v>41</v>
      </c>
      <c r="L7" s="13" t="s">
        <v>1</v>
      </c>
      <c r="M7" s="13" t="s">
        <v>37</v>
      </c>
    </row>
    <row r="8" spans="2:24" x14ac:dyDescent="0.3">
      <c r="C8" s="6">
        <v>19794</v>
      </c>
      <c r="D8" s="6"/>
      <c r="E8" s="7"/>
      <c r="F8" s="17"/>
      <c r="G8" s="17"/>
      <c r="H8" s="17"/>
      <c r="I8" s="17"/>
      <c r="J8" s="2"/>
      <c r="K8" s="6">
        <v>1</v>
      </c>
      <c r="L8" s="6">
        <v>20054</v>
      </c>
      <c r="M8" s="7">
        <f>$D$111+$E$111*K8+F108</f>
        <v>4083.2662847183169</v>
      </c>
    </row>
    <row r="9" spans="2:24" x14ac:dyDescent="0.3">
      <c r="C9" s="6">
        <v>19801</v>
      </c>
      <c r="D9" s="6"/>
      <c r="E9" s="7"/>
      <c r="F9" s="17"/>
      <c r="G9" s="17"/>
      <c r="H9" s="17"/>
      <c r="I9" s="17"/>
      <c r="J9" s="2"/>
      <c r="K9" s="6">
        <v>2</v>
      </c>
      <c r="L9" s="6">
        <v>20061</v>
      </c>
      <c r="M9" s="7">
        <f t="shared" ref="M9:M11" si="0">$D$111+$E$111*K9+F109</f>
        <v>4054.9366863899213</v>
      </c>
    </row>
    <row r="10" spans="2:24" x14ac:dyDescent="0.3">
      <c r="C10" s="6">
        <v>19802</v>
      </c>
      <c r="D10" s="6"/>
      <c r="E10" s="7"/>
      <c r="F10" s="17"/>
      <c r="G10" s="17"/>
      <c r="H10" s="17"/>
      <c r="I10" s="17"/>
      <c r="J10" s="2"/>
      <c r="K10" s="6">
        <v>3</v>
      </c>
      <c r="L10" s="6">
        <v>20062</v>
      </c>
      <c r="M10" s="7">
        <f t="shared" si="0"/>
        <v>4244.7815470424639</v>
      </c>
    </row>
    <row r="11" spans="2:24" x14ac:dyDescent="0.3">
      <c r="C11" s="6">
        <v>19803</v>
      </c>
      <c r="D11" s="6"/>
      <c r="E11" s="7"/>
      <c r="F11" s="17">
        <v>-7.3214152292688137</v>
      </c>
      <c r="G11" s="17"/>
      <c r="H11" s="17"/>
      <c r="I11" s="17"/>
      <c r="J11" s="2"/>
      <c r="K11" s="6">
        <v>4</v>
      </c>
      <c r="L11" s="6">
        <v>20063</v>
      </c>
      <c r="M11" s="7">
        <f t="shared" si="0"/>
        <v>4507.3194161854099</v>
      </c>
    </row>
    <row r="12" spans="2:24" x14ac:dyDescent="0.3">
      <c r="C12" s="6">
        <v>19804</v>
      </c>
      <c r="D12" s="6"/>
      <c r="E12" s="7"/>
      <c r="F12" s="17">
        <v>7.4971577021484919</v>
      </c>
      <c r="G12" s="17"/>
      <c r="H12" s="17"/>
      <c r="I12" s="17"/>
      <c r="J12" s="2"/>
      <c r="K12" s="20"/>
      <c r="L12" s="18"/>
      <c r="M12" s="18"/>
    </row>
    <row r="13" spans="2:24" x14ac:dyDescent="0.3">
      <c r="C13" s="6">
        <v>19811</v>
      </c>
      <c r="D13" s="6"/>
      <c r="E13" s="7"/>
      <c r="F13" s="17">
        <v>1.4706394041305819</v>
      </c>
      <c r="G13" s="17"/>
      <c r="H13" s="17"/>
      <c r="I13" s="17"/>
      <c r="J13" s="2"/>
      <c r="K13" s="20"/>
      <c r="L13" s="18"/>
      <c r="M13" s="18"/>
    </row>
    <row r="14" spans="2:24" x14ac:dyDescent="0.3">
      <c r="C14" s="6">
        <v>19812</v>
      </c>
      <c r="D14" s="6"/>
      <c r="E14" s="7"/>
      <c r="F14" s="17">
        <v>-1.6463818770102578</v>
      </c>
      <c r="G14" s="17"/>
      <c r="H14" s="17"/>
      <c r="I14" s="17"/>
      <c r="J14" s="2"/>
      <c r="K14" s="20"/>
      <c r="L14" s="18"/>
      <c r="M14" s="18"/>
    </row>
    <row r="15" spans="2:24" x14ac:dyDescent="0.3">
      <c r="C15" s="6">
        <v>19813</v>
      </c>
      <c r="D15" s="7">
        <v>104.99941519926881</v>
      </c>
      <c r="E15" s="7">
        <v>13.603531627583303</v>
      </c>
      <c r="F15" s="17">
        <v>-7.3214152292688137</v>
      </c>
      <c r="G15" s="17"/>
      <c r="H15" s="17"/>
      <c r="I15" s="17"/>
      <c r="J15" s="2"/>
      <c r="K15" s="20"/>
      <c r="L15" s="18"/>
      <c r="M15" s="18"/>
    </row>
    <row r="16" spans="2:24" x14ac:dyDescent="0.3">
      <c r="C16" s="6">
        <v>19814</v>
      </c>
      <c r="D16" s="7">
        <v>123.69654012000534</v>
      </c>
      <c r="E16" s="7">
        <v>14.408770279449842</v>
      </c>
      <c r="F16" s="17">
        <v>8.1517174129320651</v>
      </c>
      <c r="G16" s="17">
        <v>126.10010452900062</v>
      </c>
      <c r="H16" s="17">
        <v>7.4528954709993798</v>
      </c>
      <c r="I16" s="17">
        <v>55.545650901643064</v>
      </c>
      <c r="J16" s="2"/>
      <c r="K16" s="20"/>
      <c r="L16" s="18"/>
      <c r="M16" s="18"/>
    </row>
    <row r="17" spans="3:13" x14ac:dyDescent="0.3">
      <c r="C17" s="6">
        <v>19821</v>
      </c>
      <c r="D17" s="7">
        <v>132.25716395269092</v>
      </c>
      <c r="E17" s="7">
        <v>13.484245432316767</v>
      </c>
      <c r="F17" s="17">
        <v>0.71911472862115011</v>
      </c>
      <c r="G17" s="17">
        <v>139.57594980358579</v>
      </c>
      <c r="H17" s="17">
        <v>-8.5569502035857852</v>
      </c>
      <c r="I17" s="17">
        <v>73.221396786646807</v>
      </c>
      <c r="J17" s="2"/>
      <c r="K17" s="20"/>
      <c r="L17" s="18"/>
      <c r="M17" s="18"/>
    </row>
    <row r="18" spans="3:13" x14ac:dyDescent="0.3">
      <c r="C18" s="6">
        <v>19822</v>
      </c>
      <c r="D18" s="7">
        <v>144.77500886620064</v>
      </c>
      <c r="E18" s="7">
        <v>13.331468599511263</v>
      </c>
      <c r="F18" s="17">
        <v>-1.7705705995259988</v>
      </c>
      <c r="G18" s="17">
        <v>144.0950275079974</v>
      </c>
      <c r="H18" s="17">
        <v>-1.4140277079974055</v>
      </c>
      <c r="I18" s="17">
        <v>1.999474358984396</v>
      </c>
      <c r="J18" s="2"/>
      <c r="K18" s="20"/>
      <c r="L18" s="18"/>
      <c r="M18" s="18"/>
    </row>
    <row r="19" spans="3:13" x14ac:dyDescent="0.3">
      <c r="C19" s="6">
        <v>19823</v>
      </c>
      <c r="D19" s="7">
        <v>175.20810815756371</v>
      </c>
      <c r="E19" s="7">
        <v>16.035040174716713</v>
      </c>
      <c r="F19" s="17">
        <v>-5.123744980520649</v>
      </c>
      <c r="G19" s="17">
        <v>150.78506223644308</v>
      </c>
      <c r="H19" s="17">
        <v>25.022937363556906</v>
      </c>
      <c r="I19" s="17">
        <v>626.14739430049224</v>
      </c>
      <c r="J19" s="2"/>
      <c r="K19" s="20"/>
      <c r="L19" s="18"/>
      <c r="M19" s="18"/>
    </row>
    <row r="20" spans="3:13" x14ac:dyDescent="0.3">
      <c r="C20" s="6">
        <v>19824</v>
      </c>
      <c r="D20" s="7">
        <v>201.42510184120681</v>
      </c>
      <c r="E20" s="7">
        <v>17.644690188964333</v>
      </c>
      <c r="F20" s="17">
        <v>9.4601643501803387</v>
      </c>
      <c r="G20" s="17">
        <v>199.39486574521251</v>
      </c>
      <c r="H20" s="17">
        <v>14.898133954787482</v>
      </c>
      <c r="I20" s="17">
        <v>221.95439533479171</v>
      </c>
      <c r="J20" s="2"/>
      <c r="K20" s="20"/>
      <c r="L20" s="18"/>
      <c r="M20" s="18"/>
    </row>
    <row r="21" spans="3:13" x14ac:dyDescent="0.3">
      <c r="C21" s="6">
        <v>19831</v>
      </c>
      <c r="D21" s="7">
        <v>224.66926466958</v>
      </c>
      <c r="E21" s="7">
        <v>18.529902560627772</v>
      </c>
      <c r="F21" s="17">
        <v>1.4386832101327609</v>
      </c>
      <c r="G21" s="17">
        <v>219.78890675879228</v>
      </c>
      <c r="H21" s="17">
        <v>8.1930931412077257</v>
      </c>
      <c r="I21" s="17">
        <v>67.126775220505081</v>
      </c>
      <c r="J21" s="2"/>
      <c r="K21" s="20"/>
      <c r="L21" s="18"/>
      <c r="M21" s="18"/>
    </row>
    <row r="22" spans="3:13" x14ac:dyDescent="0.3">
      <c r="C22" s="6">
        <v>19832</v>
      </c>
      <c r="D22" s="7">
        <v>260.86973656128612</v>
      </c>
      <c r="E22" s="7">
        <v>21.323416806258315</v>
      </c>
      <c r="F22" s="17">
        <v>0.50021194730186003</v>
      </c>
      <c r="G22" s="17">
        <v>241.42859663068177</v>
      </c>
      <c r="H22" s="17">
        <v>25.85540276931826</v>
      </c>
      <c r="I22" s="17">
        <v>668.50185236367042</v>
      </c>
      <c r="J22" s="2"/>
      <c r="K22" s="20"/>
      <c r="L22" s="18"/>
      <c r="M22" s="18"/>
    </row>
    <row r="23" spans="3:13" x14ac:dyDescent="0.3">
      <c r="C23" s="6">
        <v>19833</v>
      </c>
      <c r="D23" s="7">
        <v>279.55548572059951</v>
      </c>
      <c r="E23" s="7">
        <v>20.906431817890102</v>
      </c>
      <c r="F23" s="17">
        <v>-5.4627023476995831</v>
      </c>
      <c r="G23" s="17">
        <v>277.06940838702377</v>
      </c>
      <c r="H23" s="17">
        <v>-3.859409287023766</v>
      </c>
      <c r="I23" s="17">
        <v>14.895040044765294</v>
      </c>
      <c r="J23" s="2"/>
      <c r="K23" s="20"/>
      <c r="L23" s="18"/>
      <c r="M23" s="18"/>
    </row>
    <row r="24" spans="3:13" x14ac:dyDescent="0.3">
      <c r="C24" s="6">
        <v>19834</v>
      </c>
      <c r="D24" s="7">
        <v>304.77162251100003</v>
      </c>
      <c r="E24" s="7">
        <v>21.587746721196503</v>
      </c>
      <c r="F24" s="17">
        <v>10.013989337377645</v>
      </c>
      <c r="G24" s="17">
        <v>309.92208188866994</v>
      </c>
      <c r="H24" s="17">
        <v>6.3059178113300618</v>
      </c>
      <c r="I24" s="17">
        <v>39.764599443249715</v>
      </c>
      <c r="J24" s="2"/>
      <c r="K24" s="20"/>
      <c r="L24" s="18"/>
      <c r="M24" s="18"/>
    </row>
    <row r="25" spans="3:13" x14ac:dyDescent="0.3">
      <c r="C25" s="6">
        <v>19841</v>
      </c>
      <c r="D25" s="7">
        <v>307.43082916591993</v>
      </c>
      <c r="E25" s="7">
        <v>18.595361737248425</v>
      </c>
      <c r="F25" s="17">
        <v>-0.99375671945325039</v>
      </c>
      <c r="G25" s="17">
        <v>327.79805244232926</v>
      </c>
      <c r="H25" s="17">
        <v>-27.696053142329276</v>
      </c>
      <c r="I25" s="17">
        <v>767.07135966272733</v>
      </c>
      <c r="J25" s="2"/>
      <c r="K25" s="20"/>
      <c r="L25" s="18"/>
      <c r="M25" s="18"/>
    </row>
    <row r="26" spans="3:13" x14ac:dyDescent="0.3">
      <c r="C26" s="6">
        <v>19842</v>
      </c>
      <c r="D26" s="7">
        <v>391.3742235331755</v>
      </c>
      <c r="E26" s="7">
        <v>28.926135842799813</v>
      </c>
      <c r="F26" s="17">
        <v>8.8978571609607098</v>
      </c>
      <c r="G26" s="17">
        <v>326.52640285047022</v>
      </c>
      <c r="H26" s="17">
        <v>95.616596849529799</v>
      </c>
      <c r="I26" s="17">
        <v>9142.5335930855126</v>
      </c>
      <c r="J26" s="2"/>
      <c r="K26" s="20"/>
      <c r="L26" s="18"/>
      <c r="M26" s="18"/>
    </row>
    <row r="27" spans="3:13" x14ac:dyDescent="0.3">
      <c r="C27" s="6">
        <v>19843</v>
      </c>
      <c r="D27" s="7">
        <v>463.05716901278453</v>
      </c>
      <c r="E27" s="7">
        <v>35.685496822079081</v>
      </c>
      <c r="F27" s="17">
        <v>3.1824470434477004E-2</v>
      </c>
      <c r="G27" s="17">
        <v>414.83765702827571</v>
      </c>
      <c r="H27" s="17">
        <v>62.561342171724277</v>
      </c>
      <c r="I27" s="17">
        <v>3913.9215343275664</v>
      </c>
      <c r="J27" s="2"/>
      <c r="K27" s="20"/>
      <c r="L27" s="18"/>
      <c r="M27" s="18"/>
    </row>
    <row r="28" spans="3:13" x14ac:dyDescent="0.3">
      <c r="C28" s="6">
        <v>19844</v>
      </c>
      <c r="D28" s="7">
        <v>628.28108976865201</v>
      </c>
      <c r="E28" s="7">
        <v>56.164035223166564</v>
      </c>
      <c r="F28" s="17">
        <v>26.660515360457595</v>
      </c>
      <c r="G28" s="17">
        <v>508.75665517224127</v>
      </c>
      <c r="H28" s="17">
        <v>189.53934432775873</v>
      </c>
      <c r="I28" s="17">
        <v>35925.163048196686</v>
      </c>
      <c r="J28" s="2"/>
      <c r="K28" s="20"/>
      <c r="L28" s="18"/>
      <c r="M28" s="18"/>
    </row>
    <row r="29" spans="3:13" x14ac:dyDescent="0.3">
      <c r="C29" s="6">
        <v>19851</v>
      </c>
      <c r="D29" s="7">
        <v>514.87907748170733</v>
      </c>
      <c r="E29" s="7">
        <v>29.357588842196726</v>
      </c>
      <c r="F29" s="17">
        <v>-22.784091484917504</v>
      </c>
      <c r="G29" s="17">
        <v>683.45136827236536</v>
      </c>
      <c r="H29" s="17">
        <v>-248.10736837236539</v>
      </c>
      <c r="I29" s="17">
        <v>61557.266240660618</v>
      </c>
      <c r="J29" s="2"/>
      <c r="K29" s="20"/>
      <c r="L29" s="18"/>
      <c r="M29" s="18"/>
    </row>
    <row r="30" spans="3:13" x14ac:dyDescent="0.3">
      <c r="C30" s="6">
        <v>19852</v>
      </c>
      <c r="D30" s="7">
        <v>422.44420817568761</v>
      </c>
      <c r="E30" s="7">
        <v>10.103598748678772</v>
      </c>
      <c r="F30" s="17">
        <v>-6.7532621163237287</v>
      </c>
      <c r="G30" s="17">
        <v>553.13452348486476</v>
      </c>
      <c r="H30" s="17">
        <v>-178.20552358486475</v>
      </c>
      <c r="I30" s="17">
        <v>31757.208636155785</v>
      </c>
      <c r="J30" s="2"/>
      <c r="K30" s="20"/>
      <c r="L30" s="18"/>
      <c r="M30" s="18"/>
    </row>
    <row r="31" spans="3:13" x14ac:dyDescent="0.3">
      <c r="C31" s="6">
        <v>19853</v>
      </c>
      <c r="D31" s="7">
        <v>416.917144026507</v>
      </c>
      <c r="E31" s="7">
        <v>7.6325703026952292</v>
      </c>
      <c r="F31" s="17">
        <v>-1.9768168946959279</v>
      </c>
      <c r="G31" s="17">
        <v>432.57963139480086</v>
      </c>
      <c r="H31" s="17">
        <v>-22.870631794800829</v>
      </c>
      <c r="I31" s="17">
        <v>523.06579869335462</v>
      </c>
      <c r="J31" s="2"/>
      <c r="K31" s="20"/>
      <c r="L31" s="18"/>
      <c r="M31" s="18"/>
    </row>
    <row r="32" spans="3:13" x14ac:dyDescent="0.3">
      <c r="C32" s="6">
        <v>19854</v>
      </c>
      <c r="D32" s="7">
        <v>481.05622540463116</v>
      </c>
      <c r="E32" s="7">
        <v>16.565601304841103</v>
      </c>
      <c r="F32" s="17">
        <v>33.921967820087453</v>
      </c>
      <c r="G32" s="17">
        <v>451.21022968965985</v>
      </c>
      <c r="H32" s="17">
        <v>82.679769710340111</v>
      </c>
      <c r="I32" s="17">
        <v>6835.9443193548741</v>
      </c>
      <c r="J32" s="2"/>
      <c r="K32" s="20"/>
      <c r="L32" s="18"/>
      <c r="M32" s="18"/>
    </row>
    <row r="33" spans="3:13" x14ac:dyDescent="0.3">
      <c r="C33" s="6">
        <v>19861</v>
      </c>
      <c r="D33" s="7">
        <v>452.58684886513515</v>
      </c>
      <c r="E33" s="7">
        <v>9.4460880733942219</v>
      </c>
      <c r="F33" s="17">
        <v>-28.571377665099625</v>
      </c>
      <c r="G33" s="17">
        <v>474.83773522455476</v>
      </c>
      <c r="H33" s="17">
        <v>-65.894735424554767</v>
      </c>
      <c r="I33" s="17">
        <v>4342.116156672073</v>
      </c>
      <c r="J33" s="2"/>
      <c r="K33" s="20"/>
      <c r="L33" s="18"/>
      <c r="M33" s="18"/>
    </row>
    <row r="34" spans="3:13" x14ac:dyDescent="0.3">
      <c r="C34" s="6">
        <v>19862</v>
      </c>
      <c r="D34" s="7">
        <v>457.24840802272706</v>
      </c>
      <c r="E34" s="7">
        <v>8.6897089531460701</v>
      </c>
      <c r="F34" s="17">
        <v>-7.3681050539357411</v>
      </c>
      <c r="G34" s="17">
        <v>455.27967482220561</v>
      </c>
      <c r="H34" s="17">
        <v>-7.0006755222055972</v>
      </c>
      <c r="I34" s="17">
        <v>49.009457767208609</v>
      </c>
      <c r="J34" s="2"/>
      <c r="K34" s="20"/>
      <c r="L34" s="18"/>
      <c r="M34" s="18"/>
    </row>
    <row r="35" spans="3:13" x14ac:dyDescent="0.3">
      <c r="C35" s="6">
        <v>19863</v>
      </c>
      <c r="D35" s="7">
        <v>497.93990404279015</v>
      </c>
      <c r="E35" s="7">
        <v>13.748824275471259</v>
      </c>
      <c r="F35" s="17">
        <v>2.1356199021790152</v>
      </c>
      <c r="G35" s="17">
        <v>463.96130008117723</v>
      </c>
      <c r="H35" s="17">
        <v>46.824699218822786</v>
      </c>
      <c r="I35" s="17">
        <v>2192.5524569332233</v>
      </c>
      <c r="J35" s="2"/>
      <c r="K35" s="20"/>
      <c r="L35" s="18"/>
      <c r="M35" s="18"/>
    </row>
    <row r="36" spans="3:13" x14ac:dyDescent="0.3">
      <c r="C36" s="6">
        <v>19864</v>
      </c>
      <c r="D36" s="7">
        <v>591.40653072267742</v>
      </c>
      <c r="E36" s="7">
        <v>26.351294092639694</v>
      </c>
      <c r="F36" s="17">
        <v>44.16622147031056</v>
      </c>
      <c r="G36" s="17">
        <v>545.61069613834889</v>
      </c>
      <c r="H36" s="17">
        <v>116.64230226165114</v>
      </c>
      <c r="I36" s="17">
        <v>13605.426676898387</v>
      </c>
      <c r="J36" s="2"/>
      <c r="K36" s="20"/>
      <c r="L36" s="18"/>
      <c r="M36" s="18"/>
    </row>
    <row r="37" spans="3:13" x14ac:dyDescent="0.3">
      <c r="C37" s="6">
        <v>19871</v>
      </c>
      <c r="D37" s="7">
        <v>608.2857493174206</v>
      </c>
      <c r="E37" s="7">
        <v>24.853867646253249</v>
      </c>
      <c r="F37" s="17">
        <v>-29.788600682641565</v>
      </c>
      <c r="G37" s="17">
        <v>589.18644715021753</v>
      </c>
      <c r="H37" s="17">
        <v>-13.859447450217544</v>
      </c>
      <c r="I37" s="17">
        <v>192.08428362534158</v>
      </c>
      <c r="J37" s="2"/>
      <c r="K37" s="20"/>
      <c r="L37" s="18"/>
      <c r="M37" s="18"/>
    </row>
    <row r="38" spans="3:13" x14ac:dyDescent="0.3">
      <c r="C38" s="6">
        <v>19872</v>
      </c>
      <c r="D38" s="7">
        <v>640.85733388973495</v>
      </c>
      <c r="E38" s="7">
        <v>26.073950133283113</v>
      </c>
      <c r="F38" s="17">
        <v>-6.3763284694521492</v>
      </c>
      <c r="G38" s="17">
        <v>625.77151190973802</v>
      </c>
      <c r="H38" s="17">
        <v>11.292487290261988</v>
      </c>
      <c r="I38" s="17">
        <v>127.52026920072853</v>
      </c>
      <c r="J38" s="2"/>
      <c r="K38" s="20"/>
      <c r="L38" s="18"/>
      <c r="M38" s="18"/>
    </row>
    <row r="39" spans="3:13" x14ac:dyDescent="0.3">
      <c r="C39" s="6">
        <v>19873</v>
      </c>
      <c r="D39" s="7">
        <v>747.13760367124985</v>
      </c>
      <c r="E39" s="7">
        <v>38.753648921078735</v>
      </c>
      <c r="F39" s="17">
        <v>12.442651180575622</v>
      </c>
      <c r="G39" s="17">
        <v>669.06690392519704</v>
      </c>
      <c r="H39" s="17">
        <v>117.35709587480301</v>
      </c>
      <c r="I39" s="17">
        <v>13772.687952167706</v>
      </c>
      <c r="J39" s="2"/>
      <c r="K39" s="20"/>
      <c r="L39" s="18"/>
      <c r="M39" s="18"/>
    </row>
    <row r="40" spans="3:13" x14ac:dyDescent="0.3">
      <c r="C40" s="6">
        <v>19874</v>
      </c>
      <c r="D40" s="7">
        <v>931.0429444289266</v>
      </c>
      <c r="E40" s="7">
        <v>61.70046581903587</v>
      </c>
      <c r="F40" s="17">
        <v>62.819153489053136</v>
      </c>
      <c r="G40" s="17">
        <v>830.05747406263913</v>
      </c>
      <c r="H40" s="17">
        <v>212.38452393736088</v>
      </c>
      <c r="I40" s="17">
        <v>45107.186008099416</v>
      </c>
      <c r="J40" s="2"/>
      <c r="K40" s="20"/>
      <c r="L40" s="18"/>
      <c r="M40" s="18"/>
    </row>
    <row r="41" spans="3:13" x14ac:dyDescent="0.3">
      <c r="C41" s="6">
        <v>19881</v>
      </c>
      <c r="D41" s="7">
        <v>927.27426320414907</v>
      </c>
      <c r="E41" s="7">
        <v>51.350544914421029</v>
      </c>
      <c r="F41" s="17">
        <v>-38.201809882490593</v>
      </c>
      <c r="G41" s="17">
        <v>962.95480956532094</v>
      </c>
      <c r="H41" s="17">
        <v>-95.793810265320985</v>
      </c>
      <c r="I41" s="17">
        <v>9176.4540851483162</v>
      </c>
      <c r="J41" s="2"/>
      <c r="K41" s="20"/>
      <c r="L41" s="18"/>
      <c r="M41" s="18"/>
    </row>
    <row r="42" spans="3:13" x14ac:dyDescent="0.3">
      <c r="C42" s="6">
        <v>19882</v>
      </c>
      <c r="D42" s="7">
        <v>992.84204381314998</v>
      </c>
      <c r="E42" s="7">
        <v>53.598126738309681</v>
      </c>
      <c r="F42" s="17">
        <v>-4.549321649552498</v>
      </c>
      <c r="G42" s="17">
        <v>972.24847964911794</v>
      </c>
      <c r="H42" s="17">
        <v>20.802519050882097</v>
      </c>
      <c r="I42" s="17">
        <v>432.74479886231256</v>
      </c>
      <c r="J42" s="2"/>
      <c r="K42" s="20"/>
      <c r="L42" s="18"/>
      <c r="M42" s="18"/>
    </row>
    <row r="43" spans="3:13" x14ac:dyDescent="0.3">
      <c r="C43" s="6">
        <v>19883</v>
      </c>
      <c r="D43" s="7">
        <v>1121.5064066151569</v>
      </c>
      <c r="E43" s="7">
        <v>65.465237292636502</v>
      </c>
      <c r="F43" s="17">
        <v>22.089148444798212</v>
      </c>
      <c r="G43" s="17">
        <v>1058.8828217320354</v>
      </c>
      <c r="H43" s="17">
        <v>109.83617626796467</v>
      </c>
      <c r="I43" s="17">
        <v>12063.985617167406</v>
      </c>
      <c r="J43" s="2"/>
      <c r="K43" s="20"/>
      <c r="L43" s="18"/>
      <c r="M43" s="18"/>
    </row>
    <row r="44" spans="3:13" x14ac:dyDescent="0.3">
      <c r="C44" s="6">
        <v>19884</v>
      </c>
      <c r="D44" s="7">
        <v>1293.141167349313</v>
      </c>
      <c r="E44" s="7">
        <v>82.249420678514539</v>
      </c>
      <c r="F44" s="17">
        <v>76.46262452379878</v>
      </c>
      <c r="G44" s="17">
        <v>1249.7907973968465</v>
      </c>
      <c r="H44" s="17">
        <v>155.34619960315354</v>
      </c>
      <c r="I44" s="17">
        <v>24132.441731142819</v>
      </c>
      <c r="J44" s="2"/>
      <c r="K44" s="20"/>
      <c r="L44" s="18"/>
      <c r="M44" s="18"/>
    </row>
    <row r="45" spans="3:13" x14ac:dyDescent="0.3">
      <c r="C45" s="6">
        <v>19891</v>
      </c>
      <c r="D45" s="7">
        <v>1313.6954085487509</v>
      </c>
      <c r="E45" s="7">
        <v>72.496120740497403</v>
      </c>
      <c r="F45" s="17">
        <v>-46.130039820057029</v>
      </c>
      <c r="G45" s="17">
        <v>1337.188778145337</v>
      </c>
      <c r="H45" s="17">
        <v>-90.271778145337066</v>
      </c>
      <c r="I45" s="17">
        <v>8148.9939295209551</v>
      </c>
      <c r="J45" s="2"/>
      <c r="K45" s="20"/>
      <c r="L45" s="18"/>
      <c r="M45" s="18"/>
    </row>
    <row r="46" spans="3:13" x14ac:dyDescent="0.3">
      <c r="C46" s="6">
        <v>19892</v>
      </c>
      <c r="D46" s="7">
        <v>1295.0002300728047</v>
      </c>
      <c r="E46" s="7">
        <v>58.079822733015646</v>
      </c>
      <c r="F46" s="17">
        <v>-16.267993912084496</v>
      </c>
      <c r="G46" s="17">
        <v>1381.6422076396959</v>
      </c>
      <c r="H46" s="17">
        <v>-133.43020963969593</v>
      </c>
      <c r="I46" s="17">
        <v>17803.620844493205</v>
      </c>
      <c r="J46" s="2"/>
      <c r="K46" s="20"/>
      <c r="L46" s="18"/>
      <c r="M46" s="18"/>
    </row>
    <row r="47" spans="3:13" x14ac:dyDescent="0.3">
      <c r="C47" s="6">
        <v>19893</v>
      </c>
      <c r="D47" s="7">
        <v>1358.9424465778375</v>
      </c>
      <c r="E47" s="7">
        <v>59.006599918786506</v>
      </c>
      <c r="F47" s="17">
        <v>22.842503993830547</v>
      </c>
      <c r="G47" s="17">
        <v>1375.1692012506185</v>
      </c>
      <c r="H47" s="17">
        <v>8.577796749381605</v>
      </c>
      <c r="I47" s="17">
        <v>73.57859707370163</v>
      </c>
      <c r="J47" s="2"/>
      <c r="K47" s="20"/>
      <c r="L47" s="18"/>
      <c r="M47" s="18"/>
    </row>
    <row r="48" spans="3:13" x14ac:dyDescent="0.3">
      <c r="C48" s="6">
        <v>19894</v>
      </c>
      <c r="D48" s="7">
        <v>1417.2460127663821</v>
      </c>
      <c r="E48" s="7">
        <v>58.895458353181418</v>
      </c>
      <c r="F48" s="17">
        <v>76.372280138479084</v>
      </c>
      <c r="G48" s="17">
        <v>1494.4116710204228</v>
      </c>
      <c r="H48" s="17">
        <v>-1.0286720204228459</v>
      </c>
      <c r="I48" s="17">
        <v>1.0581661256008199</v>
      </c>
      <c r="J48" s="2"/>
      <c r="K48" s="20"/>
      <c r="L48" s="18"/>
      <c r="M48" s="18"/>
    </row>
    <row r="49" spans="3:13" x14ac:dyDescent="0.3">
      <c r="C49" s="6">
        <v>19901</v>
      </c>
      <c r="D49" s="7">
        <v>1418.8629061871468</v>
      </c>
      <c r="E49" s="7">
        <v>49.840374495381582</v>
      </c>
      <c r="F49" s="17">
        <v>-53.490706198084766</v>
      </c>
      <c r="G49" s="17">
        <v>1430.0114312995065</v>
      </c>
      <c r="H49" s="17">
        <v>-83.809431299506514</v>
      </c>
      <c r="I49" s="17">
        <v>7024.020774746702</v>
      </c>
      <c r="J49" s="2"/>
      <c r="K49" s="20"/>
      <c r="L49" s="18"/>
      <c r="M49" s="18"/>
    </row>
    <row r="50" spans="3:13" x14ac:dyDescent="0.3">
      <c r="C50" s="6">
        <v>19902</v>
      </c>
      <c r="D50" s="7">
        <v>1408.7826411681087</v>
      </c>
      <c r="E50" s="7">
        <v>40.367608963349412</v>
      </c>
      <c r="F50" s="17">
        <v>-23.968183976973794</v>
      </c>
      <c r="G50" s="17">
        <v>1452.435286770444</v>
      </c>
      <c r="H50" s="17">
        <v>-87.675288770444013</v>
      </c>
      <c r="I50" s="17">
        <v>7686.9562609807463</v>
      </c>
      <c r="J50" s="2"/>
      <c r="K50" s="20"/>
      <c r="L50" s="18"/>
      <c r="M50" s="18"/>
    </row>
    <row r="51" spans="3:13" x14ac:dyDescent="0.3">
      <c r="C51" s="6">
        <v>19903</v>
      </c>
      <c r="D51" s="7">
        <v>1368.5710040695637</v>
      </c>
      <c r="E51" s="7">
        <v>27.628954788796321</v>
      </c>
      <c r="F51" s="17">
        <v>12.487549257195045</v>
      </c>
      <c r="G51" s="17">
        <v>1471.9927541252887</v>
      </c>
      <c r="H51" s="17">
        <v>-117.90275812528876</v>
      </c>
      <c r="I51" s="17">
        <v>13901.060373550345</v>
      </c>
      <c r="J51" s="2"/>
      <c r="K51" s="20"/>
      <c r="L51" s="18"/>
      <c r="M51" s="18"/>
    </row>
    <row r="52" spans="3:13" x14ac:dyDescent="0.3">
      <c r="C52" s="6">
        <v>19904</v>
      </c>
      <c r="D52" s="7">
        <v>1534.8926364547992</v>
      </c>
      <c r="E52" s="7">
        <v>49.554675651048456</v>
      </c>
      <c r="F52" s="17">
        <v>94.195187015899734</v>
      </c>
      <c r="G52" s="17">
        <v>1472.5722389968391</v>
      </c>
      <c r="H52" s="17">
        <v>202.93375800316085</v>
      </c>
      <c r="I52" s="17">
        <v>41182.110137285446</v>
      </c>
      <c r="J52" s="2"/>
      <c r="K52" s="20"/>
      <c r="L52" s="18"/>
      <c r="M52" s="18"/>
    </row>
    <row r="53" spans="3:13" x14ac:dyDescent="0.3">
      <c r="C53" s="6">
        <v>19911</v>
      </c>
      <c r="D53" s="7">
        <v>1630.0472586760486</v>
      </c>
      <c r="E53" s="7">
        <v>56.763503955171608</v>
      </c>
      <c r="F53" s="17">
        <v>-47.630817879388708</v>
      </c>
      <c r="G53" s="17">
        <v>1530.9566059077629</v>
      </c>
      <c r="H53" s="17">
        <v>66.721392092237011</v>
      </c>
      <c r="I53" s="17">
        <v>4451.7441627260278</v>
      </c>
      <c r="J53" s="2"/>
      <c r="K53" s="20"/>
      <c r="L53" s="18"/>
      <c r="M53" s="18"/>
    </row>
    <row r="54" spans="3:13" x14ac:dyDescent="0.3">
      <c r="C54" s="6">
        <v>19912</v>
      </c>
      <c r="D54" s="7">
        <v>1595.0669904354759</v>
      </c>
      <c r="E54" s="7">
        <v>42.259866309159477</v>
      </c>
      <c r="F54" s="17">
        <v>-35.757852593697081</v>
      </c>
      <c r="G54" s="17">
        <v>1662.8425786542466</v>
      </c>
      <c r="H54" s="17">
        <v>-134.23858265424656</v>
      </c>
      <c r="I54" s="17">
        <v>18019.997073020986</v>
      </c>
      <c r="J54" s="2"/>
      <c r="K54" s="20"/>
      <c r="L54" s="18"/>
      <c r="M54" s="18"/>
    </row>
    <row r="55" spans="3:13" x14ac:dyDescent="0.3">
      <c r="C55" s="6">
        <v>19913</v>
      </c>
      <c r="D55" s="7">
        <v>1539.7637271534754</v>
      </c>
      <c r="E55" s="7">
        <v>26.836255034684925</v>
      </c>
      <c r="F55" s="17">
        <v>-4.9944455577671576E-2</v>
      </c>
      <c r="G55" s="17">
        <v>1649.8144060018303</v>
      </c>
      <c r="H55" s="17">
        <v>-142.75340900183028</v>
      </c>
      <c r="I55" s="17">
        <v>20378.535781643837</v>
      </c>
      <c r="J55" s="2"/>
      <c r="K55" s="20"/>
      <c r="L55" s="18"/>
      <c r="M55" s="18"/>
    </row>
    <row r="56" spans="3:13" x14ac:dyDescent="0.3">
      <c r="C56" s="6">
        <v>19914</v>
      </c>
      <c r="D56" s="7">
        <v>1704.5293090903922</v>
      </c>
      <c r="E56" s="7">
        <v>48.641298911451955</v>
      </c>
      <c r="F56" s="17">
        <v>111.91999838767843</v>
      </c>
      <c r="G56" s="17">
        <v>1660.7951692040601</v>
      </c>
      <c r="H56" s="17">
        <v>201.81683079593995</v>
      </c>
      <c r="I56" s="17">
        <v>40730.033192517054</v>
      </c>
      <c r="J56" s="2"/>
      <c r="K56" s="20"/>
      <c r="L56" s="18"/>
      <c r="M56" s="18"/>
    </row>
    <row r="57" spans="3:13" x14ac:dyDescent="0.3">
      <c r="C57" s="6">
        <v>19921</v>
      </c>
      <c r="D57" s="7">
        <v>1760.3365993578477</v>
      </c>
      <c r="E57" s="7">
        <v>49.774159916776433</v>
      </c>
      <c r="F57" s="17">
        <v>-46.70994160217041</v>
      </c>
      <c r="G57" s="17">
        <v>1705.5397901224553</v>
      </c>
      <c r="H57" s="17">
        <v>10.485207877544781</v>
      </c>
      <c r="I57" s="17">
        <v>109.93958423532713</v>
      </c>
      <c r="J57" s="2"/>
      <c r="K57" s="20"/>
      <c r="L57" s="18"/>
      <c r="M57" s="18"/>
    </row>
    <row r="58" spans="3:13" x14ac:dyDescent="0.3">
      <c r="C58" s="6">
        <v>19922</v>
      </c>
      <c r="D58" s="7">
        <v>1786.749537923562</v>
      </c>
      <c r="E58" s="7">
        <v>46.081018885675419</v>
      </c>
      <c r="F58" s="17">
        <v>-38.759920762676508</v>
      </c>
      <c r="G58" s="17">
        <v>1774.3529066809269</v>
      </c>
      <c r="H58" s="17">
        <v>-34.181908680926881</v>
      </c>
      <c r="I58" s="17">
        <v>1168.4028810712246</v>
      </c>
      <c r="J58" s="2"/>
      <c r="K58" s="20"/>
      <c r="L58" s="18"/>
      <c r="M58" s="18"/>
    </row>
    <row r="59" spans="3:13" x14ac:dyDescent="0.3">
      <c r="C59" s="6">
        <v>19923</v>
      </c>
      <c r="D59" s="7">
        <v>1788.3752165999254</v>
      </c>
      <c r="E59" s="7">
        <v>39.053139713120927</v>
      </c>
      <c r="F59" s="17">
        <v>-5.7627434474616113</v>
      </c>
      <c r="G59" s="17">
        <v>1832.7806123536598</v>
      </c>
      <c r="H59" s="17">
        <v>-65.046615353659718</v>
      </c>
      <c r="I59" s="17">
        <v>4231.0621689669597</v>
      </c>
      <c r="J59" s="2"/>
      <c r="K59" s="20"/>
      <c r="L59" s="18"/>
      <c r="M59" s="18"/>
    </row>
    <row r="60" spans="3:13" x14ac:dyDescent="0.3">
      <c r="C60" s="6">
        <v>19924</v>
      </c>
      <c r="D60" s="7">
        <v>1869.0795701486097</v>
      </c>
      <c r="E60" s="7">
        <v>45.637718682674148</v>
      </c>
      <c r="F60" s="17">
        <v>117.2724489884435</v>
      </c>
      <c r="G60" s="17">
        <v>1939.3483547007247</v>
      </c>
      <c r="H60" s="17">
        <v>60.943645299275204</v>
      </c>
      <c r="I60" s="17">
        <v>3714.1279023638685</v>
      </c>
      <c r="J60" s="2"/>
      <c r="K60" s="20"/>
      <c r="L60" s="18"/>
      <c r="M60" s="18"/>
    </row>
    <row r="61" spans="3:13" x14ac:dyDescent="0.3">
      <c r="C61" s="6">
        <v>19931</v>
      </c>
      <c r="D61" s="7">
        <v>1987.0842677062913</v>
      </c>
      <c r="E61" s="7">
        <v>57.078107648808341</v>
      </c>
      <c r="F61" s="17">
        <v>-37.410316359931628</v>
      </c>
      <c r="G61" s="17">
        <v>1868.0073472291135</v>
      </c>
      <c r="H61" s="17">
        <v>105.88664977088638</v>
      </c>
      <c r="I61" s="17">
        <v>11211.982599702353</v>
      </c>
      <c r="J61" s="2"/>
      <c r="K61" s="20"/>
      <c r="L61" s="18"/>
      <c r="M61" s="18"/>
    </row>
    <row r="62" spans="3:13" x14ac:dyDescent="0.3">
      <c r="C62" s="6">
        <v>19932</v>
      </c>
      <c r="D62" s="7">
        <v>1946.1413082933282</v>
      </c>
      <c r="E62" s="7">
        <v>41.582101714954511</v>
      </c>
      <c r="F62" s="17">
        <v>-51.356262404812526</v>
      </c>
      <c r="G62" s="17">
        <v>2005.4024545924231</v>
      </c>
      <c r="H62" s="17">
        <v>-143.423458592423</v>
      </c>
      <c r="I62" s="17">
        <v>20570.288474612476</v>
      </c>
      <c r="J62" s="2"/>
      <c r="K62" s="20"/>
      <c r="L62" s="18"/>
      <c r="M62" s="18"/>
    </row>
    <row r="63" spans="3:13" x14ac:dyDescent="0.3">
      <c r="C63" s="6">
        <v>19933</v>
      </c>
      <c r="D63" s="7">
        <v>2096.2727525497075</v>
      </c>
      <c r="E63" s="7">
        <v>58.742507192665016</v>
      </c>
      <c r="F63" s="17">
        <v>8.1865497470243902</v>
      </c>
      <c r="G63" s="17">
        <v>1981.960666560821</v>
      </c>
      <c r="H63" s="17">
        <v>158.82832743917902</v>
      </c>
      <c r="I63" s="17">
        <v>25226.437597127067</v>
      </c>
      <c r="J63" s="2"/>
      <c r="K63" s="20"/>
      <c r="L63" s="18"/>
      <c r="M63" s="18"/>
    </row>
    <row r="64" spans="3:13" x14ac:dyDescent="0.3">
      <c r="C64" s="6">
        <v>19934</v>
      </c>
      <c r="D64" s="7">
        <v>2289.3561647490656</v>
      </c>
      <c r="E64" s="7">
        <v>79.980262744041767</v>
      </c>
      <c r="F64" s="17">
        <v>134.53612491753381</v>
      </c>
      <c r="G64" s="17">
        <v>2272.2877087308161</v>
      </c>
      <c r="H64" s="17">
        <v>196.5662872691837</v>
      </c>
      <c r="I64" s="17">
        <v>38638.30529079125</v>
      </c>
      <c r="J64" s="2"/>
      <c r="K64" s="20"/>
      <c r="L64" s="18"/>
      <c r="M64" s="18"/>
    </row>
    <row r="65" spans="3:13" x14ac:dyDescent="0.3">
      <c r="C65" s="6">
        <v>19941</v>
      </c>
      <c r="D65" s="7">
        <v>2194.9051573585784</v>
      </c>
      <c r="E65" s="7">
        <v>52.404680493432956</v>
      </c>
      <c r="F65" s="17">
        <v>-59.825863726923586</v>
      </c>
      <c r="G65" s="17">
        <v>2331.9261111331757</v>
      </c>
      <c r="H65" s="17">
        <v>-255.22611413317554</v>
      </c>
      <c r="I65" s="17">
        <v>65140.369335520751</v>
      </c>
      <c r="J65" s="2"/>
      <c r="K65" s="20"/>
      <c r="L65" s="18"/>
      <c r="M65" s="18"/>
    </row>
    <row r="66" spans="3:13" x14ac:dyDescent="0.3">
      <c r="C66" s="6">
        <v>19942</v>
      </c>
      <c r="D66" s="7">
        <v>2215.84053166482</v>
      </c>
      <c r="E66" s="7">
        <v>47.429744288099954</v>
      </c>
      <c r="F66" s="17">
        <v>-55.400271961707588</v>
      </c>
      <c r="G66" s="17">
        <v>2195.9535754471985</v>
      </c>
      <c r="H66" s="17">
        <v>-46.04557844719875</v>
      </c>
      <c r="I66" s="17">
        <v>2120.195294537134</v>
      </c>
      <c r="J66" s="2"/>
      <c r="K66" s="20"/>
      <c r="L66" s="18"/>
      <c r="M66" s="18"/>
    </row>
    <row r="67" spans="3:13" x14ac:dyDescent="0.3">
      <c r="C67" s="6">
        <v>19943</v>
      </c>
      <c r="D67" s="7">
        <v>2414.8767996808842</v>
      </c>
      <c r="E67" s="7">
        <v>71.396996040409434</v>
      </c>
      <c r="F67" s="17">
        <v>27.668969448195149</v>
      </c>
      <c r="G67" s="17">
        <v>2271.4568256999441</v>
      </c>
      <c r="H67" s="17">
        <v>221.82917030005592</v>
      </c>
      <c r="I67" s="17">
        <v>49208.180796011213</v>
      </c>
      <c r="J67" s="2"/>
      <c r="K67" s="20"/>
      <c r="L67" s="18"/>
      <c r="M67" s="18"/>
    </row>
    <row r="68" spans="3:13" x14ac:dyDescent="0.3">
      <c r="C68" s="6">
        <v>19944</v>
      </c>
      <c r="D68" s="7">
        <v>2630.6091585343611</v>
      </c>
      <c r="E68" s="7">
        <v>94.214760686929267</v>
      </c>
      <c r="F68" s="17">
        <v>153.08415337236903</v>
      </c>
      <c r="G68" s="17">
        <v>2620.8099206388274</v>
      </c>
      <c r="H68" s="17">
        <v>211.19007936117259</v>
      </c>
      <c r="I68" s="17">
        <v>44601.249620578375</v>
      </c>
      <c r="J68" s="2"/>
      <c r="K68" s="20"/>
      <c r="L68" s="18"/>
      <c r="M68" s="18"/>
    </row>
    <row r="69" spans="3:13" x14ac:dyDescent="0.3">
      <c r="C69" s="6">
        <v>19951</v>
      </c>
      <c r="D69" s="7">
        <v>2715.940551871277</v>
      </c>
      <c r="E69" s="7">
        <v>92.810402243436073</v>
      </c>
      <c r="F69" s="17">
        <v>-60.967433936548574</v>
      </c>
      <c r="G69" s="17">
        <v>2664.9980554943668</v>
      </c>
      <c r="H69" s="17">
        <v>-12.998055494366781</v>
      </c>
      <c r="I69" s="17">
        <v>168.94944663463846</v>
      </c>
      <c r="J69" s="2"/>
      <c r="K69" s="20"/>
      <c r="L69" s="18"/>
      <c r="M69" s="18"/>
    </row>
    <row r="70" spans="3:13" x14ac:dyDescent="0.3">
      <c r="C70" s="6">
        <v>19952</v>
      </c>
      <c r="D70" s="7">
        <v>2686.8592890593281</v>
      </c>
      <c r="E70" s="7">
        <v>73.540728676270646</v>
      </c>
      <c r="F70" s="17">
        <v>-71.064139968764096</v>
      </c>
      <c r="G70" s="17">
        <v>2753.3506821530054</v>
      </c>
      <c r="H70" s="17">
        <v>-178.35068215300544</v>
      </c>
      <c r="I70" s="17">
        <v>31808.965824442374</v>
      </c>
      <c r="J70" s="2"/>
      <c r="K70" s="20"/>
      <c r="L70" s="18"/>
      <c r="M70" s="18"/>
    </row>
    <row r="71" spans="3:13" x14ac:dyDescent="0.3">
      <c r="C71" s="6">
        <v>19953</v>
      </c>
      <c r="D71" s="7">
        <v>2907.292077288992</v>
      </c>
      <c r="E71" s="7">
        <v>96.762677739944252</v>
      </c>
      <c r="F71" s="17">
        <v>46.54554998455562</v>
      </c>
      <c r="G71" s="17">
        <v>2788.068987183794</v>
      </c>
      <c r="H71" s="17">
        <v>214.93101281620602</v>
      </c>
      <c r="I71" s="17">
        <v>46195.340270200119</v>
      </c>
      <c r="J71" s="2"/>
      <c r="K71" s="20"/>
      <c r="L71" s="18"/>
      <c r="M71" s="18"/>
    </row>
    <row r="72" spans="3:13" x14ac:dyDescent="0.3">
      <c r="C72" s="6">
        <v>19954</v>
      </c>
      <c r="D72" s="7">
        <v>2997.8088761325039</v>
      </c>
      <c r="E72" s="7">
        <v>95.775275956404641</v>
      </c>
      <c r="F72" s="17">
        <v>152.28151750241585</v>
      </c>
      <c r="G72" s="17">
        <v>3157.1389084013053</v>
      </c>
      <c r="H72" s="17">
        <v>-9.1389084013053434</v>
      </c>
      <c r="I72" s="17">
        <v>83.519646767449387</v>
      </c>
      <c r="J72" s="2"/>
      <c r="K72" s="20"/>
      <c r="L72" s="18"/>
      <c r="M72" s="18"/>
    </row>
    <row r="73" spans="3:13" x14ac:dyDescent="0.3">
      <c r="C73" s="6">
        <v>19961</v>
      </c>
      <c r="D73" s="7">
        <v>2514.2905275445592</v>
      </c>
      <c r="E73" s="7">
        <v>4.1956011735753265</v>
      </c>
      <c r="F73" s="17">
        <v>-135.41041466102311</v>
      </c>
      <c r="G73" s="17">
        <v>3032.6167181523597</v>
      </c>
      <c r="H73" s="17">
        <v>-847.61671815235968</v>
      </c>
      <c r="I73" s="17">
        <v>718454.10089137673</v>
      </c>
      <c r="J73" s="2"/>
      <c r="K73" s="20"/>
      <c r="L73" s="18"/>
      <c r="M73" s="18"/>
    </row>
    <row r="74" spans="3:13" x14ac:dyDescent="0.3">
      <c r="C74" s="6">
        <v>19962</v>
      </c>
      <c r="D74" s="7">
        <v>2335.0362940936184</v>
      </c>
      <c r="E74" s="7">
        <v>-24.805712637001257</v>
      </c>
      <c r="F74" s="17">
        <v>-94.638631253046015</v>
      </c>
      <c r="G74" s="17">
        <v>2447.42198874937</v>
      </c>
      <c r="H74" s="17">
        <v>-268.42198874937003</v>
      </c>
      <c r="I74" s="17">
        <v>72050.364044166927</v>
      </c>
      <c r="J74" s="2"/>
      <c r="K74" s="20"/>
      <c r="L74" s="18"/>
      <c r="M74" s="18"/>
    </row>
    <row r="75" spans="3:13" x14ac:dyDescent="0.3">
      <c r="C75" s="6">
        <v>19963</v>
      </c>
      <c r="D75" s="7">
        <v>2285.7798074087568</v>
      </c>
      <c r="E75" s="7">
        <v>-28.671099447105988</v>
      </c>
      <c r="F75" s="17">
        <v>43.403467240981541</v>
      </c>
      <c r="G75" s="17">
        <v>2356.7761314411728</v>
      </c>
      <c r="H75" s="17">
        <v>-35.776131441172765</v>
      </c>
      <c r="I75" s="17">
        <v>1279.9315808960705</v>
      </c>
      <c r="J75" s="2"/>
      <c r="K75" s="20"/>
      <c r="L75" s="18"/>
      <c r="M75" s="18"/>
    </row>
    <row r="76" spans="3:13" x14ac:dyDescent="0.3">
      <c r="C76" s="6">
        <v>19964</v>
      </c>
      <c r="D76" s="7">
        <v>2065.4793234564127</v>
      </c>
      <c r="E76" s="7">
        <v>-58.965506235420172</v>
      </c>
      <c r="F76" s="17">
        <v>127.65590110936992</v>
      </c>
      <c r="G76" s="17">
        <v>2409.3902254640666</v>
      </c>
      <c r="H76" s="17">
        <v>-280.39022546406659</v>
      </c>
      <c r="I76" s="17">
        <v>78618.678535790095</v>
      </c>
      <c r="J76" s="2"/>
      <c r="K76" s="20"/>
      <c r="L76" s="18"/>
      <c r="M76" s="18"/>
    </row>
    <row r="77" spans="3:13" x14ac:dyDescent="0.3">
      <c r="C77" s="6">
        <v>19971</v>
      </c>
      <c r="D77" s="7">
        <v>1821.9148402071853</v>
      </c>
      <c r="E77" s="7">
        <v>-88.148486271605947</v>
      </c>
      <c r="F77" s="17">
        <v>-159.13257818113016</v>
      </c>
      <c r="G77" s="17">
        <v>1871.1034025599693</v>
      </c>
      <c r="H77" s="17">
        <v>-270.10340255996925</v>
      </c>
      <c r="I77" s="17">
        <v>72955.8480744728</v>
      </c>
      <c r="J77" s="2"/>
      <c r="K77" s="20"/>
      <c r="L77" s="18"/>
      <c r="M77" s="18"/>
    </row>
    <row r="78" spans="3:13" x14ac:dyDescent="0.3">
      <c r="C78" s="6">
        <v>19972</v>
      </c>
      <c r="D78" s="7">
        <v>1800.6560047122098</v>
      </c>
      <c r="E78" s="7">
        <v>-77.574000026777838</v>
      </c>
      <c r="F78" s="17">
        <v>-86.042878128111823</v>
      </c>
      <c r="G78" s="17">
        <v>1639.1277226825334</v>
      </c>
      <c r="H78" s="17">
        <v>97.872277317466569</v>
      </c>
      <c r="I78" s="17">
        <v>9578.9826673070802</v>
      </c>
      <c r="J78" s="2"/>
      <c r="K78" s="20"/>
      <c r="L78" s="18"/>
      <c r="M78" s="18"/>
    </row>
    <row r="79" spans="3:13" x14ac:dyDescent="0.3">
      <c r="C79" s="6">
        <v>19973</v>
      </c>
      <c r="D79" s="7">
        <v>1618.8676117518446</v>
      </c>
      <c r="E79" s="7">
        <v>-94.049099714012968</v>
      </c>
      <c r="F79" s="17">
        <v>30.011243132749712</v>
      </c>
      <c r="G79" s="17">
        <v>1766.4854719264135</v>
      </c>
      <c r="H79" s="17">
        <v>-152.48547192641354</v>
      </c>
      <c r="I79" s="17">
        <v>23251.819148621053</v>
      </c>
      <c r="J79" s="2"/>
      <c r="K79" s="20"/>
      <c r="L79" s="18"/>
      <c r="M79" s="18"/>
    </row>
    <row r="80" spans="3:13" x14ac:dyDescent="0.3">
      <c r="C80" s="6">
        <v>19974</v>
      </c>
      <c r="D80" s="7">
        <v>1473.9198548925383</v>
      </c>
      <c r="E80" s="7">
        <v>-102.09559335860484</v>
      </c>
      <c r="F80" s="17">
        <v>121.11509418136507</v>
      </c>
      <c r="G80" s="17">
        <v>1652.4744131472016</v>
      </c>
      <c r="H80" s="17">
        <v>-74.474413147201631</v>
      </c>
      <c r="I80" s="17">
        <v>5546.4382136200793</v>
      </c>
      <c r="J80" s="2"/>
      <c r="K80" s="20"/>
      <c r="L80" s="18"/>
      <c r="M80" s="18"/>
    </row>
    <row r="81" spans="3:13" x14ac:dyDescent="0.3">
      <c r="C81" s="6">
        <v>19981</v>
      </c>
      <c r="D81" s="7">
        <v>1503.2551068615408</v>
      </c>
      <c r="E81" s="7">
        <v>-81.317884850243487</v>
      </c>
      <c r="F81" s="17">
        <v>-142.24286375863792</v>
      </c>
      <c r="G81" s="17">
        <v>1212.6916833528032</v>
      </c>
      <c r="H81" s="17">
        <v>192.30831664719676</v>
      </c>
      <c r="I81" s="17">
        <v>36982.488651678497</v>
      </c>
      <c r="J81" s="2"/>
      <c r="K81" s="20"/>
      <c r="L81" s="18"/>
      <c r="M81" s="18"/>
    </row>
    <row r="82" spans="3:13" x14ac:dyDescent="0.3">
      <c r="C82" s="6">
        <v>19982</v>
      </c>
      <c r="D82" s="7">
        <v>1467.1163511090181</v>
      </c>
      <c r="E82" s="7">
        <v>-74.17558295973825</v>
      </c>
      <c r="F82" s="17">
        <v>-80.237067578728357</v>
      </c>
      <c r="G82" s="17">
        <v>1335.8943438831855</v>
      </c>
      <c r="H82" s="17">
        <v>66.105656116814544</v>
      </c>
      <c r="I82" s="17">
        <v>4369.9577706345399</v>
      </c>
      <c r="J82" s="2"/>
      <c r="K82" s="20"/>
      <c r="L82" s="18"/>
      <c r="M82" s="18"/>
    </row>
    <row r="83" spans="3:13" x14ac:dyDescent="0.3">
      <c r="C83" s="6">
        <v>19983</v>
      </c>
      <c r="D83" s="7">
        <v>1483.8708429958151</v>
      </c>
      <c r="E83" s="7">
        <v>-59.800581527651012</v>
      </c>
      <c r="F83" s="17">
        <v>41.696346372751719</v>
      </c>
      <c r="G83" s="17">
        <v>1422.9520112820296</v>
      </c>
      <c r="H83" s="17">
        <v>133.04798871797038</v>
      </c>
      <c r="I83" s="17">
        <v>17701.767301897173</v>
      </c>
      <c r="J83" s="2"/>
      <c r="K83" s="20"/>
      <c r="L83" s="18"/>
      <c r="M83" s="18"/>
    </row>
    <row r="84" spans="3:13" x14ac:dyDescent="0.3">
      <c r="C84" s="6">
        <v>19984</v>
      </c>
      <c r="D84" s="7">
        <v>1536.710881525649</v>
      </c>
      <c r="E84" s="7">
        <v>-41.993392021095389</v>
      </c>
      <c r="F84" s="17">
        <v>135.59014302093709</v>
      </c>
      <c r="G84" s="17">
        <v>1545.1853556495291</v>
      </c>
      <c r="H84" s="17">
        <v>164.81464435047087</v>
      </c>
      <c r="I84" s="17">
        <v>27163.866992372201</v>
      </c>
      <c r="J84" s="2"/>
      <c r="K84" s="20"/>
      <c r="L84" s="18"/>
      <c r="M84" s="18"/>
    </row>
    <row r="85" spans="3:13" x14ac:dyDescent="0.3">
      <c r="C85" s="6">
        <v>19991</v>
      </c>
      <c r="D85" s="7">
        <v>1616.0451076341374</v>
      </c>
      <c r="E85" s="7">
        <v>-22.812887800593749</v>
      </c>
      <c r="F85" s="17">
        <v>-126.65147943281997</v>
      </c>
      <c r="G85" s="17">
        <v>1352.4746257459158</v>
      </c>
      <c r="H85" s="17">
        <v>177.52537425408423</v>
      </c>
      <c r="I85" s="17">
        <v>31515.258504052672</v>
      </c>
      <c r="J85" s="2"/>
      <c r="K85" s="20"/>
      <c r="L85" s="18"/>
      <c r="M85" s="18"/>
    </row>
    <row r="86" spans="3:13" x14ac:dyDescent="0.3">
      <c r="C86" s="6">
        <v>19992</v>
      </c>
      <c r="D86" s="7">
        <v>1623.9902509271308</v>
      </c>
      <c r="E86" s="7">
        <v>-17.950396025845734</v>
      </c>
      <c r="F86" s="17">
        <v>-76.284461475694286</v>
      </c>
      <c r="G86" s="17">
        <v>1512.9951522548154</v>
      </c>
      <c r="H86" s="17">
        <v>45.004847745184634</v>
      </c>
      <c r="I86" s="17">
        <v>2025.4363205672505</v>
      </c>
      <c r="J86" s="2"/>
      <c r="K86" s="20"/>
      <c r="L86" s="18"/>
      <c r="M86" s="18"/>
    </row>
    <row r="87" spans="3:13" x14ac:dyDescent="0.3">
      <c r="C87" s="6">
        <v>19993</v>
      </c>
      <c r="D87" s="7">
        <v>1392.9874338360567</v>
      </c>
      <c r="E87" s="7">
        <v>-51.63153907000553</v>
      </c>
      <c r="F87" s="17">
        <v>14.317731102928047</v>
      </c>
      <c r="G87" s="17">
        <v>1647.7362012740368</v>
      </c>
      <c r="H87" s="17">
        <v>-311.73620127403683</v>
      </c>
      <c r="I87" s="17">
        <v>97179.459184766805</v>
      </c>
      <c r="J87" s="2"/>
      <c r="K87" s="20"/>
      <c r="L87" s="18"/>
      <c r="M87" s="18"/>
    </row>
    <row r="88" spans="3:13" x14ac:dyDescent="0.3">
      <c r="C88" s="6">
        <v>19994</v>
      </c>
      <c r="D88" s="7">
        <v>1933.2502357778453</v>
      </c>
      <c r="E88" s="7">
        <v>41.940164396079027</v>
      </c>
      <c r="F88" s="17">
        <v>211.65239738032921</v>
      </c>
      <c r="G88" s="17">
        <v>1476.9460377869882</v>
      </c>
      <c r="H88" s="17">
        <v>866.0539622130118</v>
      </c>
      <c r="I88" s="17">
        <v>750049.46546485682</v>
      </c>
      <c r="J88" s="2"/>
      <c r="K88" s="20"/>
      <c r="L88" s="18"/>
      <c r="M88" s="18"/>
    </row>
    <row r="89" spans="3:13" x14ac:dyDescent="0.3">
      <c r="C89" s="6">
        <v>20001</v>
      </c>
      <c r="D89" s="7">
        <v>2041.1155843221929</v>
      </c>
      <c r="E89" s="7">
        <v>52.36217953399008</v>
      </c>
      <c r="F89" s="17">
        <v>-118.17966651296057</v>
      </c>
      <c r="G89" s="17">
        <v>1848.5389207411044</v>
      </c>
      <c r="H89" s="17">
        <v>96.461079258895552</v>
      </c>
      <c r="I89" s="17">
        <v>9304.7398117909288</v>
      </c>
      <c r="J89" s="2"/>
      <c r="K89" s="20"/>
      <c r="L89" s="18"/>
      <c r="M89" s="18"/>
    </row>
    <row r="90" spans="3:13" x14ac:dyDescent="0.3">
      <c r="C90" s="6">
        <v>20002</v>
      </c>
      <c r="D90" s="7">
        <v>1962.1255236693296</v>
      </c>
      <c r="E90" s="7">
        <v>31.596897596406471</v>
      </c>
      <c r="F90" s="17">
        <v>-93.164074628761085</v>
      </c>
      <c r="G90" s="17">
        <v>2017.1933023804888</v>
      </c>
      <c r="H90" s="17">
        <v>-192.19330238048883</v>
      </c>
      <c r="I90" s="17">
        <v>36938.265479918016</v>
      </c>
      <c r="J90" s="2"/>
      <c r="K90" s="20"/>
      <c r="L90" s="18"/>
      <c r="M90" s="18"/>
    </row>
    <row r="91" spans="3:13" x14ac:dyDescent="0.3">
      <c r="C91" s="6">
        <v>20003</v>
      </c>
      <c r="D91" s="7">
        <v>1899.3805111950999</v>
      </c>
      <c r="E91" s="7">
        <v>16.682524165392906</v>
      </c>
      <c r="F91" s="17">
        <v>2.1941849506247628</v>
      </c>
      <c r="G91" s="17">
        <v>2008.0401523686642</v>
      </c>
      <c r="H91" s="17">
        <v>-138.04015236866417</v>
      </c>
      <c r="I91" s="17">
        <v>19055.083665964019</v>
      </c>
      <c r="J91" s="2"/>
      <c r="K91" s="20"/>
      <c r="L91" s="18"/>
      <c r="M91" s="18"/>
    </row>
    <row r="92" spans="3:13" x14ac:dyDescent="0.3">
      <c r="C92" s="6">
        <v>20004</v>
      </c>
      <c r="D92" s="7">
        <v>1150.1233232104059</v>
      </c>
      <c r="E92" s="7">
        <v>-104.40375534809542</v>
      </c>
      <c r="F92" s="17">
        <v>113.22418617302073</v>
      </c>
      <c r="G92" s="17">
        <v>2127.7154327408221</v>
      </c>
      <c r="H92" s="17">
        <v>-1120.7154327408221</v>
      </c>
      <c r="I92" s="17">
        <v>1256003.081183448</v>
      </c>
      <c r="J92" s="2"/>
      <c r="K92" s="20"/>
      <c r="L92" s="18"/>
      <c r="M92" s="18"/>
    </row>
    <row r="93" spans="3:13" x14ac:dyDescent="0.3">
      <c r="C93" s="6">
        <v>20011</v>
      </c>
      <c r="D93" s="7">
        <v>1389.8034198143271</v>
      </c>
      <c r="E93" s="7">
        <v>-50.008046635481321</v>
      </c>
      <c r="F93" s="17">
        <v>-73.962664161839527</v>
      </c>
      <c r="G93" s="17">
        <v>927.53990134934986</v>
      </c>
      <c r="H93" s="17">
        <v>503.46009865065014</v>
      </c>
      <c r="I93" s="17">
        <v>253472.07093332236</v>
      </c>
      <c r="J93" s="2"/>
      <c r="K93" s="20"/>
      <c r="L93" s="18"/>
      <c r="M93" s="18"/>
    </row>
    <row r="94" spans="3:13" x14ac:dyDescent="0.3">
      <c r="C94" s="6">
        <v>20012</v>
      </c>
      <c r="D94" s="7">
        <v>1495.8712621534992</v>
      </c>
      <c r="E94" s="7">
        <v>-25.334239522581758</v>
      </c>
      <c r="F94" s="17">
        <v>-73.10731256162417</v>
      </c>
      <c r="G94" s="17">
        <v>1246.6312985500847</v>
      </c>
      <c r="H94" s="17">
        <v>228.36870144991531</v>
      </c>
      <c r="I94" s="17">
        <v>52152.263801920548</v>
      </c>
      <c r="J94" s="2"/>
      <c r="K94" s="20"/>
      <c r="L94" s="18"/>
      <c r="M94" s="18"/>
    </row>
    <row r="95" spans="3:13" x14ac:dyDescent="0.3">
      <c r="C95" s="6">
        <v>20013</v>
      </c>
      <c r="D95" s="7">
        <v>1455.0016475631801</v>
      </c>
      <c r="E95" s="7">
        <v>-27.790204056028372</v>
      </c>
      <c r="F95" s="17">
        <v>0.1977886884965101</v>
      </c>
      <c r="G95" s="17">
        <v>1472.7312075815421</v>
      </c>
      <c r="H95" s="17">
        <v>-22.731207581542094</v>
      </c>
      <c r="I95" s="17">
        <v>516.70779811515672</v>
      </c>
      <c r="J95" s="2"/>
      <c r="K95" s="20"/>
      <c r="L95" s="18"/>
      <c r="M95" s="18"/>
    </row>
    <row r="96" spans="3:13" x14ac:dyDescent="0.3">
      <c r="C96" s="6">
        <v>20014</v>
      </c>
      <c r="D96" s="7">
        <v>1314.1464183680682</v>
      </c>
      <c r="E96" s="7">
        <v>-45.66448713603657</v>
      </c>
      <c r="F96" s="17">
        <v>98.694598533140535</v>
      </c>
      <c r="G96" s="17">
        <v>1540.4356296801725</v>
      </c>
      <c r="H96" s="17">
        <v>-165.4356296801725</v>
      </c>
      <c r="I96" s="17">
        <v>27368.947567675172</v>
      </c>
      <c r="J96" s="2"/>
      <c r="K96" s="20"/>
      <c r="L96" s="18"/>
      <c r="M96" s="18"/>
    </row>
    <row r="97" spans="3:13" x14ac:dyDescent="0.3">
      <c r="C97" s="6">
        <v>20021</v>
      </c>
      <c r="D97" s="7">
        <v>1473.8419355321857</v>
      </c>
      <c r="E97" s="7">
        <v>-13.199426913768001</v>
      </c>
      <c r="F97" s="17">
        <v>-47.572574242035877</v>
      </c>
      <c r="G97" s="17">
        <v>1194.5192670701922</v>
      </c>
      <c r="H97" s="17">
        <v>300.4807329298078</v>
      </c>
      <c r="I97" s="17">
        <v>90288.670862034487</v>
      </c>
      <c r="J97" s="2"/>
      <c r="K97" s="20"/>
      <c r="L97" s="18"/>
      <c r="M97" s="18"/>
    </row>
    <row r="98" spans="3:13" x14ac:dyDescent="0.3">
      <c r="C98" s="6">
        <v>20022</v>
      </c>
      <c r="D98" s="7">
        <v>1488.9811386299168</v>
      </c>
      <c r="E98" s="7">
        <v>-8.7194146880416561</v>
      </c>
      <c r="F98" s="17">
        <v>-69.465615159269007</v>
      </c>
      <c r="G98" s="17">
        <v>1387.5351960567934</v>
      </c>
      <c r="H98" s="17">
        <v>41.464803943206562</v>
      </c>
      <c r="I98" s="17">
        <v>1719.3299660485584</v>
      </c>
      <c r="J98" s="2"/>
      <c r="K98" s="20"/>
      <c r="L98" s="18"/>
      <c r="M98" s="18"/>
    </row>
    <row r="99" spans="3:13" x14ac:dyDescent="0.3">
      <c r="C99" s="6">
        <v>20023</v>
      </c>
      <c r="D99" s="7">
        <v>1454.6604629230803</v>
      </c>
      <c r="E99" s="7">
        <v>-12.76668028668465</v>
      </c>
      <c r="F99" s="17">
        <v>-3.092139078347893</v>
      </c>
      <c r="G99" s="17">
        <v>1480.4595126303716</v>
      </c>
      <c r="H99" s="17">
        <v>-37.459512630371592</v>
      </c>
      <c r="I99" s="17">
        <v>1403.2150865049689</v>
      </c>
      <c r="J99" s="2"/>
      <c r="K99" s="20"/>
      <c r="L99" s="18"/>
      <c r="M99" s="18"/>
    </row>
    <row r="100" spans="3:13" x14ac:dyDescent="0.3">
      <c r="C100" s="6">
        <v>20024</v>
      </c>
      <c r="D100" s="7">
        <v>1395.0178644549565</v>
      </c>
      <c r="E100" s="7">
        <v>-20.177225061071454</v>
      </c>
      <c r="F100" s="17">
        <v>92.670739602589208</v>
      </c>
      <c r="G100" s="17">
        <v>1540.5883811695362</v>
      </c>
      <c r="H100" s="17">
        <v>-68.588381169536206</v>
      </c>
      <c r="I100" s="17">
        <v>4704.3660314575891</v>
      </c>
      <c r="J100" s="2"/>
      <c r="K100" s="20"/>
      <c r="L100" s="18"/>
      <c r="M100" s="18"/>
    </row>
    <row r="101" spans="3:13" x14ac:dyDescent="0.3">
      <c r="C101" s="6">
        <v>20031</v>
      </c>
      <c r="D101" s="7">
        <v>1475.8062836129882</v>
      </c>
      <c r="E101" s="7">
        <v>-4.2157152669714542</v>
      </c>
      <c r="F101" s="17">
        <v>-34.597835373903514</v>
      </c>
      <c r="G101" s="17">
        <v>1327.268065151849</v>
      </c>
      <c r="H101" s="17">
        <v>147.73193484815101</v>
      </c>
      <c r="I101" s="17">
        <v>21824.724573978336</v>
      </c>
      <c r="J101" s="2"/>
      <c r="K101" s="20"/>
      <c r="L101" s="18"/>
      <c r="M101" s="18"/>
    </row>
    <row r="102" spans="3:13" x14ac:dyDescent="0.3">
      <c r="C102" s="6">
        <v>20032</v>
      </c>
      <c r="D102" s="7">
        <v>1569.2368298612539</v>
      </c>
      <c r="E102" s="7">
        <v>11.221038210780506</v>
      </c>
      <c r="F102" s="17">
        <v>-56.917438456110204</v>
      </c>
      <c r="G102" s="17">
        <v>1402.1249531867477</v>
      </c>
      <c r="H102" s="17">
        <v>142.87504681325231</v>
      </c>
      <c r="I102" s="17">
        <v>20413.279001889041</v>
      </c>
      <c r="J102" s="2"/>
      <c r="K102" s="20"/>
      <c r="L102" s="18"/>
      <c r="M102" s="18"/>
    </row>
    <row r="103" spans="3:13" x14ac:dyDescent="0.3">
      <c r="C103" s="6">
        <v>20033</v>
      </c>
      <c r="D103" s="7">
        <v>1674.5223833243572</v>
      </c>
      <c r="E103" s="7">
        <v>26.091558704058798</v>
      </c>
      <c r="F103" s="17">
        <v>8.9957600441283976</v>
      </c>
      <c r="G103" s="17">
        <v>1577.3657289936866</v>
      </c>
      <c r="H103" s="17">
        <v>137.63427100631338</v>
      </c>
      <c r="I103" s="17">
        <v>18943.192555439316</v>
      </c>
      <c r="J103" s="2"/>
      <c r="K103" s="20"/>
      <c r="L103" s="18"/>
      <c r="M103" s="18"/>
    </row>
    <row r="104" spans="3:13" x14ac:dyDescent="0.3">
      <c r="C104" s="6">
        <v>20034</v>
      </c>
      <c r="D104" s="7">
        <v>1845.9917114082909</v>
      </c>
      <c r="E104" s="7">
        <v>49.074115867421554</v>
      </c>
      <c r="F104" s="17">
        <v>111.35272404912197</v>
      </c>
      <c r="G104" s="17">
        <v>1793.2846816310052</v>
      </c>
      <c r="H104" s="17">
        <v>212.71531836899476</v>
      </c>
      <c r="I104" s="17">
        <v>45247.806668822799</v>
      </c>
      <c r="J104" s="2"/>
      <c r="K104" s="20"/>
      <c r="L104" s="18"/>
      <c r="M104" s="18"/>
    </row>
    <row r="105" spans="3:13" x14ac:dyDescent="0.3">
      <c r="C105" s="6">
        <v>20041</v>
      </c>
      <c r="D105" s="7">
        <v>1928.2344544105104</v>
      </c>
      <c r="E105" s="7">
        <v>54.317695215264294</v>
      </c>
      <c r="F105" s="17">
        <v>-30.335452074941383</v>
      </c>
      <c r="G105" s="17">
        <v>1860.467991901809</v>
      </c>
      <c r="H105" s="17">
        <v>48.532008098191</v>
      </c>
      <c r="I105" s="17">
        <v>2355.3558100428768</v>
      </c>
      <c r="J105" s="2"/>
      <c r="K105" s="20"/>
      <c r="L105" s="18"/>
      <c r="M105" s="18"/>
    </row>
    <row r="106" spans="3:13" x14ac:dyDescent="0.3">
      <c r="C106" s="6">
        <v>20042</v>
      </c>
      <c r="D106" s="7">
        <v>2042.9443615231717</v>
      </c>
      <c r="E106" s="7">
        <v>63.865010929863388</v>
      </c>
      <c r="F106" s="17">
        <v>-49.156648287355161</v>
      </c>
      <c r="G106" s="17">
        <v>1925.6347111696646</v>
      </c>
      <c r="H106" s="17">
        <v>88.36528883033543</v>
      </c>
      <c r="I106" s="17">
        <v>7808.4242700686036</v>
      </c>
      <c r="J106" s="2"/>
      <c r="K106" s="20"/>
      <c r="L106" s="18"/>
      <c r="M106" s="18"/>
    </row>
    <row r="107" spans="3:13" x14ac:dyDescent="0.3">
      <c r="C107" s="6">
        <v>20043</v>
      </c>
      <c r="D107" s="7">
        <v>2266.8670857330785</v>
      </c>
      <c r="E107" s="7">
        <v>89.168298774950898</v>
      </c>
      <c r="F107" s="17">
        <v>29.564212310251261</v>
      </c>
      <c r="G107" s="17">
        <v>2115.8051324971634</v>
      </c>
      <c r="H107" s="17">
        <v>234.19486750283659</v>
      </c>
      <c r="I107" s="17">
        <v>54847.235964671185</v>
      </c>
      <c r="J107" s="2"/>
      <c r="K107" s="20"/>
      <c r="L107" s="18"/>
      <c r="M107" s="18"/>
    </row>
    <row r="108" spans="3:13" x14ac:dyDescent="0.3">
      <c r="C108" s="6">
        <v>20044</v>
      </c>
      <c r="D108" s="7">
        <v>3054.9273912482709</v>
      </c>
      <c r="E108" s="7">
        <v>199.65510541973944</v>
      </c>
      <c r="F108" s="17">
        <v>201.1648710879852</v>
      </c>
      <c r="G108" s="17">
        <v>2467.3881085571516</v>
      </c>
      <c r="H108" s="17">
        <v>1022.6118914428484</v>
      </c>
      <c r="I108" s="17">
        <v>1045735.0805203201</v>
      </c>
      <c r="J108" s="2"/>
      <c r="K108" s="20"/>
      <c r="L108" s="18"/>
      <c r="M108" s="18"/>
    </row>
    <row r="109" spans="3:13" x14ac:dyDescent="0.3">
      <c r="C109" s="6">
        <v>20051</v>
      </c>
      <c r="D109" s="7">
        <v>3267.3989823223751</v>
      </c>
      <c r="E109" s="7">
        <v>201.68124473554624</v>
      </c>
      <c r="F109" s="17">
        <v>-28.688450702754892</v>
      </c>
      <c r="G109" s="17">
        <v>3224.2470445930689</v>
      </c>
      <c r="H109" s="17">
        <v>18.752955406931051</v>
      </c>
      <c r="I109" s="17">
        <v>351.67333649434454</v>
      </c>
      <c r="J109" s="2"/>
      <c r="K109" s="20"/>
      <c r="L109" s="18"/>
      <c r="M109" s="18"/>
    </row>
    <row r="110" spans="3:13" x14ac:dyDescent="0.3">
      <c r="C110" s="6">
        <v>20052</v>
      </c>
      <c r="D110" s="7">
        <v>3537.476273931321</v>
      </c>
      <c r="E110" s="7">
        <v>212.49387491773388</v>
      </c>
      <c r="F110" s="17">
        <v>-40.367313512556692</v>
      </c>
      <c r="G110" s="17">
        <v>3419.9235787705666</v>
      </c>
      <c r="H110" s="17">
        <v>100.07642122943344</v>
      </c>
      <c r="I110" s="17">
        <v>10015.290086090996</v>
      </c>
      <c r="J110" s="2"/>
      <c r="K110" s="20"/>
      <c r="L110" s="18"/>
      <c r="M110" s="18"/>
    </row>
    <row r="111" spans="3:13" x14ac:dyDescent="0.3">
      <c r="C111" s="6">
        <v>20053</v>
      </c>
      <c r="D111" s="7">
        <v>3680.5776901679874</v>
      </c>
      <c r="E111" s="7">
        <v>201.52372346234435</v>
      </c>
      <c r="F111" s="17">
        <v>20.646832168044867</v>
      </c>
      <c r="G111" s="17">
        <v>3779.5343611593062</v>
      </c>
      <c r="H111" s="17">
        <v>-101.53436115930617</v>
      </c>
      <c r="I111" s="17">
        <v>10309.226496028421</v>
      </c>
      <c r="J111" s="2"/>
      <c r="K111" s="20"/>
      <c r="L111" s="18"/>
      <c r="M111" s="18"/>
    </row>
    <row r="112" spans="3:13" x14ac:dyDescent="0.3">
      <c r="C112" s="20"/>
      <c r="D112" s="20"/>
      <c r="E112" s="18"/>
      <c r="F112" s="21"/>
      <c r="G112" s="21"/>
      <c r="H112" s="21"/>
      <c r="I112" s="21"/>
      <c r="J112" s="2"/>
      <c r="K112" s="20"/>
      <c r="L112" s="18"/>
      <c r="M112" s="18"/>
    </row>
    <row r="113" spans="8:9" x14ac:dyDescent="0.3">
      <c r="H113" s="4"/>
      <c r="I113" s="4"/>
    </row>
  </sheetData>
  <mergeCells count="3">
    <mergeCell ref="B2:M3"/>
    <mergeCell ref="C6:I6"/>
    <mergeCell ref="K6:M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C105"/>
  <sheetViews>
    <sheetView showGridLines="0" workbookViewId="0">
      <selection activeCell="H28" sqref="H28"/>
    </sheetView>
  </sheetViews>
  <sheetFormatPr defaultRowHeight="14.4" x14ac:dyDescent="0.3"/>
  <sheetData>
    <row r="1" spans="1:3" x14ac:dyDescent="0.3">
      <c r="A1" s="13" t="s">
        <v>1</v>
      </c>
      <c r="B1" s="13" t="s">
        <v>2</v>
      </c>
      <c r="C1" s="14" t="s">
        <v>0</v>
      </c>
    </row>
    <row r="2" spans="1:3" x14ac:dyDescent="0.3">
      <c r="A2" s="6">
        <v>19794</v>
      </c>
      <c r="B2" s="6">
        <v>19.539999959999999</v>
      </c>
      <c r="C2" s="6">
        <v>1</v>
      </c>
    </row>
    <row r="3" spans="1:3" x14ac:dyDescent="0.3">
      <c r="A3" s="6">
        <v>19801</v>
      </c>
      <c r="B3" s="6">
        <v>23.54999995</v>
      </c>
      <c r="C3" s="6">
        <v>2</v>
      </c>
    </row>
    <row r="4" spans="1:3" x14ac:dyDescent="0.3">
      <c r="A4" s="6">
        <v>19802</v>
      </c>
      <c r="B4" s="6">
        <v>32.568999890000001</v>
      </c>
      <c r="C4" s="6">
        <v>3</v>
      </c>
    </row>
    <row r="5" spans="1:3" x14ac:dyDescent="0.3">
      <c r="A5" s="6">
        <v>19803</v>
      </c>
      <c r="B5" s="6">
        <v>41.466999889999997</v>
      </c>
      <c r="C5" s="6">
        <v>4</v>
      </c>
    </row>
    <row r="6" spans="1:3" x14ac:dyDescent="0.3">
      <c r="A6" s="6">
        <v>19804</v>
      </c>
      <c r="B6" s="6">
        <v>67.620999810000001</v>
      </c>
      <c r="C6" s="6">
        <v>5</v>
      </c>
    </row>
    <row r="7" spans="1:3" x14ac:dyDescent="0.3">
      <c r="A7" s="6">
        <v>19811</v>
      </c>
      <c r="B7" s="6">
        <v>78.764999869999997</v>
      </c>
      <c r="C7" s="6">
        <v>6</v>
      </c>
    </row>
    <row r="8" spans="1:3" x14ac:dyDescent="0.3">
      <c r="A8" s="6">
        <v>19812</v>
      </c>
      <c r="B8" s="6">
        <v>90.718999859999997</v>
      </c>
      <c r="C8" s="6">
        <v>7</v>
      </c>
    </row>
    <row r="9" spans="1:3" x14ac:dyDescent="0.3">
      <c r="A9" s="6">
        <v>19813</v>
      </c>
      <c r="B9" s="6">
        <v>97.677999970000002</v>
      </c>
      <c r="C9" s="6">
        <v>8</v>
      </c>
    </row>
    <row r="10" spans="1:3" x14ac:dyDescent="0.3">
      <c r="A10" s="6">
        <v>19814</v>
      </c>
      <c r="B10" s="6">
        <v>133.553</v>
      </c>
      <c r="C10" s="6">
        <v>9</v>
      </c>
    </row>
    <row r="11" spans="1:3" x14ac:dyDescent="0.3">
      <c r="A11" s="6">
        <v>19821</v>
      </c>
      <c r="B11" s="6">
        <v>131.0189996</v>
      </c>
      <c r="C11" s="6">
        <v>10</v>
      </c>
    </row>
    <row r="12" spans="1:3" x14ac:dyDescent="0.3">
      <c r="A12" s="6">
        <v>19822</v>
      </c>
      <c r="B12" s="6">
        <v>142.6809998</v>
      </c>
      <c r="C12" s="6">
        <v>11</v>
      </c>
    </row>
    <row r="13" spans="1:3" x14ac:dyDescent="0.3">
      <c r="A13" s="6">
        <v>19823</v>
      </c>
      <c r="B13" s="6">
        <v>175.80799959999999</v>
      </c>
      <c r="C13" s="6">
        <v>12</v>
      </c>
    </row>
    <row r="14" spans="1:3" x14ac:dyDescent="0.3">
      <c r="A14" s="6">
        <v>19824</v>
      </c>
      <c r="B14" s="6">
        <v>214.2929997</v>
      </c>
      <c r="C14" s="6">
        <v>13</v>
      </c>
    </row>
    <row r="15" spans="1:3" x14ac:dyDescent="0.3">
      <c r="A15" s="6">
        <v>19831</v>
      </c>
      <c r="B15" s="6">
        <v>227.98199990000001</v>
      </c>
      <c r="C15" s="6">
        <v>14</v>
      </c>
    </row>
    <row r="16" spans="1:3" x14ac:dyDescent="0.3">
      <c r="A16" s="6">
        <v>19832</v>
      </c>
      <c r="B16" s="6">
        <v>267.28399940000003</v>
      </c>
      <c r="C16" s="6">
        <v>15</v>
      </c>
    </row>
    <row r="17" spans="1:3" x14ac:dyDescent="0.3">
      <c r="A17" s="6">
        <v>19833</v>
      </c>
      <c r="B17" s="6">
        <v>273.2099991</v>
      </c>
      <c r="C17" s="6">
        <v>16</v>
      </c>
    </row>
    <row r="18" spans="1:3" x14ac:dyDescent="0.3">
      <c r="A18" s="6">
        <v>19834</v>
      </c>
      <c r="B18" s="6">
        <v>316.2279997</v>
      </c>
      <c r="C18" s="6">
        <v>17</v>
      </c>
    </row>
    <row r="19" spans="1:3" x14ac:dyDescent="0.3">
      <c r="A19" s="6">
        <v>19841</v>
      </c>
      <c r="B19" s="6">
        <v>300.10199929999999</v>
      </c>
      <c r="C19" s="6">
        <v>18</v>
      </c>
    </row>
    <row r="20" spans="1:3" x14ac:dyDescent="0.3">
      <c r="A20" s="6">
        <v>19842</v>
      </c>
      <c r="B20" s="6">
        <v>422.14299970000002</v>
      </c>
      <c r="C20" s="6">
        <v>19</v>
      </c>
    </row>
    <row r="21" spans="1:3" x14ac:dyDescent="0.3">
      <c r="A21" s="6">
        <v>19843</v>
      </c>
      <c r="B21" s="6">
        <v>477.39899919999999</v>
      </c>
      <c r="C21" s="6">
        <v>20</v>
      </c>
    </row>
    <row r="22" spans="1:3" x14ac:dyDescent="0.3">
      <c r="A22" s="6">
        <v>19844</v>
      </c>
      <c r="B22" s="6">
        <v>698.29599949999999</v>
      </c>
      <c r="C22" s="6">
        <v>21</v>
      </c>
    </row>
    <row r="23" spans="1:3" x14ac:dyDescent="0.3">
      <c r="A23" s="6">
        <v>19851</v>
      </c>
      <c r="B23" s="6">
        <v>435.34399989999997</v>
      </c>
      <c r="C23" s="6">
        <v>22</v>
      </c>
    </row>
    <row r="24" spans="1:3" x14ac:dyDescent="0.3">
      <c r="A24" s="6">
        <v>19852</v>
      </c>
      <c r="B24" s="6">
        <v>374.92899990000001</v>
      </c>
      <c r="C24" s="6">
        <v>23</v>
      </c>
    </row>
    <row r="25" spans="1:3" x14ac:dyDescent="0.3">
      <c r="A25" s="6">
        <v>19853</v>
      </c>
      <c r="B25" s="6">
        <v>409.70899960000003</v>
      </c>
      <c r="C25" s="6">
        <v>24</v>
      </c>
    </row>
    <row r="26" spans="1:3" x14ac:dyDescent="0.3">
      <c r="A26" s="6">
        <v>19854</v>
      </c>
      <c r="B26" s="6">
        <v>533.88999939999997</v>
      </c>
      <c r="C26" s="6">
        <v>25</v>
      </c>
    </row>
    <row r="27" spans="1:3" x14ac:dyDescent="0.3">
      <c r="A27" s="6">
        <v>19861</v>
      </c>
      <c r="B27" s="6">
        <v>408.9429998</v>
      </c>
      <c r="C27" s="6">
        <v>26</v>
      </c>
    </row>
    <row r="28" spans="1:3" x14ac:dyDescent="0.3">
      <c r="A28" s="6">
        <v>19862</v>
      </c>
      <c r="B28" s="6">
        <v>448.27899930000001</v>
      </c>
      <c r="C28" s="6">
        <v>27</v>
      </c>
    </row>
    <row r="29" spans="1:3" x14ac:dyDescent="0.3">
      <c r="A29" s="6">
        <v>19863</v>
      </c>
      <c r="B29" s="6">
        <v>510.78599930000001</v>
      </c>
      <c r="C29" s="6">
        <v>28</v>
      </c>
    </row>
    <row r="30" spans="1:3" x14ac:dyDescent="0.3">
      <c r="A30" s="6">
        <v>19864</v>
      </c>
      <c r="B30" s="6">
        <v>662.25299840000002</v>
      </c>
      <c r="C30" s="6">
        <v>29</v>
      </c>
    </row>
    <row r="31" spans="1:3" x14ac:dyDescent="0.3">
      <c r="A31" s="6">
        <v>19871</v>
      </c>
      <c r="B31" s="6">
        <v>575.32699969999999</v>
      </c>
      <c r="C31" s="6">
        <v>30</v>
      </c>
    </row>
    <row r="32" spans="1:3" x14ac:dyDescent="0.3">
      <c r="A32" s="6">
        <v>19872</v>
      </c>
      <c r="B32" s="6">
        <v>637.06399920000001</v>
      </c>
      <c r="C32" s="6">
        <v>31</v>
      </c>
    </row>
    <row r="33" spans="1:3" x14ac:dyDescent="0.3">
      <c r="A33" s="6">
        <v>19873</v>
      </c>
      <c r="B33" s="6">
        <v>786.42399980000005</v>
      </c>
      <c r="C33" s="6">
        <v>32</v>
      </c>
    </row>
    <row r="34" spans="1:3" x14ac:dyDescent="0.3">
      <c r="A34" s="6">
        <v>19874</v>
      </c>
      <c r="B34" s="6">
        <v>1042.441998</v>
      </c>
      <c r="C34" s="6">
        <v>33</v>
      </c>
    </row>
    <row r="35" spans="1:3" x14ac:dyDescent="0.3">
      <c r="A35" s="6">
        <v>19881</v>
      </c>
      <c r="B35" s="6">
        <v>867.16099929999996</v>
      </c>
      <c r="C35" s="6">
        <v>34</v>
      </c>
    </row>
    <row r="36" spans="1:3" x14ac:dyDescent="0.3">
      <c r="A36" s="6">
        <v>19882</v>
      </c>
      <c r="B36" s="6">
        <v>993.05099870000004</v>
      </c>
      <c r="C36" s="6">
        <v>35</v>
      </c>
    </row>
    <row r="37" spans="1:3" x14ac:dyDescent="0.3">
      <c r="A37" s="6">
        <v>19883</v>
      </c>
      <c r="B37" s="6">
        <v>1168.7189980000001</v>
      </c>
      <c r="C37" s="6">
        <v>36</v>
      </c>
    </row>
    <row r="38" spans="1:3" x14ac:dyDescent="0.3">
      <c r="A38" s="6">
        <v>19884</v>
      </c>
      <c r="B38" s="6">
        <v>1405.1369970000001</v>
      </c>
      <c r="C38" s="6">
        <v>37</v>
      </c>
    </row>
    <row r="39" spans="1:3" x14ac:dyDescent="0.3">
      <c r="A39" s="6">
        <v>19891</v>
      </c>
      <c r="B39" s="6">
        <v>1246.9169999999999</v>
      </c>
      <c r="C39" s="6">
        <v>38</v>
      </c>
    </row>
    <row r="40" spans="1:3" x14ac:dyDescent="0.3">
      <c r="A40" s="6">
        <v>19892</v>
      </c>
      <c r="B40" s="6">
        <v>1248.211998</v>
      </c>
      <c r="C40" s="6">
        <v>39</v>
      </c>
    </row>
    <row r="41" spans="1:3" x14ac:dyDescent="0.3">
      <c r="A41" s="6">
        <v>19893</v>
      </c>
      <c r="B41" s="6">
        <v>1383.7469980000001</v>
      </c>
      <c r="C41" s="6">
        <v>40</v>
      </c>
    </row>
    <row r="42" spans="1:3" x14ac:dyDescent="0.3">
      <c r="A42" s="6">
        <v>19894</v>
      </c>
      <c r="B42" s="6">
        <v>1493.3829989999999</v>
      </c>
      <c r="C42" s="6">
        <v>41</v>
      </c>
    </row>
    <row r="43" spans="1:3" x14ac:dyDescent="0.3">
      <c r="A43" s="6">
        <v>19901</v>
      </c>
      <c r="B43" s="6">
        <v>1346.202</v>
      </c>
      <c r="C43" s="6">
        <v>42</v>
      </c>
    </row>
    <row r="44" spans="1:3" x14ac:dyDescent="0.3">
      <c r="A44" s="6">
        <v>19902</v>
      </c>
      <c r="B44" s="6">
        <v>1364.759998</v>
      </c>
      <c r="C44" s="6">
        <v>43</v>
      </c>
    </row>
    <row r="45" spans="1:3" x14ac:dyDescent="0.3">
      <c r="A45" s="6">
        <v>19903</v>
      </c>
      <c r="B45" s="6">
        <v>1354.0899959999999</v>
      </c>
      <c r="C45" s="6">
        <v>44</v>
      </c>
    </row>
    <row r="46" spans="1:3" x14ac:dyDescent="0.3">
      <c r="A46" s="6">
        <v>19904</v>
      </c>
      <c r="B46" s="6">
        <v>1675.505997</v>
      </c>
      <c r="C46" s="6">
        <v>45</v>
      </c>
    </row>
    <row r="47" spans="1:3" x14ac:dyDescent="0.3">
      <c r="A47" s="6">
        <v>19911</v>
      </c>
      <c r="B47" s="6">
        <v>1597.6779979999999</v>
      </c>
      <c r="C47" s="6">
        <v>46</v>
      </c>
    </row>
    <row r="48" spans="1:3" x14ac:dyDescent="0.3">
      <c r="A48" s="6">
        <v>19912</v>
      </c>
      <c r="B48" s="6">
        <v>1528.6039960000001</v>
      </c>
      <c r="C48" s="6">
        <v>47</v>
      </c>
    </row>
    <row r="49" spans="1:3" x14ac:dyDescent="0.3">
      <c r="A49" s="6">
        <v>19913</v>
      </c>
      <c r="B49" s="6">
        <v>1507.060997</v>
      </c>
      <c r="C49" s="6">
        <v>48</v>
      </c>
    </row>
    <row r="50" spans="1:3" x14ac:dyDescent="0.3">
      <c r="A50" s="6">
        <v>19914</v>
      </c>
      <c r="B50" s="6">
        <v>1862.6120000000001</v>
      </c>
      <c r="C50" s="6">
        <v>49</v>
      </c>
    </row>
    <row r="51" spans="1:3" x14ac:dyDescent="0.3">
      <c r="A51" s="6">
        <v>19921</v>
      </c>
      <c r="B51" s="6">
        <v>1716.0249980000001</v>
      </c>
      <c r="C51" s="6">
        <v>50</v>
      </c>
    </row>
    <row r="52" spans="1:3" x14ac:dyDescent="0.3">
      <c r="A52" s="6">
        <v>19922</v>
      </c>
      <c r="B52" s="6">
        <v>1740.1709980000001</v>
      </c>
      <c r="C52" s="6">
        <v>51</v>
      </c>
    </row>
    <row r="53" spans="1:3" x14ac:dyDescent="0.3">
      <c r="A53" s="6">
        <v>19923</v>
      </c>
      <c r="B53" s="6">
        <v>1767.733997</v>
      </c>
      <c r="C53" s="6">
        <v>52</v>
      </c>
    </row>
    <row r="54" spans="1:3" x14ac:dyDescent="0.3">
      <c r="A54" s="6">
        <v>19924</v>
      </c>
      <c r="B54" s="6">
        <v>2000.2919999999999</v>
      </c>
      <c r="C54" s="6">
        <v>53</v>
      </c>
    </row>
    <row r="55" spans="1:3" x14ac:dyDescent="0.3">
      <c r="A55" s="6">
        <v>19931</v>
      </c>
      <c r="B55" s="6">
        <v>1973.8939969999999</v>
      </c>
      <c r="C55" s="6">
        <v>54</v>
      </c>
    </row>
    <row r="56" spans="1:3" x14ac:dyDescent="0.3">
      <c r="A56" s="6">
        <v>19932</v>
      </c>
      <c r="B56" s="6">
        <v>1861.9789960000001</v>
      </c>
      <c r="C56" s="6">
        <v>55</v>
      </c>
    </row>
    <row r="57" spans="1:3" x14ac:dyDescent="0.3">
      <c r="A57" s="6">
        <v>19933</v>
      </c>
      <c r="B57" s="6">
        <v>2140.788994</v>
      </c>
      <c r="C57" s="6">
        <v>56</v>
      </c>
    </row>
    <row r="58" spans="1:3" x14ac:dyDescent="0.3">
      <c r="A58" s="6">
        <v>19934</v>
      </c>
      <c r="B58" s="6">
        <v>2468.8539959999998</v>
      </c>
      <c r="C58" s="6">
        <v>57</v>
      </c>
    </row>
    <row r="59" spans="1:3" x14ac:dyDescent="0.3">
      <c r="A59" s="6">
        <v>19941</v>
      </c>
      <c r="B59" s="6">
        <v>2076.6999970000002</v>
      </c>
      <c r="C59" s="6">
        <v>58</v>
      </c>
    </row>
    <row r="60" spans="1:3" x14ac:dyDescent="0.3">
      <c r="A60" s="6">
        <v>19942</v>
      </c>
      <c r="B60" s="6">
        <v>2149.9079969999998</v>
      </c>
      <c r="C60" s="6">
        <v>59</v>
      </c>
    </row>
    <row r="61" spans="1:3" x14ac:dyDescent="0.3">
      <c r="A61" s="6">
        <v>19943</v>
      </c>
      <c r="B61" s="6">
        <v>2493.2859960000001</v>
      </c>
      <c r="C61" s="6">
        <v>60</v>
      </c>
    </row>
    <row r="62" spans="1:3" x14ac:dyDescent="0.3">
      <c r="A62" s="6">
        <v>19944</v>
      </c>
      <c r="B62" s="6">
        <v>2832</v>
      </c>
      <c r="C62" s="6">
        <v>61</v>
      </c>
    </row>
    <row r="63" spans="1:3" x14ac:dyDescent="0.3">
      <c r="A63" s="6">
        <v>19951</v>
      </c>
      <c r="B63" s="6">
        <v>2652</v>
      </c>
      <c r="C63" s="6">
        <v>62</v>
      </c>
    </row>
    <row r="64" spans="1:3" x14ac:dyDescent="0.3">
      <c r="A64" s="6">
        <v>19952</v>
      </c>
      <c r="B64" s="6">
        <v>2575</v>
      </c>
      <c r="C64" s="6">
        <v>63</v>
      </c>
    </row>
    <row r="65" spans="1:3" x14ac:dyDescent="0.3">
      <c r="A65" s="6">
        <v>19953</v>
      </c>
      <c r="B65" s="6">
        <v>3003</v>
      </c>
      <c r="C65" s="6">
        <v>64</v>
      </c>
    </row>
    <row r="66" spans="1:3" x14ac:dyDescent="0.3">
      <c r="A66" s="6">
        <v>19954</v>
      </c>
      <c r="B66" s="6">
        <v>3148</v>
      </c>
      <c r="C66" s="6">
        <v>65</v>
      </c>
    </row>
    <row r="67" spans="1:3" x14ac:dyDescent="0.3">
      <c r="A67" s="6">
        <v>19961</v>
      </c>
      <c r="B67" s="6">
        <v>2185</v>
      </c>
      <c r="C67" s="6">
        <v>66</v>
      </c>
    </row>
    <row r="68" spans="1:3" x14ac:dyDescent="0.3">
      <c r="A68" s="6">
        <v>19962</v>
      </c>
      <c r="B68" s="6">
        <v>2179</v>
      </c>
      <c r="C68" s="6">
        <v>67</v>
      </c>
    </row>
    <row r="69" spans="1:3" x14ac:dyDescent="0.3">
      <c r="A69" s="6">
        <v>19963</v>
      </c>
      <c r="B69" s="6">
        <v>2321</v>
      </c>
      <c r="C69" s="6">
        <v>68</v>
      </c>
    </row>
    <row r="70" spans="1:3" x14ac:dyDescent="0.3">
      <c r="A70" s="6">
        <v>19964</v>
      </c>
      <c r="B70" s="6">
        <v>2129</v>
      </c>
      <c r="C70" s="6">
        <v>69</v>
      </c>
    </row>
    <row r="71" spans="1:3" x14ac:dyDescent="0.3">
      <c r="A71" s="6">
        <v>19971</v>
      </c>
      <c r="B71" s="6">
        <v>1601</v>
      </c>
      <c r="C71" s="6">
        <v>70</v>
      </c>
    </row>
    <row r="72" spans="1:3" x14ac:dyDescent="0.3">
      <c r="A72" s="6">
        <v>19972</v>
      </c>
      <c r="B72" s="6">
        <v>1737</v>
      </c>
      <c r="C72" s="6">
        <v>71</v>
      </c>
    </row>
    <row r="73" spans="1:3" x14ac:dyDescent="0.3">
      <c r="A73" s="6">
        <v>19973</v>
      </c>
      <c r="B73" s="6">
        <v>1614</v>
      </c>
      <c r="C73" s="6">
        <v>72</v>
      </c>
    </row>
    <row r="74" spans="1:3" x14ac:dyDescent="0.3">
      <c r="A74" s="6">
        <v>19974</v>
      </c>
      <c r="B74" s="6">
        <v>1578</v>
      </c>
      <c r="C74" s="6">
        <v>73</v>
      </c>
    </row>
    <row r="75" spans="1:3" x14ac:dyDescent="0.3">
      <c r="A75" s="6">
        <v>19981</v>
      </c>
      <c r="B75" s="6">
        <v>1405</v>
      </c>
      <c r="C75" s="6">
        <v>74</v>
      </c>
    </row>
    <row r="76" spans="1:3" x14ac:dyDescent="0.3">
      <c r="A76" s="6">
        <v>19982</v>
      </c>
      <c r="B76" s="6">
        <v>1402</v>
      </c>
      <c r="C76" s="6">
        <v>75</v>
      </c>
    </row>
    <row r="77" spans="1:3" x14ac:dyDescent="0.3">
      <c r="A77" s="6">
        <v>19983</v>
      </c>
      <c r="B77" s="6">
        <v>1556</v>
      </c>
      <c r="C77" s="6">
        <v>76</v>
      </c>
    </row>
    <row r="78" spans="1:3" x14ac:dyDescent="0.3">
      <c r="A78" s="6">
        <v>19984</v>
      </c>
      <c r="B78" s="6">
        <v>1710</v>
      </c>
      <c r="C78" s="6">
        <v>77</v>
      </c>
    </row>
    <row r="79" spans="1:3" x14ac:dyDescent="0.3">
      <c r="A79" s="6">
        <v>19991</v>
      </c>
      <c r="B79" s="6">
        <v>1530</v>
      </c>
      <c r="C79" s="6">
        <v>78</v>
      </c>
    </row>
    <row r="80" spans="1:3" x14ac:dyDescent="0.3">
      <c r="A80" s="6">
        <v>19992</v>
      </c>
      <c r="B80" s="6">
        <v>1558</v>
      </c>
      <c r="C80" s="6">
        <v>79</v>
      </c>
    </row>
    <row r="81" spans="1:3" x14ac:dyDescent="0.3">
      <c r="A81" s="6">
        <v>19993</v>
      </c>
      <c r="B81" s="6">
        <v>1336</v>
      </c>
      <c r="C81" s="6">
        <v>80</v>
      </c>
    </row>
    <row r="82" spans="1:3" x14ac:dyDescent="0.3">
      <c r="A82" s="6">
        <v>19994</v>
      </c>
      <c r="B82" s="6">
        <v>2343</v>
      </c>
      <c r="C82" s="6">
        <v>81</v>
      </c>
    </row>
    <row r="83" spans="1:3" x14ac:dyDescent="0.3">
      <c r="A83" s="6">
        <v>20001</v>
      </c>
      <c r="B83" s="6">
        <v>1945</v>
      </c>
      <c r="C83" s="6">
        <v>82</v>
      </c>
    </row>
    <row r="84" spans="1:3" x14ac:dyDescent="0.3">
      <c r="A84" s="6">
        <v>20002</v>
      </c>
      <c r="B84" s="6">
        <v>1825</v>
      </c>
      <c r="C84" s="6">
        <v>83</v>
      </c>
    </row>
    <row r="85" spans="1:3" x14ac:dyDescent="0.3">
      <c r="A85" s="6">
        <v>20003</v>
      </c>
      <c r="B85" s="6">
        <v>1870</v>
      </c>
      <c r="C85" s="6">
        <v>84</v>
      </c>
    </row>
    <row r="86" spans="1:3" x14ac:dyDescent="0.3">
      <c r="A86" s="6">
        <v>20004</v>
      </c>
      <c r="B86" s="6">
        <v>1007</v>
      </c>
      <c r="C86" s="6">
        <v>85</v>
      </c>
    </row>
    <row r="87" spans="1:3" x14ac:dyDescent="0.3">
      <c r="A87" s="6">
        <v>20011</v>
      </c>
      <c r="B87" s="6">
        <v>1431</v>
      </c>
      <c r="C87" s="6">
        <v>86</v>
      </c>
    </row>
    <row r="88" spans="1:3" x14ac:dyDescent="0.3">
      <c r="A88" s="6">
        <v>20012</v>
      </c>
      <c r="B88" s="6">
        <v>1475</v>
      </c>
      <c r="C88" s="6">
        <v>87</v>
      </c>
    </row>
    <row r="89" spans="1:3" x14ac:dyDescent="0.3">
      <c r="A89" s="6">
        <v>20013</v>
      </c>
      <c r="B89" s="6">
        <v>1450</v>
      </c>
      <c r="C89" s="6">
        <v>88</v>
      </c>
    </row>
    <row r="90" spans="1:3" x14ac:dyDescent="0.3">
      <c r="A90" s="6">
        <v>20014</v>
      </c>
      <c r="B90" s="6">
        <v>1375</v>
      </c>
      <c r="C90" s="6">
        <v>89</v>
      </c>
    </row>
    <row r="91" spans="1:3" x14ac:dyDescent="0.3">
      <c r="A91" s="6">
        <v>20021</v>
      </c>
      <c r="B91" s="6">
        <v>1495</v>
      </c>
      <c r="C91" s="6">
        <v>90</v>
      </c>
    </row>
    <row r="92" spans="1:3" x14ac:dyDescent="0.3">
      <c r="A92" s="6">
        <v>20022</v>
      </c>
      <c r="B92" s="6">
        <v>1429</v>
      </c>
      <c r="C92" s="6">
        <v>91</v>
      </c>
    </row>
    <row r="93" spans="1:3" x14ac:dyDescent="0.3">
      <c r="A93" s="6">
        <v>20023</v>
      </c>
      <c r="B93" s="6">
        <v>1443</v>
      </c>
      <c r="C93" s="6">
        <v>92</v>
      </c>
    </row>
    <row r="94" spans="1:3" x14ac:dyDescent="0.3">
      <c r="A94" s="6">
        <v>20024</v>
      </c>
      <c r="B94" s="6">
        <v>1472</v>
      </c>
      <c r="C94" s="6">
        <v>93</v>
      </c>
    </row>
    <row r="95" spans="1:3" x14ac:dyDescent="0.3">
      <c r="A95" s="6">
        <v>20031</v>
      </c>
      <c r="B95" s="6">
        <v>1475</v>
      </c>
      <c r="C95" s="6">
        <v>94</v>
      </c>
    </row>
    <row r="96" spans="1:3" x14ac:dyDescent="0.3">
      <c r="A96" s="6">
        <v>20032</v>
      </c>
      <c r="B96" s="6">
        <v>1545</v>
      </c>
      <c r="C96" s="6">
        <v>95</v>
      </c>
    </row>
    <row r="97" spans="1:3" x14ac:dyDescent="0.3">
      <c r="A97" s="6">
        <v>20033</v>
      </c>
      <c r="B97" s="6">
        <v>1715</v>
      </c>
      <c r="C97" s="6">
        <v>96</v>
      </c>
    </row>
    <row r="98" spans="1:3" x14ac:dyDescent="0.3">
      <c r="A98" s="6">
        <v>20034</v>
      </c>
      <c r="B98" s="6">
        <v>2006</v>
      </c>
      <c r="C98" s="6">
        <v>97</v>
      </c>
    </row>
    <row r="99" spans="1:3" x14ac:dyDescent="0.3">
      <c r="A99" s="6">
        <v>20041</v>
      </c>
      <c r="B99" s="6">
        <v>1909</v>
      </c>
      <c r="C99" s="6">
        <v>98</v>
      </c>
    </row>
    <row r="100" spans="1:3" x14ac:dyDescent="0.3">
      <c r="A100" s="6">
        <v>20042</v>
      </c>
      <c r="B100" s="6">
        <v>2014</v>
      </c>
      <c r="C100" s="6">
        <v>99</v>
      </c>
    </row>
    <row r="101" spans="1:3" x14ac:dyDescent="0.3">
      <c r="A101" s="6">
        <v>20043</v>
      </c>
      <c r="B101" s="6">
        <v>2350</v>
      </c>
      <c r="C101" s="6">
        <v>100</v>
      </c>
    </row>
    <row r="102" spans="1:3" x14ac:dyDescent="0.3">
      <c r="A102" s="6">
        <v>20044</v>
      </c>
      <c r="B102" s="6">
        <v>3490</v>
      </c>
      <c r="C102" s="6">
        <v>101</v>
      </c>
    </row>
    <row r="103" spans="1:3" x14ac:dyDescent="0.3">
      <c r="A103" s="6">
        <v>20051</v>
      </c>
      <c r="B103" s="6">
        <v>3243</v>
      </c>
      <c r="C103" s="6">
        <v>102</v>
      </c>
    </row>
    <row r="104" spans="1:3" x14ac:dyDescent="0.3">
      <c r="A104" s="6">
        <v>20052</v>
      </c>
      <c r="B104" s="6">
        <v>3520</v>
      </c>
      <c r="C104" s="6">
        <v>103</v>
      </c>
    </row>
    <row r="105" spans="1:3" x14ac:dyDescent="0.3">
      <c r="A105" s="6">
        <v>20053</v>
      </c>
      <c r="B105" s="6">
        <v>3678</v>
      </c>
      <c r="C105" s="6">
        <v>104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Part1-Q1</vt:lpstr>
      <vt:lpstr>Part1-Q2</vt:lpstr>
      <vt:lpstr>Part1-Q3</vt:lpstr>
      <vt:lpstr>Part2-Q1</vt:lpstr>
      <vt:lpstr>Part2-Q2</vt:lpstr>
      <vt:lpstr>Part2- Q3</vt:lpstr>
      <vt:lpstr>Apple Data</vt:lpstr>
    </vt:vector>
  </TitlesOfParts>
  <Company>McCombs School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Garrett Sonnier</dc:creator>
  <cp:lastModifiedBy>mahika bansal</cp:lastModifiedBy>
  <dcterms:created xsi:type="dcterms:W3CDTF">2018-02-07T18:34:42Z</dcterms:created>
  <dcterms:modified xsi:type="dcterms:W3CDTF">2021-11-16T18:39:52Z</dcterms:modified>
</cp:coreProperties>
</file>