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C:\Users\ashis\OneDrive\Desktop\Resources\TimeSeries\"/>
    </mc:Choice>
  </mc:AlternateContent>
  <xr:revisionPtr revIDLastSave="0" documentId="13_ncr:1_{7946B360-5A6D-4DFF-AAA6-452E0C9EEE1B}" xr6:coauthVersionLast="47" xr6:coauthVersionMax="47" xr10:uidLastSave="{00000000-0000-0000-0000-000000000000}"/>
  <bookViews>
    <workbookView xWindow="-108" yWindow="-108" windowWidth="23256" windowHeight="12576" xr2:uid="{00000000-000D-0000-FFFF-FFFF00000000}"/>
  </bookViews>
  <sheets>
    <sheet name="FB, FPL, S&amp;P500" sheetId="1" r:id="rId1"/>
    <sheet name="Question1-6" sheetId="6" r:id="rId2"/>
    <sheet name="Question7-8" sheetId="7" r:id="rId3"/>
    <sheet name="Question9-10" sheetId="8" r:id="rId4"/>
    <sheet name="_STDS_DG10D524E1" sheetId="4" state="hidden" r:id="rId5"/>
    <sheet name="_STDS_DG180BAB95" sheetId="5" state="hidden" r:id="rId6"/>
  </sheets>
  <definedNames>
    <definedName name="FBreturn">'FB, FPL, S&amp;P500'!#REF!</definedName>
    <definedName name="FPLreturn">'FB, FPL, S&amp;P500'!#REF!</definedName>
    <definedName name="PalisadeReportWorkbookCreatedBy" hidden="1">"StatTools"</definedName>
    <definedName name="SPreturn">'FB, FPL, S&amp;P500'!#REF!</definedName>
    <definedName name="ST_Date">'FB, FPL, S&amp;P500'!#REF!</definedName>
    <definedName name="ST_Date_10">#REF!</definedName>
    <definedName name="ST_FBreturn">'FB, FPL, S&amp;P500'!#REF!</definedName>
    <definedName name="ST_FBreturn_11">#REF!</definedName>
    <definedName name="ST_FPLreturn">'FB, FPL, S&amp;P500'!#REF!</definedName>
    <definedName name="ST_FPLreturn_12">#REF!</definedName>
    <definedName name="ST_SPreturn">'FB, FPL, S&amp;P500'!#REF!</definedName>
    <definedName name="ST_SPreturn_13">#REF!</definedName>
    <definedName name="ST_StansPortfolioreturn">#REF!</definedName>
    <definedName name="Stanreturn">#REF!</definedName>
    <definedName name="STWBD_StatToolsRegression_blockList" hidden="1">"-1"</definedName>
    <definedName name="STWBD_StatToolsRegression_ConfidenceLevel" hidden="1">" .95"</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ResidualVsFittedValue" hidden="1">"TRUE"</definedName>
    <definedName name="STWBD_StatToolsRegression_GraphResidualVsXValue" hidden="1">"FALSE"</definedName>
    <definedName name="STWBD_StatToolsRegression_HasDefaultInfo" hidden="1">"TRUE"</definedName>
    <definedName name="STWBD_StatToolsRegression_IncludePrediction" hidden="1">"FALSE"</definedName>
    <definedName name="STWBD_StatToolsRegression_IncludeSteps" hidden="1">"FALSE"</definedName>
    <definedName name="STWBD_StatToolsRegression_NumberOfBlocks" hidden="1">" 0"</definedName>
    <definedName name="STWBD_StatToolsRegression_pValueToEnter" hidden="1">" .05"</definedName>
    <definedName name="STWBD_StatToolsRegression_pValueToLeave" hidden="1">" .1"</definedName>
    <definedName name="STWBD_StatToolsRegression_RegressionType" hidden="1">" 0"</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"U_x0001_VG2400F16829D078BB_x0001_"</definedName>
    <definedName name="STWBD_StatToolsRegression_VariableListIndependent" hidden="1">1</definedName>
    <definedName name="STWBD_StatToolsRegression_VariableListIndependent_1" hidden="1">"U_x0001_VG28FC737C30C48259_x0001_"</definedName>
    <definedName name="STWBD_StatToolsRegression_VarSelectorDefaultDataSet" hidden="1">"DG180BAB95"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9" i="8" l="1"/>
  <c r="O17" i="8"/>
  <c r="O18" i="8"/>
  <c r="J52" i="6"/>
  <c r="J40" i="6"/>
  <c r="J4" i="8"/>
  <c r="I4" i="8"/>
  <c r="H109" i="8"/>
  <c r="G109" i="8"/>
  <c r="F109" i="8"/>
  <c r="H108" i="8"/>
  <c r="G108" i="8"/>
  <c r="F108" i="8"/>
  <c r="H107" i="8"/>
  <c r="G107" i="8"/>
  <c r="F107" i="8"/>
  <c r="H106" i="8"/>
  <c r="G106" i="8"/>
  <c r="F106" i="8"/>
  <c r="H105" i="8"/>
  <c r="G105" i="8"/>
  <c r="F105" i="8"/>
  <c r="H104" i="8"/>
  <c r="G104" i="8"/>
  <c r="F104" i="8"/>
  <c r="H103" i="8"/>
  <c r="G103" i="8"/>
  <c r="F103" i="8"/>
  <c r="H102" i="8"/>
  <c r="G102" i="8"/>
  <c r="F102" i="8"/>
  <c r="H101" i="8"/>
  <c r="G101" i="8"/>
  <c r="F101" i="8"/>
  <c r="H100" i="8"/>
  <c r="G100" i="8"/>
  <c r="F100" i="8"/>
  <c r="H99" i="8"/>
  <c r="G99" i="8"/>
  <c r="F99" i="8"/>
  <c r="H98" i="8"/>
  <c r="G98" i="8"/>
  <c r="F98" i="8"/>
  <c r="H97" i="8"/>
  <c r="G97" i="8"/>
  <c r="F97" i="8"/>
  <c r="H96" i="8"/>
  <c r="G96" i="8"/>
  <c r="F96" i="8"/>
  <c r="H95" i="8"/>
  <c r="G95" i="8"/>
  <c r="F95" i="8"/>
  <c r="H94" i="8"/>
  <c r="G94" i="8"/>
  <c r="F94" i="8"/>
  <c r="H93" i="8"/>
  <c r="G93" i="8"/>
  <c r="F93" i="8"/>
  <c r="H92" i="8"/>
  <c r="G92" i="8"/>
  <c r="F92" i="8"/>
  <c r="H91" i="8"/>
  <c r="G91" i="8"/>
  <c r="F91" i="8"/>
  <c r="H90" i="8"/>
  <c r="G90" i="8"/>
  <c r="F90" i="8"/>
  <c r="H89" i="8"/>
  <c r="G89" i="8"/>
  <c r="F89" i="8"/>
  <c r="H88" i="8"/>
  <c r="G88" i="8"/>
  <c r="F88" i="8"/>
  <c r="H87" i="8"/>
  <c r="G87" i="8"/>
  <c r="F87" i="8"/>
  <c r="H86" i="8"/>
  <c r="G86" i="8"/>
  <c r="F86" i="8"/>
  <c r="H85" i="8"/>
  <c r="G85" i="8"/>
  <c r="F85" i="8"/>
  <c r="H84" i="8"/>
  <c r="G84" i="8"/>
  <c r="F84" i="8"/>
  <c r="H83" i="8"/>
  <c r="G83" i="8"/>
  <c r="F83" i="8"/>
  <c r="H82" i="8"/>
  <c r="G82" i="8"/>
  <c r="F82" i="8"/>
  <c r="H81" i="8"/>
  <c r="G81" i="8"/>
  <c r="F81" i="8"/>
  <c r="H80" i="8"/>
  <c r="G80" i="8"/>
  <c r="F80" i="8"/>
  <c r="H79" i="8"/>
  <c r="G79" i="8"/>
  <c r="F79" i="8"/>
  <c r="H78" i="8"/>
  <c r="G78" i="8"/>
  <c r="F78" i="8"/>
  <c r="H77" i="8"/>
  <c r="G77" i="8"/>
  <c r="F77" i="8"/>
  <c r="H76" i="8"/>
  <c r="G76" i="8"/>
  <c r="F76" i="8"/>
  <c r="H75" i="8"/>
  <c r="G75" i="8"/>
  <c r="F75" i="8"/>
  <c r="H74" i="8"/>
  <c r="G74" i="8"/>
  <c r="F74" i="8"/>
  <c r="H73" i="8"/>
  <c r="G73" i="8"/>
  <c r="F73" i="8"/>
  <c r="H72" i="8"/>
  <c r="G72" i="8"/>
  <c r="F72" i="8"/>
  <c r="H71" i="8"/>
  <c r="G71" i="8"/>
  <c r="F71" i="8"/>
  <c r="H70" i="8"/>
  <c r="G70" i="8"/>
  <c r="F70" i="8"/>
  <c r="H69" i="8"/>
  <c r="G69" i="8"/>
  <c r="F69" i="8"/>
  <c r="H68" i="8"/>
  <c r="G68" i="8"/>
  <c r="F68" i="8"/>
  <c r="H67" i="8"/>
  <c r="G67" i="8"/>
  <c r="F67" i="8"/>
  <c r="H66" i="8"/>
  <c r="G66" i="8"/>
  <c r="F66" i="8"/>
  <c r="H65" i="8"/>
  <c r="G65" i="8"/>
  <c r="F65" i="8"/>
  <c r="H64" i="8"/>
  <c r="G64" i="8"/>
  <c r="F64" i="8"/>
  <c r="H63" i="8"/>
  <c r="G63" i="8"/>
  <c r="F63" i="8"/>
  <c r="H62" i="8"/>
  <c r="G62" i="8"/>
  <c r="F62" i="8"/>
  <c r="H61" i="8"/>
  <c r="G61" i="8"/>
  <c r="F61" i="8"/>
  <c r="H60" i="8"/>
  <c r="G60" i="8"/>
  <c r="F60" i="8"/>
  <c r="H59" i="8"/>
  <c r="G59" i="8"/>
  <c r="F59" i="8"/>
  <c r="H58" i="8"/>
  <c r="G58" i="8"/>
  <c r="F58" i="8"/>
  <c r="H57" i="8"/>
  <c r="G57" i="8"/>
  <c r="F57" i="8"/>
  <c r="H56" i="8"/>
  <c r="G56" i="8"/>
  <c r="F56" i="8"/>
  <c r="H55" i="8"/>
  <c r="G55" i="8"/>
  <c r="F55" i="8"/>
  <c r="H54" i="8"/>
  <c r="G54" i="8"/>
  <c r="F54" i="8"/>
  <c r="H53" i="8"/>
  <c r="G53" i="8"/>
  <c r="F53" i="8"/>
  <c r="H52" i="8"/>
  <c r="G52" i="8"/>
  <c r="F52" i="8"/>
  <c r="H51" i="8"/>
  <c r="G51" i="8"/>
  <c r="F51" i="8"/>
  <c r="H50" i="8"/>
  <c r="G50" i="8"/>
  <c r="F50" i="8"/>
  <c r="H49" i="8"/>
  <c r="G49" i="8"/>
  <c r="F49" i="8"/>
  <c r="H48" i="8"/>
  <c r="G48" i="8"/>
  <c r="F48" i="8"/>
  <c r="H47" i="8"/>
  <c r="G47" i="8"/>
  <c r="F47" i="8"/>
  <c r="H46" i="8"/>
  <c r="G46" i="8"/>
  <c r="F46" i="8"/>
  <c r="H45" i="8"/>
  <c r="G45" i="8"/>
  <c r="F45" i="8"/>
  <c r="H44" i="8"/>
  <c r="G44" i="8"/>
  <c r="F44" i="8"/>
  <c r="H43" i="8"/>
  <c r="G43" i="8"/>
  <c r="F43" i="8"/>
  <c r="H42" i="8"/>
  <c r="G42" i="8"/>
  <c r="F42" i="8"/>
  <c r="H41" i="8"/>
  <c r="G41" i="8"/>
  <c r="F41" i="8"/>
  <c r="H40" i="8"/>
  <c r="G40" i="8"/>
  <c r="F40" i="8"/>
  <c r="H39" i="8"/>
  <c r="G39" i="8"/>
  <c r="F39" i="8"/>
  <c r="H38" i="8"/>
  <c r="G38" i="8"/>
  <c r="F38" i="8"/>
  <c r="H37" i="8"/>
  <c r="G37" i="8"/>
  <c r="F37" i="8"/>
  <c r="H36" i="8"/>
  <c r="G36" i="8"/>
  <c r="F36" i="8"/>
  <c r="H35" i="8"/>
  <c r="G35" i="8"/>
  <c r="F35" i="8"/>
  <c r="H34" i="8"/>
  <c r="G34" i="8"/>
  <c r="F34" i="8"/>
  <c r="H33" i="8"/>
  <c r="G33" i="8"/>
  <c r="F33" i="8"/>
  <c r="H32" i="8"/>
  <c r="G32" i="8"/>
  <c r="F32" i="8"/>
  <c r="H31" i="8"/>
  <c r="G31" i="8"/>
  <c r="F31" i="8"/>
  <c r="H30" i="8"/>
  <c r="G30" i="8"/>
  <c r="F30" i="8"/>
  <c r="H29" i="8"/>
  <c r="G29" i="8"/>
  <c r="F29" i="8"/>
  <c r="H28" i="8"/>
  <c r="G28" i="8"/>
  <c r="F28" i="8"/>
  <c r="H27" i="8"/>
  <c r="G27" i="8"/>
  <c r="F27" i="8"/>
  <c r="H26" i="8"/>
  <c r="G26" i="8"/>
  <c r="F26" i="8"/>
  <c r="H25" i="8"/>
  <c r="G25" i="8"/>
  <c r="F25" i="8"/>
  <c r="H24" i="8"/>
  <c r="G24" i="8"/>
  <c r="F24" i="8"/>
  <c r="H23" i="8"/>
  <c r="G23" i="8"/>
  <c r="F23" i="8"/>
  <c r="H22" i="8"/>
  <c r="G22" i="8"/>
  <c r="F22" i="8"/>
  <c r="H21" i="8"/>
  <c r="G21" i="8"/>
  <c r="F21" i="8"/>
  <c r="H20" i="8"/>
  <c r="G20" i="8"/>
  <c r="F20" i="8"/>
  <c r="H19" i="8"/>
  <c r="G19" i="8"/>
  <c r="F19" i="8"/>
  <c r="H18" i="8"/>
  <c r="G18" i="8"/>
  <c r="F18" i="8"/>
  <c r="H17" i="8"/>
  <c r="G17" i="8"/>
  <c r="F17" i="8"/>
  <c r="H16" i="8"/>
  <c r="G16" i="8"/>
  <c r="F16" i="8"/>
  <c r="H15" i="8"/>
  <c r="G15" i="8"/>
  <c r="F15" i="8"/>
  <c r="H14" i="8"/>
  <c r="G14" i="8"/>
  <c r="F14" i="8"/>
  <c r="H13" i="8"/>
  <c r="G13" i="8"/>
  <c r="F13" i="8"/>
  <c r="H12" i="8"/>
  <c r="G12" i="8"/>
  <c r="F12" i="8"/>
  <c r="H11" i="8"/>
  <c r="G11" i="8"/>
  <c r="F11" i="8"/>
  <c r="H10" i="8"/>
  <c r="G10" i="8"/>
  <c r="F10" i="8"/>
  <c r="H9" i="8"/>
  <c r="G9" i="8"/>
  <c r="F9" i="8"/>
  <c r="H8" i="8"/>
  <c r="G8" i="8"/>
  <c r="F8" i="8"/>
  <c r="H7" i="8"/>
  <c r="G7" i="8"/>
  <c r="F7" i="8"/>
  <c r="H6" i="8"/>
  <c r="O7" i="8" s="1"/>
  <c r="G6" i="8"/>
  <c r="F6" i="8"/>
  <c r="H5" i="8"/>
  <c r="G5" i="8"/>
  <c r="F5" i="8"/>
  <c r="K4" i="8" l="1"/>
  <c r="I5" i="8"/>
  <c r="J5" i="8"/>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J71" i="8" s="1"/>
  <c r="J72" i="8" s="1"/>
  <c r="J73" i="8" s="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K5" i="8" l="1"/>
  <c r="L5" i="8" s="1"/>
  <c r="I6" i="8"/>
  <c r="I7" i="8" s="1"/>
  <c r="K6" i="8" l="1"/>
  <c r="L6" i="8" s="1"/>
  <c r="I8" i="8"/>
  <c r="K7" i="8"/>
  <c r="F6" i="7"/>
  <c r="G6" i="7"/>
  <c r="H6" i="7"/>
  <c r="F7" i="7"/>
  <c r="G7" i="7"/>
  <c r="H7" i="7"/>
  <c r="F8" i="7"/>
  <c r="G8" i="7"/>
  <c r="H8" i="7"/>
  <c r="F9" i="7"/>
  <c r="G9" i="7"/>
  <c r="H9" i="7"/>
  <c r="F10" i="7"/>
  <c r="G10" i="7"/>
  <c r="H10" i="7"/>
  <c r="F11" i="7"/>
  <c r="G11" i="7"/>
  <c r="H11" i="7"/>
  <c r="F12" i="7"/>
  <c r="G12" i="7"/>
  <c r="H12" i="7"/>
  <c r="F13" i="7"/>
  <c r="G13" i="7"/>
  <c r="H13" i="7"/>
  <c r="F14" i="7"/>
  <c r="G14" i="7"/>
  <c r="H14" i="7"/>
  <c r="F15" i="7"/>
  <c r="G15" i="7"/>
  <c r="H15" i="7"/>
  <c r="F16" i="7"/>
  <c r="G16" i="7"/>
  <c r="H16" i="7"/>
  <c r="F17" i="7"/>
  <c r="G17" i="7"/>
  <c r="H17" i="7"/>
  <c r="F18" i="7"/>
  <c r="G18" i="7"/>
  <c r="H18" i="7"/>
  <c r="F19" i="7"/>
  <c r="G19" i="7"/>
  <c r="H19" i="7"/>
  <c r="F20" i="7"/>
  <c r="G20" i="7"/>
  <c r="H20" i="7"/>
  <c r="F21" i="7"/>
  <c r="G21" i="7"/>
  <c r="H21" i="7"/>
  <c r="F22" i="7"/>
  <c r="G22" i="7"/>
  <c r="H22" i="7"/>
  <c r="F23" i="7"/>
  <c r="G23" i="7"/>
  <c r="H23" i="7"/>
  <c r="F24" i="7"/>
  <c r="G24" i="7"/>
  <c r="H24" i="7"/>
  <c r="F25" i="7"/>
  <c r="G25" i="7"/>
  <c r="H25" i="7"/>
  <c r="F26" i="7"/>
  <c r="G26" i="7"/>
  <c r="H26" i="7"/>
  <c r="F27" i="7"/>
  <c r="G27" i="7"/>
  <c r="H27" i="7"/>
  <c r="F28" i="7"/>
  <c r="G28" i="7"/>
  <c r="H28" i="7"/>
  <c r="F29" i="7"/>
  <c r="G29" i="7"/>
  <c r="H29" i="7"/>
  <c r="F30" i="7"/>
  <c r="G30" i="7"/>
  <c r="H30" i="7"/>
  <c r="F31" i="7"/>
  <c r="G31" i="7"/>
  <c r="H31" i="7"/>
  <c r="F32" i="7"/>
  <c r="G32" i="7"/>
  <c r="H32" i="7"/>
  <c r="F33" i="7"/>
  <c r="G33" i="7"/>
  <c r="H33" i="7"/>
  <c r="F34" i="7"/>
  <c r="G34" i="7"/>
  <c r="H34" i="7"/>
  <c r="F35" i="7"/>
  <c r="G35" i="7"/>
  <c r="H35" i="7"/>
  <c r="F36" i="7"/>
  <c r="G36" i="7"/>
  <c r="H36" i="7"/>
  <c r="F37" i="7"/>
  <c r="G37" i="7"/>
  <c r="H37" i="7"/>
  <c r="F38" i="7"/>
  <c r="G38" i="7"/>
  <c r="H38" i="7"/>
  <c r="F39" i="7"/>
  <c r="G39" i="7"/>
  <c r="H39" i="7"/>
  <c r="F40" i="7"/>
  <c r="G40" i="7"/>
  <c r="H40" i="7"/>
  <c r="F41" i="7"/>
  <c r="G41" i="7"/>
  <c r="H41" i="7"/>
  <c r="F42" i="7"/>
  <c r="G42" i="7"/>
  <c r="H42" i="7"/>
  <c r="F43" i="7"/>
  <c r="G43" i="7"/>
  <c r="H43" i="7"/>
  <c r="F44" i="7"/>
  <c r="G44" i="7"/>
  <c r="H44" i="7"/>
  <c r="F45" i="7"/>
  <c r="G45" i="7"/>
  <c r="H45" i="7"/>
  <c r="F46" i="7"/>
  <c r="G46" i="7"/>
  <c r="H46" i="7"/>
  <c r="F47" i="7"/>
  <c r="G47" i="7"/>
  <c r="H47" i="7"/>
  <c r="F48" i="7"/>
  <c r="G48" i="7"/>
  <c r="H48" i="7"/>
  <c r="F49" i="7"/>
  <c r="G49" i="7"/>
  <c r="H49" i="7"/>
  <c r="F50" i="7"/>
  <c r="G50" i="7"/>
  <c r="H50" i="7"/>
  <c r="F51" i="7"/>
  <c r="G51" i="7"/>
  <c r="H51" i="7"/>
  <c r="F52" i="7"/>
  <c r="G52" i="7"/>
  <c r="H52" i="7"/>
  <c r="F53" i="7"/>
  <c r="G53" i="7"/>
  <c r="H53" i="7"/>
  <c r="F54" i="7"/>
  <c r="G54" i="7"/>
  <c r="H54" i="7"/>
  <c r="F55" i="7"/>
  <c r="G55" i="7"/>
  <c r="H55" i="7"/>
  <c r="F56" i="7"/>
  <c r="G56" i="7"/>
  <c r="H56" i="7"/>
  <c r="F57" i="7"/>
  <c r="G57" i="7"/>
  <c r="H57" i="7"/>
  <c r="F58" i="7"/>
  <c r="G58" i="7"/>
  <c r="H58" i="7"/>
  <c r="F59" i="7"/>
  <c r="G59" i="7"/>
  <c r="H59" i="7"/>
  <c r="F60" i="7"/>
  <c r="G60" i="7"/>
  <c r="H60" i="7"/>
  <c r="F61" i="7"/>
  <c r="G61" i="7"/>
  <c r="H61" i="7"/>
  <c r="F62" i="7"/>
  <c r="G62" i="7"/>
  <c r="H62" i="7"/>
  <c r="F63" i="7"/>
  <c r="G63" i="7"/>
  <c r="H63" i="7"/>
  <c r="F64" i="7"/>
  <c r="G64" i="7"/>
  <c r="H64" i="7"/>
  <c r="F65" i="7"/>
  <c r="G65" i="7"/>
  <c r="H65" i="7"/>
  <c r="F66" i="7"/>
  <c r="G66" i="7"/>
  <c r="H66" i="7"/>
  <c r="F67" i="7"/>
  <c r="G67" i="7"/>
  <c r="H67" i="7"/>
  <c r="F68" i="7"/>
  <c r="G68" i="7"/>
  <c r="H68" i="7"/>
  <c r="F69" i="7"/>
  <c r="G69" i="7"/>
  <c r="H69" i="7"/>
  <c r="F70" i="7"/>
  <c r="G70" i="7"/>
  <c r="H70" i="7"/>
  <c r="F71" i="7"/>
  <c r="G71" i="7"/>
  <c r="H71" i="7"/>
  <c r="F72" i="7"/>
  <c r="G72" i="7"/>
  <c r="H72" i="7"/>
  <c r="F73" i="7"/>
  <c r="G73" i="7"/>
  <c r="H73" i="7"/>
  <c r="F74" i="7"/>
  <c r="G74" i="7"/>
  <c r="H74" i="7"/>
  <c r="F75" i="7"/>
  <c r="G75" i="7"/>
  <c r="H75" i="7"/>
  <c r="F76" i="7"/>
  <c r="G76" i="7"/>
  <c r="H76" i="7"/>
  <c r="F77" i="7"/>
  <c r="G77" i="7"/>
  <c r="H77" i="7"/>
  <c r="F78" i="7"/>
  <c r="G78" i="7"/>
  <c r="H78" i="7"/>
  <c r="F79" i="7"/>
  <c r="G79" i="7"/>
  <c r="H79" i="7"/>
  <c r="F80" i="7"/>
  <c r="G80" i="7"/>
  <c r="H80" i="7"/>
  <c r="F81" i="7"/>
  <c r="G81" i="7"/>
  <c r="H81" i="7"/>
  <c r="F82" i="7"/>
  <c r="G82" i="7"/>
  <c r="H82" i="7"/>
  <c r="F83" i="7"/>
  <c r="G83" i="7"/>
  <c r="H83" i="7"/>
  <c r="F84" i="7"/>
  <c r="G84" i="7"/>
  <c r="H84" i="7"/>
  <c r="F85" i="7"/>
  <c r="G85" i="7"/>
  <c r="H85" i="7"/>
  <c r="F86" i="7"/>
  <c r="G86" i="7"/>
  <c r="H86" i="7"/>
  <c r="F87" i="7"/>
  <c r="G87" i="7"/>
  <c r="H87" i="7"/>
  <c r="F88" i="7"/>
  <c r="G88" i="7"/>
  <c r="H88" i="7"/>
  <c r="F89" i="7"/>
  <c r="G89" i="7"/>
  <c r="H89" i="7"/>
  <c r="F90" i="7"/>
  <c r="G90" i="7"/>
  <c r="H90" i="7"/>
  <c r="F91" i="7"/>
  <c r="G91" i="7"/>
  <c r="H91" i="7"/>
  <c r="F92" i="7"/>
  <c r="G92" i="7"/>
  <c r="H92" i="7"/>
  <c r="F93" i="7"/>
  <c r="G93" i="7"/>
  <c r="H93" i="7"/>
  <c r="F94" i="7"/>
  <c r="G94" i="7"/>
  <c r="H94" i="7"/>
  <c r="F95" i="7"/>
  <c r="G95" i="7"/>
  <c r="H95" i="7"/>
  <c r="F96" i="7"/>
  <c r="G96" i="7"/>
  <c r="H96" i="7"/>
  <c r="F97" i="7"/>
  <c r="G97" i="7"/>
  <c r="H97" i="7"/>
  <c r="F98" i="7"/>
  <c r="G98" i="7"/>
  <c r="H98" i="7"/>
  <c r="F99" i="7"/>
  <c r="G99" i="7"/>
  <c r="H99" i="7"/>
  <c r="F100" i="7"/>
  <c r="G100" i="7"/>
  <c r="H100" i="7"/>
  <c r="F101" i="7"/>
  <c r="G101" i="7"/>
  <c r="H101" i="7"/>
  <c r="F102" i="7"/>
  <c r="G102" i="7"/>
  <c r="H102" i="7"/>
  <c r="F103" i="7"/>
  <c r="G103" i="7"/>
  <c r="H103" i="7"/>
  <c r="F104" i="7"/>
  <c r="G104" i="7"/>
  <c r="H104" i="7"/>
  <c r="F105" i="7"/>
  <c r="G105" i="7"/>
  <c r="H105" i="7"/>
  <c r="F106" i="7"/>
  <c r="G106" i="7"/>
  <c r="H106" i="7"/>
  <c r="F107" i="7"/>
  <c r="G107" i="7"/>
  <c r="H107" i="7"/>
  <c r="F108" i="7"/>
  <c r="G108" i="7"/>
  <c r="H108" i="7"/>
  <c r="F109" i="7"/>
  <c r="G109" i="7"/>
  <c r="H109" i="7"/>
  <c r="H5" i="7"/>
  <c r="G5" i="7"/>
  <c r="F5" i="7"/>
  <c r="F4" i="6"/>
  <c r="F5" i="6"/>
  <c r="F6" i="6"/>
  <c r="F7" i="6"/>
  <c r="F8" i="6"/>
  <c r="F9" i="6"/>
  <c r="G9" i="6" s="1"/>
  <c r="F10" i="6"/>
  <c r="F11" i="6"/>
  <c r="F12" i="6"/>
  <c r="F13" i="6"/>
  <c r="F14" i="6"/>
  <c r="F15" i="6"/>
  <c r="F16" i="6"/>
  <c r="F17" i="6"/>
  <c r="F18" i="6"/>
  <c r="G18" i="6" s="1"/>
  <c r="F19" i="6"/>
  <c r="F20" i="6"/>
  <c r="F21" i="6"/>
  <c r="G21" i="6" s="1"/>
  <c r="F22" i="6"/>
  <c r="F23" i="6"/>
  <c r="F24" i="6"/>
  <c r="G24" i="6" s="1"/>
  <c r="F25" i="6"/>
  <c r="F26" i="6"/>
  <c r="F27" i="6"/>
  <c r="F28" i="6"/>
  <c r="F29" i="6"/>
  <c r="F30" i="6"/>
  <c r="G30" i="6" s="1"/>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J64" i="6" s="1"/>
  <c r="F3" i="6"/>
  <c r="G105" i="6"/>
  <c r="G93" i="6" l="1"/>
  <c r="G82" i="6"/>
  <c r="G104" i="6"/>
  <c r="G56" i="6"/>
  <c r="G8" i="6"/>
  <c r="G5" i="6"/>
  <c r="G31" i="6"/>
  <c r="G74" i="6"/>
  <c r="G38" i="6"/>
  <c r="G26" i="6"/>
  <c r="G14" i="6"/>
  <c r="G95" i="6"/>
  <c r="G106" i="6"/>
  <c r="G94" i="6"/>
  <c r="G70" i="6"/>
  <c r="G58" i="6"/>
  <c r="G46" i="6"/>
  <c r="G22" i="6"/>
  <c r="G10" i="6"/>
  <c r="G63" i="6"/>
  <c r="G87" i="6"/>
  <c r="G47" i="6"/>
  <c r="G69" i="6"/>
  <c r="G97" i="6"/>
  <c r="G73" i="6"/>
  <c r="G61" i="6"/>
  <c r="G49" i="6"/>
  <c r="G37" i="6"/>
  <c r="G25" i="6"/>
  <c r="G13" i="6"/>
  <c r="G107" i="6"/>
  <c r="G35" i="6"/>
  <c r="G4" i="6"/>
  <c r="G83" i="6"/>
  <c r="G59" i="6"/>
  <c r="G98" i="6"/>
  <c r="G85" i="6"/>
  <c r="G72" i="6"/>
  <c r="G96" i="6"/>
  <c r="G64" i="6"/>
  <c r="G40" i="6"/>
  <c r="G101" i="6"/>
  <c r="G89" i="6"/>
  <c r="G77" i="6"/>
  <c r="G65" i="6"/>
  <c r="G53" i="6"/>
  <c r="G88" i="6"/>
  <c r="G16" i="6"/>
  <c r="G34" i="6"/>
  <c r="G55" i="6"/>
  <c r="G42" i="6"/>
  <c r="G29" i="6"/>
  <c r="G17" i="6"/>
  <c r="G79" i="6"/>
  <c r="G11" i="6"/>
  <c r="G32" i="6"/>
  <c r="G80" i="6"/>
  <c r="G62" i="6"/>
  <c r="G48" i="6"/>
  <c r="G23" i="6"/>
  <c r="G86" i="6"/>
  <c r="G54" i="6"/>
  <c r="G81" i="6"/>
  <c r="G57" i="6"/>
  <c r="G45" i="6"/>
  <c r="G33" i="6"/>
  <c r="G91" i="6"/>
  <c r="G67" i="6"/>
  <c r="G43" i="6"/>
  <c r="G19" i="6"/>
  <c r="G41" i="6"/>
  <c r="G15" i="6"/>
  <c r="G102" i="6"/>
  <c r="G90" i="6"/>
  <c r="G78" i="6"/>
  <c r="G66" i="6"/>
  <c r="G6" i="6"/>
  <c r="G99" i="6"/>
  <c r="G75" i="6"/>
  <c r="G51" i="6"/>
  <c r="G27" i="6"/>
  <c r="L7" i="8"/>
  <c r="I9" i="8"/>
  <c r="K8" i="8"/>
  <c r="L8" i="8" s="1"/>
  <c r="L8" i="7"/>
  <c r="K8" i="7"/>
  <c r="M7" i="7"/>
  <c r="K7" i="7"/>
  <c r="L7" i="7"/>
  <c r="G50" i="6"/>
  <c r="G103" i="6"/>
  <c r="G71" i="6"/>
  <c r="G39" i="6"/>
  <c r="G7" i="6"/>
  <c r="G108" i="6"/>
  <c r="G100" i="6"/>
  <c r="G92" i="6"/>
  <c r="G84" i="6"/>
  <c r="G76" i="6"/>
  <c r="G68" i="6"/>
  <c r="G60" i="6"/>
  <c r="G52" i="6"/>
  <c r="G44" i="6"/>
  <c r="G36" i="6"/>
  <c r="G28" i="6"/>
  <c r="G20" i="6"/>
  <c r="G12" i="6"/>
  <c r="J65" i="6" l="1"/>
  <c r="J66" i="6" s="1"/>
  <c r="K30" i="6"/>
  <c r="J30" i="6"/>
  <c r="J29" i="6"/>
  <c r="I10" i="8"/>
  <c r="K9" i="8"/>
  <c r="L9" i="8" s="1"/>
  <c r="L9" i="7"/>
  <c r="K9" i="7"/>
  <c r="T49" i="6" l="1"/>
  <c r="I11" i="8"/>
  <c r="K10" i="8"/>
  <c r="L10" i="8" s="1"/>
  <c r="D5" i="6"/>
  <c r="E5" i="6" s="1"/>
  <c r="D6" i="6"/>
  <c r="E6" i="6" s="1"/>
  <c r="D7" i="6"/>
  <c r="E7" i="6" s="1"/>
  <c r="D8" i="6"/>
  <c r="E8" i="6" s="1"/>
  <c r="D9" i="6"/>
  <c r="E9" i="6" s="1"/>
  <c r="D10" i="6"/>
  <c r="E10" i="6" s="1"/>
  <c r="D11" i="6"/>
  <c r="E11" i="6" s="1"/>
  <c r="D12" i="6"/>
  <c r="E12" i="6" s="1"/>
  <c r="D13" i="6"/>
  <c r="E13" i="6" s="1"/>
  <c r="D14" i="6"/>
  <c r="E14" i="6" s="1"/>
  <c r="D15" i="6"/>
  <c r="D16" i="6"/>
  <c r="E16" i="6" s="1"/>
  <c r="D17" i="6"/>
  <c r="E17" i="6" s="1"/>
  <c r="D18" i="6"/>
  <c r="E18" i="6" s="1"/>
  <c r="D19" i="6"/>
  <c r="E19" i="6" s="1"/>
  <c r="D20" i="6"/>
  <c r="E20" i="6" s="1"/>
  <c r="D21" i="6"/>
  <c r="E21" i="6" s="1"/>
  <c r="D22" i="6"/>
  <c r="E22" i="6" s="1"/>
  <c r="D23" i="6"/>
  <c r="E23" i="6" s="1"/>
  <c r="D24" i="6"/>
  <c r="E24" i="6" s="1"/>
  <c r="D25" i="6"/>
  <c r="E25" i="6" s="1"/>
  <c r="D26" i="6"/>
  <c r="E26" i="6" s="1"/>
  <c r="D27" i="6"/>
  <c r="E27" i="6" s="1"/>
  <c r="D28" i="6"/>
  <c r="E28" i="6" s="1"/>
  <c r="D29" i="6"/>
  <c r="E29" i="6" s="1"/>
  <c r="D30" i="6"/>
  <c r="E30" i="6" s="1"/>
  <c r="D31" i="6"/>
  <c r="E31" i="6" s="1"/>
  <c r="D32" i="6"/>
  <c r="E32" i="6" s="1"/>
  <c r="D33" i="6"/>
  <c r="E33" i="6" s="1"/>
  <c r="D34" i="6"/>
  <c r="E34" i="6" s="1"/>
  <c r="D35" i="6"/>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D63" i="6"/>
  <c r="E63" i="6" s="1"/>
  <c r="D64" i="6"/>
  <c r="E64" i="6" s="1"/>
  <c r="D65" i="6"/>
  <c r="E65" i="6" s="1"/>
  <c r="D66" i="6"/>
  <c r="E66" i="6" s="1"/>
  <c r="D67" i="6"/>
  <c r="E67" i="6" s="1"/>
  <c r="D68" i="6"/>
  <c r="E68" i="6" s="1"/>
  <c r="D69" i="6"/>
  <c r="E69" i="6" s="1"/>
  <c r="D70" i="6"/>
  <c r="E70" i="6" s="1"/>
  <c r="D71" i="6"/>
  <c r="E71" i="6" s="1"/>
  <c r="D72" i="6"/>
  <c r="E72" i="6" s="1"/>
  <c r="D73" i="6"/>
  <c r="E73" i="6" s="1"/>
  <c r="D74" i="6"/>
  <c r="E74" i="6" s="1"/>
  <c r="D75" i="6"/>
  <c r="E75" i="6" s="1"/>
  <c r="D76" i="6"/>
  <c r="E76" i="6" s="1"/>
  <c r="D77" i="6"/>
  <c r="E77" i="6" s="1"/>
  <c r="D78" i="6"/>
  <c r="E78" i="6" s="1"/>
  <c r="D79" i="6"/>
  <c r="E79" i="6" s="1"/>
  <c r="D80" i="6"/>
  <c r="E80" i="6" s="1"/>
  <c r="D81" i="6"/>
  <c r="E81" i="6" s="1"/>
  <c r="D82" i="6"/>
  <c r="E82" i="6" s="1"/>
  <c r="D83" i="6"/>
  <c r="E83" i="6" s="1"/>
  <c r="D84" i="6"/>
  <c r="E84" i="6" s="1"/>
  <c r="D85" i="6"/>
  <c r="E85" i="6" s="1"/>
  <c r="D86" i="6"/>
  <c r="E86" i="6" s="1"/>
  <c r="D87" i="6"/>
  <c r="E87" i="6" s="1"/>
  <c r="D88" i="6"/>
  <c r="E88" i="6" s="1"/>
  <c r="D89" i="6"/>
  <c r="E89" i="6" s="1"/>
  <c r="D90" i="6"/>
  <c r="E90" i="6" s="1"/>
  <c r="D91" i="6"/>
  <c r="E91" i="6" s="1"/>
  <c r="D92" i="6"/>
  <c r="E92" i="6" s="1"/>
  <c r="D93" i="6"/>
  <c r="E93" i="6" s="1"/>
  <c r="D94" i="6"/>
  <c r="E94" i="6" s="1"/>
  <c r="D95" i="6"/>
  <c r="E95" i="6" s="1"/>
  <c r="D96" i="6"/>
  <c r="E96" i="6" s="1"/>
  <c r="D97" i="6"/>
  <c r="E97" i="6" s="1"/>
  <c r="D98" i="6"/>
  <c r="E98" i="6" s="1"/>
  <c r="D99" i="6"/>
  <c r="E99" i="6" s="1"/>
  <c r="D100" i="6"/>
  <c r="E100" i="6" s="1"/>
  <c r="D101" i="6"/>
  <c r="E101" i="6" s="1"/>
  <c r="D102" i="6"/>
  <c r="E102" i="6" s="1"/>
  <c r="D103" i="6"/>
  <c r="E103" i="6" s="1"/>
  <c r="D104" i="6"/>
  <c r="E104" i="6" s="1"/>
  <c r="D105" i="6"/>
  <c r="E105" i="6" s="1"/>
  <c r="D106" i="6"/>
  <c r="E106" i="6" s="1"/>
  <c r="D107" i="6"/>
  <c r="E107" i="6" s="1"/>
  <c r="D108" i="6"/>
  <c r="E108" i="6" s="1"/>
  <c r="D4" i="6"/>
  <c r="B25" i="5"/>
  <c r="B22" i="5"/>
  <c r="B19" i="5"/>
  <c r="B16" i="5"/>
  <c r="B13" i="5"/>
  <c r="B9" i="5"/>
  <c r="B7" i="5"/>
  <c r="B3" i="5"/>
  <c r="B22" i="4"/>
  <c r="B19" i="4"/>
  <c r="B16" i="4"/>
  <c r="B13" i="4"/>
  <c r="B9" i="4"/>
  <c r="B7" i="4"/>
  <c r="B3" i="4"/>
  <c r="J41" i="6" l="1"/>
  <c r="J42" i="6" s="1"/>
  <c r="J44" i="6" s="1"/>
  <c r="J43" i="6"/>
  <c r="E15" i="6"/>
  <c r="I12" i="8"/>
  <c r="K11" i="8"/>
  <c r="L11" i="8" s="1"/>
  <c r="J7" i="6"/>
  <c r="E4" i="6"/>
  <c r="J8" i="6"/>
  <c r="K8" i="6"/>
  <c r="J67" i="6" l="1"/>
  <c r="J68" i="6" s="1"/>
  <c r="J55" i="6"/>
  <c r="J53" i="6"/>
  <c r="J54" i="6" s="1"/>
  <c r="J56" i="6" s="1"/>
  <c r="K19" i="6"/>
  <c r="J19" i="6"/>
  <c r="J18" i="6"/>
  <c r="I13" i="8"/>
  <c r="K12" i="8"/>
  <c r="L12" i="8" s="1"/>
  <c r="I14" i="8" l="1"/>
  <c r="K13" i="8"/>
  <c r="L13" i="8" s="1"/>
  <c r="I15" i="8" l="1"/>
  <c r="K14" i="8"/>
  <c r="L14" i="8" s="1"/>
  <c r="I16" i="8" l="1"/>
  <c r="K15" i="8"/>
  <c r="L15" i="8" s="1"/>
  <c r="I17" i="8" l="1"/>
  <c r="K16" i="8"/>
  <c r="L16" i="8" s="1"/>
  <c r="I18" i="8" l="1"/>
  <c r="K17" i="8"/>
  <c r="L17" i="8" s="1"/>
  <c r="I19" i="8" l="1"/>
  <c r="K18" i="8"/>
  <c r="L18" i="8" s="1"/>
  <c r="I20" i="8" l="1"/>
  <c r="K19" i="8"/>
  <c r="L19" i="8" s="1"/>
  <c r="I21" i="8" l="1"/>
  <c r="K20" i="8"/>
  <c r="L20" i="8" s="1"/>
  <c r="I22" i="8" l="1"/>
  <c r="K21" i="8"/>
  <c r="L21" i="8" s="1"/>
  <c r="I23" i="8" l="1"/>
  <c r="K22" i="8"/>
  <c r="L22" i="8" s="1"/>
  <c r="I24" i="8" l="1"/>
  <c r="K23" i="8"/>
  <c r="L23" i="8" s="1"/>
  <c r="I25" i="8" l="1"/>
  <c r="K24" i="8"/>
  <c r="L24" i="8" s="1"/>
  <c r="I26" i="8" l="1"/>
  <c r="K25" i="8"/>
  <c r="L25" i="8" s="1"/>
  <c r="I27" i="8" l="1"/>
  <c r="K26" i="8"/>
  <c r="L26" i="8" s="1"/>
  <c r="I28" i="8" l="1"/>
  <c r="K27" i="8"/>
  <c r="L27" i="8" s="1"/>
  <c r="I29" i="8" l="1"/>
  <c r="K28" i="8"/>
  <c r="L28" i="8" s="1"/>
  <c r="I30" i="8" l="1"/>
  <c r="K29" i="8"/>
  <c r="L29" i="8" s="1"/>
  <c r="I31" i="8" l="1"/>
  <c r="K30" i="8"/>
  <c r="L30" i="8" s="1"/>
  <c r="I32" i="8" l="1"/>
  <c r="K31" i="8"/>
  <c r="L31" i="8" s="1"/>
  <c r="I33" i="8" l="1"/>
  <c r="K32" i="8"/>
  <c r="L32" i="8" s="1"/>
  <c r="I34" i="8" l="1"/>
  <c r="K33" i="8"/>
  <c r="L33" i="8" s="1"/>
  <c r="I35" i="8" l="1"/>
  <c r="K34" i="8"/>
  <c r="L34" i="8" s="1"/>
  <c r="I36" i="8" l="1"/>
  <c r="K35" i="8"/>
  <c r="L35" i="8" s="1"/>
  <c r="I37" i="8" l="1"/>
  <c r="K36" i="8"/>
  <c r="L36" i="8" s="1"/>
  <c r="I38" i="8" l="1"/>
  <c r="K37" i="8"/>
  <c r="L37" i="8" s="1"/>
  <c r="I39" i="8" l="1"/>
  <c r="K38" i="8"/>
  <c r="L38" i="8" s="1"/>
  <c r="I40" i="8" l="1"/>
  <c r="K39" i="8"/>
  <c r="L39" i="8" s="1"/>
  <c r="I41" i="8" l="1"/>
  <c r="K40" i="8"/>
  <c r="L40" i="8" s="1"/>
  <c r="I42" i="8" l="1"/>
  <c r="K41" i="8"/>
  <c r="L41" i="8" s="1"/>
  <c r="I43" i="8" l="1"/>
  <c r="K42" i="8"/>
  <c r="L42" i="8" s="1"/>
  <c r="I44" i="8" l="1"/>
  <c r="K43" i="8"/>
  <c r="L43" i="8" s="1"/>
  <c r="I45" i="8" l="1"/>
  <c r="K44" i="8"/>
  <c r="L44" i="8" s="1"/>
  <c r="I46" i="8" l="1"/>
  <c r="K45" i="8"/>
  <c r="L45" i="8" s="1"/>
  <c r="I47" i="8" l="1"/>
  <c r="K46" i="8"/>
  <c r="L46" i="8" s="1"/>
  <c r="I48" i="8" l="1"/>
  <c r="K47" i="8"/>
  <c r="L47" i="8" s="1"/>
  <c r="I49" i="8" l="1"/>
  <c r="K48" i="8"/>
  <c r="L48" i="8" s="1"/>
  <c r="I50" i="8" l="1"/>
  <c r="K49" i="8"/>
  <c r="L49" i="8" s="1"/>
  <c r="I51" i="8" l="1"/>
  <c r="K50" i="8"/>
  <c r="L50" i="8" s="1"/>
  <c r="I52" i="8" l="1"/>
  <c r="K51" i="8"/>
  <c r="L51" i="8" s="1"/>
  <c r="I53" i="8" l="1"/>
  <c r="K52" i="8"/>
  <c r="L52" i="8" s="1"/>
  <c r="I54" i="8" l="1"/>
  <c r="K53" i="8"/>
  <c r="L53" i="8" s="1"/>
  <c r="I55" i="8" l="1"/>
  <c r="K54" i="8"/>
  <c r="L54" i="8" s="1"/>
  <c r="I56" i="8" l="1"/>
  <c r="K55" i="8"/>
  <c r="L55" i="8" s="1"/>
  <c r="I57" i="8" l="1"/>
  <c r="K56" i="8"/>
  <c r="L56" i="8" s="1"/>
  <c r="I58" i="8" l="1"/>
  <c r="K57" i="8"/>
  <c r="L57" i="8" s="1"/>
  <c r="I59" i="8" l="1"/>
  <c r="K58" i="8"/>
  <c r="L58" i="8" s="1"/>
  <c r="I60" i="8" l="1"/>
  <c r="K59" i="8"/>
  <c r="L59" i="8" s="1"/>
  <c r="I61" i="8" l="1"/>
  <c r="K60" i="8"/>
  <c r="L60" i="8" s="1"/>
  <c r="I62" i="8" l="1"/>
  <c r="K61" i="8"/>
  <c r="L61" i="8" s="1"/>
  <c r="I63" i="8" l="1"/>
  <c r="K62" i="8"/>
  <c r="L62" i="8" s="1"/>
  <c r="I64" i="8" l="1"/>
  <c r="K63" i="8"/>
  <c r="L63" i="8" s="1"/>
  <c r="I65" i="8" l="1"/>
  <c r="K64" i="8"/>
  <c r="L64" i="8" s="1"/>
  <c r="I66" i="8" l="1"/>
  <c r="K65" i="8"/>
  <c r="L65" i="8" s="1"/>
  <c r="I67" i="8" l="1"/>
  <c r="K66" i="8"/>
  <c r="L66" i="8" s="1"/>
  <c r="I68" i="8" l="1"/>
  <c r="K67" i="8"/>
  <c r="L67" i="8" s="1"/>
  <c r="I69" i="8" l="1"/>
  <c r="K68" i="8"/>
  <c r="L68" i="8" s="1"/>
  <c r="I70" i="8" l="1"/>
  <c r="K69" i="8"/>
  <c r="L69" i="8" s="1"/>
  <c r="I71" i="8" l="1"/>
  <c r="K70" i="8"/>
  <c r="L70" i="8" s="1"/>
  <c r="I72" i="8" l="1"/>
  <c r="K71" i="8"/>
  <c r="L71" i="8" s="1"/>
  <c r="I73" i="8" l="1"/>
  <c r="K72" i="8"/>
  <c r="L72" i="8" s="1"/>
  <c r="I74" i="8" l="1"/>
  <c r="K73" i="8"/>
  <c r="L73" i="8" s="1"/>
  <c r="I75" i="8" l="1"/>
  <c r="K74" i="8"/>
  <c r="L74" i="8" s="1"/>
  <c r="I76" i="8" l="1"/>
  <c r="K75" i="8"/>
  <c r="L75" i="8" s="1"/>
  <c r="I77" i="8" l="1"/>
  <c r="K76" i="8"/>
  <c r="L76" i="8" s="1"/>
  <c r="I78" i="8" l="1"/>
  <c r="K77" i="8"/>
  <c r="L77" i="8" s="1"/>
  <c r="I79" i="8" l="1"/>
  <c r="K78" i="8"/>
  <c r="L78" i="8" s="1"/>
  <c r="I80" i="8" l="1"/>
  <c r="K79" i="8"/>
  <c r="L79" i="8" s="1"/>
  <c r="I81" i="8" l="1"/>
  <c r="K80" i="8"/>
  <c r="L80" i="8" s="1"/>
  <c r="I82" i="8" l="1"/>
  <c r="K81" i="8"/>
  <c r="L81" i="8" s="1"/>
  <c r="I83" i="8" l="1"/>
  <c r="K82" i="8"/>
  <c r="L82" i="8" s="1"/>
  <c r="I84" i="8" l="1"/>
  <c r="K83" i="8"/>
  <c r="L83" i="8" s="1"/>
  <c r="I85" i="8" l="1"/>
  <c r="K84" i="8"/>
  <c r="L84" i="8" s="1"/>
  <c r="I86" i="8" l="1"/>
  <c r="K85" i="8"/>
  <c r="L85" i="8" s="1"/>
  <c r="I87" i="8" l="1"/>
  <c r="K86" i="8"/>
  <c r="L86" i="8" s="1"/>
  <c r="I88" i="8" l="1"/>
  <c r="K87" i="8"/>
  <c r="L87" i="8" s="1"/>
  <c r="I89" i="8" l="1"/>
  <c r="K88" i="8"/>
  <c r="L88" i="8" s="1"/>
  <c r="I90" i="8" l="1"/>
  <c r="K89" i="8"/>
  <c r="L89" i="8" s="1"/>
  <c r="I91" i="8" l="1"/>
  <c r="K90" i="8"/>
  <c r="L90" i="8" s="1"/>
  <c r="I92" i="8" l="1"/>
  <c r="K91" i="8"/>
  <c r="L91" i="8" s="1"/>
  <c r="I93" i="8" l="1"/>
  <c r="K92" i="8"/>
  <c r="L92" i="8" s="1"/>
  <c r="I94" i="8" l="1"/>
  <c r="K93" i="8"/>
  <c r="L93" i="8" s="1"/>
  <c r="I95" i="8" l="1"/>
  <c r="K94" i="8"/>
  <c r="L94" i="8" s="1"/>
  <c r="I96" i="8" l="1"/>
  <c r="K95" i="8"/>
  <c r="L95" i="8" s="1"/>
  <c r="I97" i="8" l="1"/>
  <c r="K96" i="8"/>
  <c r="L96" i="8" s="1"/>
  <c r="I98" i="8" l="1"/>
  <c r="K97" i="8"/>
  <c r="L97" i="8" s="1"/>
  <c r="I99" i="8" l="1"/>
  <c r="K98" i="8"/>
  <c r="L98" i="8" s="1"/>
  <c r="I100" i="8" l="1"/>
  <c r="K99" i="8"/>
  <c r="L99" i="8" s="1"/>
  <c r="I101" i="8" l="1"/>
  <c r="K100" i="8"/>
  <c r="L100" i="8" s="1"/>
  <c r="I102" i="8" l="1"/>
  <c r="K101" i="8"/>
  <c r="L101" i="8" s="1"/>
  <c r="I103" i="8" l="1"/>
  <c r="K102" i="8"/>
  <c r="L102" i="8" s="1"/>
  <c r="I104" i="8" l="1"/>
  <c r="K103" i="8"/>
  <c r="L103" i="8" s="1"/>
  <c r="I105" i="8" l="1"/>
  <c r="K104" i="8"/>
  <c r="L104" i="8" s="1"/>
  <c r="I106" i="8" l="1"/>
  <c r="K105" i="8"/>
  <c r="L105" i="8" s="1"/>
  <c r="I107" i="8" l="1"/>
  <c r="K106" i="8"/>
  <c r="L106" i="8" s="1"/>
  <c r="I108" i="8" l="1"/>
  <c r="K107" i="8"/>
  <c r="L107" i="8" s="1"/>
  <c r="I109" i="8" l="1"/>
  <c r="K109" i="8" s="1"/>
  <c r="K108" i="8"/>
  <c r="L108" i="8" s="1"/>
  <c r="L109" i="8" l="1"/>
  <c r="O6" i="8" l="1"/>
  <c r="O8" i="8"/>
  <c r="O9" i="8" s="1"/>
</calcChain>
</file>

<file path=xl/sharedStrings.xml><?xml version="1.0" encoding="utf-8"?>
<sst xmlns="http://schemas.openxmlformats.org/spreadsheetml/2006/main" count="277" uniqueCount="142">
  <si>
    <t>Date</t>
  </si>
  <si>
    <t>FB</t>
  </si>
  <si>
    <t>FPL</t>
  </si>
  <si>
    <t>S&amp;P500</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</si>
  <si>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</si>
  <si>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</si>
  <si>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</si>
  <si>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</si>
  <si>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</si>
  <si>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</si>
  <si>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</si>
  <si>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</si>
  <si>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</si>
  <si>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</si>
  <si>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portfolio</t>
  </si>
  <si>
    <t>GUID</t>
  </si>
  <si>
    <t>DG10D524E1</t>
  </si>
  <si>
    <t>Format Range</t>
  </si>
  <si>
    <t>Variable Layout</t>
  </si>
  <si>
    <t>Columns</t>
  </si>
  <si>
    <t>Variable Names In Cells</t>
  </si>
  <si>
    <t>Variable Names In 2nd Cells</t>
  </si>
  <si>
    <t>Data Set Ranges</t>
  </si>
  <si>
    <t>Data Sheet Format</t>
  </si>
  <si>
    <t>Formula Eval Cell</t>
  </si>
  <si>
    <t>Num Stored Vars</t>
  </si>
  <si>
    <t>1 : Info</t>
  </si>
  <si>
    <t>VG676EDAA34291C3A</t>
  </si>
  <si>
    <t>var1</t>
  </si>
  <si>
    <t>ST_Date</t>
  </si>
  <si>
    <t>1 : Ranges</t>
  </si>
  <si>
    <t>1 : MultiRefs</t>
  </si>
  <si>
    <t>2 : Info</t>
  </si>
  <si>
    <t>VG1F7BF4A826938468</t>
  </si>
  <si>
    <t>var2</t>
  </si>
  <si>
    <t>ST_FBreturn</t>
  </si>
  <si>
    <t>2 : Ranges</t>
  </si>
  <si>
    <t>2 : MultiRefs</t>
  </si>
  <si>
    <t>3 : Info</t>
  </si>
  <si>
    <t>VGE7931EC2213774</t>
  </si>
  <si>
    <t>var3</t>
  </si>
  <si>
    <t>ST_FPLreturn</t>
  </si>
  <si>
    <t>3 : Ranges</t>
  </si>
  <si>
    <t>3 : MultiRefs</t>
  </si>
  <si>
    <t>4 : Info</t>
  </si>
  <si>
    <t>VG2412757E3AFEB6DD</t>
  </si>
  <si>
    <t>var4</t>
  </si>
  <si>
    <t>ST_SPreturn</t>
  </si>
  <si>
    <t>4 : Ranges</t>
  </si>
  <si>
    <t>4 : MultiRefs</t>
  </si>
  <si>
    <t>Symbols:</t>
  </si>
  <si>
    <t>NEE</t>
  </si>
  <si>
    <t>^GSPC</t>
  </si>
  <si>
    <t>Stan</t>
  </si>
  <si>
    <t>DG180BAB95</t>
  </si>
  <si>
    <t>VG2D4771D1BAD865F</t>
  </si>
  <si>
    <t>ST_Date_10</t>
  </si>
  <si>
    <t>VG2400F16829D078BB</t>
  </si>
  <si>
    <t>ST_FBreturn_11</t>
  </si>
  <si>
    <t>VG2F8070D51FDCAE32</t>
  </si>
  <si>
    <t>ST_FPLreturn_12</t>
  </si>
  <si>
    <t>VG28FC737C30C48259</t>
  </si>
  <si>
    <t>ST_SPreturn_13</t>
  </si>
  <si>
    <t>5 : Info</t>
  </si>
  <si>
    <t>VG237220F13884E97A</t>
  </si>
  <si>
    <t>var5</t>
  </si>
  <si>
    <t>ST_StansPortfolioreturn</t>
  </si>
  <si>
    <t>5 : Ranges</t>
  </si>
  <si>
    <t>5 : MultiRefs</t>
  </si>
  <si>
    <t>Autocorrelation</t>
  </si>
  <si>
    <t>Autocorrelation thresholds</t>
  </si>
  <si>
    <t>Change</t>
  </si>
  <si>
    <t>Return</t>
  </si>
  <si>
    <t>Original Prices</t>
  </si>
  <si>
    <t>Daily Returns</t>
  </si>
  <si>
    <t>Relative Riskiness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</si>
  <si>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</si>
  <si>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</si>
  <si>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</si>
  <si>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</si>
  <si>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</si>
  <si>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</si>
  <si>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</si>
  <si>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</si>
  <si>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</si>
  <si>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</si>
  <si>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</si>
  <si>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</si>
  <si>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</si>
  <si>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</si>
  <si>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</si>
  <si>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</si>
  <si>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</si>
  <si>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</si>
  <si>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</si>
  <si>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</si>
  <si>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</si>
  <si>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</si>
  <si>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</si>
  <si>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</si>
  <si>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Regressing FB return on S&amp;P500 return</t>
  </si>
  <si>
    <t>Regressing FPL return on S&amp;P500 return</t>
  </si>
  <si>
    <t>Portfolio</t>
  </si>
  <si>
    <t>Portfolio Return</t>
  </si>
  <si>
    <t>Regressing Portfolio return on S&amp;P500 return</t>
  </si>
  <si>
    <t>ln(FB)</t>
  </si>
  <si>
    <t>Change in ln(FB)</t>
  </si>
  <si>
    <t>Q1. Use appropriate qualitative or quantitative tests of whether the “L”,”H”, and “I” conditions are satisfied in the tests of whether FB is a RW. You must clearly state Yes or No for each condition and explain why you think so.</t>
  </si>
  <si>
    <r>
      <t xml:space="preserve">Ans. </t>
    </r>
    <r>
      <rPr>
        <sz val="11"/>
        <color theme="1"/>
        <rFont val="Calibri"/>
        <family val="2"/>
        <scheme val="minor"/>
      </rPr>
      <t xml:space="preserve"> After observing the plot, level, variation from mean seems to be constant at 0, thus 'L' and 'H' condistions are satisfied.</t>
    </r>
  </si>
  <si>
    <t>As autocorrelation is between the threshold bounds, i.e. -2/sqrt(n) and 2/sqrt(n), 'I' condition is satisfied.</t>
  </si>
  <si>
    <t>Thus, L: Yes, H: Yes, I: Yes, i.e. FB is a Random Walk</t>
  </si>
  <si>
    <t>Q2. Use appropriate qualitative or quantitative tests (non-logarithmic) of whether the “L”,”H”, and “I” conditions are satisfied in the tests of whether FB is a GRW. You must clearly state Yes or No for each condition and explain why you think so.</t>
  </si>
  <si>
    <t>Thus, L: Yes, H: Yes, I: Yes, i.e. FB is a Geometric Random Walk</t>
  </si>
  <si>
    <t>Q3. Use appropriate qualitative or quantitative tests of whether the “L”,”H”, and “I” conditions are satisfied in the tests of whether log(FB) [natural logarithm] is a RW. You must clearly state Yes or No for each condition and explain why you think so.</t>
  </si>
  <si>
    <t>Thus, L: Yes, H: Yes, I: Yes, i.e. ln(FB) is a Geometric Random Walk</t>
  </si>
  <si>
    <t>Q4. Assume that FB is a RW. Using the RW model, forecast the next price of FB (for October 1, 2014) and provide an approximate 90% confidence interval for your forecast. What fact (if any) do you need to assume or (better) demonstrate [do not actually demonstrate it] in order to have a valid confidence interval?</t>
  </si>
  <si>
    <t xml:space="preserve">Ans. </t>
  </si>
  <si>
    <t>Mean Change</t>
  </si>
  <si>
    <t>Last Data Point (30th Sep14)</t>
  </si>
  <si>
    <t>Expected Forecast (1st Oct14)</t>
  </si>
  <si>
    <t>Expected Deviation (+/-)</t>
  </si>
  <si>
    <t>Final Forecast</t>
  </si>
  <si>
    <r>
      <t xml:space="preserve">Ans. </t>
    </r>
    <r>
      <rPr>
        <sz val="11"/>
        <color theme="1"/>
        <rFont val="Calibri"/>
        <family val="2"/>
        <scheme val="minor"/>
      </rPr>
      <t>Assumption for valid confidence interval is that the error from the mean is normally distributed</t>
    </r>
  </si>
  <si>
    <t>Q5. Assume that FB is a GRW. Using the GRW model, forecast the next price of FB (for October 1, 2014) and provide an approximate 90% confidence interval for your forecast. What fact (if any) do you need to assume or (better) demonstrate [do not actually demonstrate it] in order to have a valid confidence interval?</t>
  </si>
  <si>
    <t>Q6. Assume that log(FB) is a RW. Using the RW model for log(FB), forecast the next price of FB (for October 1, 2014) and provide an approximate 90% confidence interval for your forecast. What fact (if any) do you need to assume or (better) demonstrate [do not actually demonstrate it] in order to have a valid confidence interval?</t>
  </si>
  <si>
    <t>Expected Forecast of ln(FB) (1st Oct14)</t>
  </si>
  <si>
    <t>Q7. Using the method taught in this course, calculate the betas of FB and FPL over the given time period. How does the riskiness of each stock compare with the General Market, as represented by the S&amp;P 500 index? Is there a convincing case that FPL is less risky than the General Market and that FB is riskier than the General Market?</t>
  </si>
  <si>
    <t>Std Dev of Returns</t>
  </si>
  <si>
    <t>Correlation with S&amp;P500</t>
  </si>
  <si>
    <t>Relative riskiness or beta(FB) &gt; 1, thus FB is riskier than market, whereas beta(FPL) &lt; 1, thus FPL is less riskier.</t>
  </si>
  <si>
    <t>Q8. Is it believable that the alphas of FB and FPL are both zero?</t>
  </si>
  <si>
    <r>
      <t xml:space="preserve">Ans. </t>
    </r>
    <r>
      <rPr>
        <sz val="11"/>
        <color theme="1"/>
        <rFont val="Calibri"/>
        <family val="2"/>
        <scheme val="minor"/>
      </rPr>
      <t>After regressing FB on S&amp;P500, p-value of the intercept is 0.2, thus not significant. Therfore, the null hypothesis that intercept (alpha) is zero holds true.</t>
    </r>
    <r>
      <rPr>
        <b/>
        <sz val="11"/>
        <color theme="1"/>
        <rFont val="Calibri"/>
        <family val="2"/>
        <scheme val="minor"/>
      </rPr>
      <t xml:space="preserve"> </t>
    </r>
    <r>
      <rPr>
        <sz val="11"/>
        <color theme="1"/>
        <rFont val="Calibri"/>
        <family val="2"/>
        <scheme val="minor"/>
      </rPr>
      <t>After regressing FPL on S&amp;P500, p-value of the intercept is 0.47, thus not significant. Therfore, the null hypothesis that intercept (alpha) is zero holds true.</t>
    </r>
    <r>
      <rPr>
        <b/>
        <sz val="11"/>
        <color theme="1"/>
        <rFont val="Calibri"/>
        <family val="2"/>
        <scheme val="minor"/>
      </rPr>
      <t xml:space="preserve"> Thus alphas of FB &amp; FPL are zero.</t>
    </r>
  </si>
  <si>
    <t>Q9. Calculate the beta of Stan’s portfolio over the given time period.</t>
  </si>
  <si>
    <t>Std Dev of Portfolio</t>
  </si>
  <si>
    <t>Std Dev of S&amp;P500</t>
  </si>
  <si>
    <t>Correlation of Portfolio with S&amp;P500</t>
  </si>
  <si>
    <t>Portfolio Beta</t>
  </si>
  <si>
    <t>Q10. How much of the volatility of Stan’s portfolio value can be attributed to the influence of the General Market? Are you surprised by this – given the corresponding figures for FB and FPL separately?</t>
  </si>
  <si>
    <t>R-sq of FPL</t>
  </si>
  <si>
    <t>R-sq of FB</t>
  </si>
  <si>
    <t>R-sq of Portfolio</t>
  </si>
  <si>
    <t>R-square is the proportion of volatility explained by the market. The part not tied, 1-R-square is random sample. Diversifying reduces volatility of the part not tied wheras the former remains same. When the behavior becomes more similar to that of market, R-square increases.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</si>
</sst>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6" formatCode="0.0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i/>
      <sz val="11"/>
      <color theme="1"/>
      <name val="Calibri"/>
      <family val="2"/>
      <scheme val="minor"/>
    </font>
    <font>
      <b/>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6"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9">
    <xf numFmtId="0" fontId="0" fillId="0" borderId="0" xfId="0"/>
    <xf numFmtId="14" fontId="0" fillId="0" borderId="0" xfId="0" applyNumberFormat="1"/>
    <xf numFmtId="0" fontId="0" fillId="0" borderId="0" xfId="0" applyAlignment="1">
      <alignment horizontal="left"/>
    </xf>
    <xf numFmtId="0" fontId="16" fillId="0" borderId="0" xfId="0" applyFont="1" applyAlignment="1">
      <alignment horizontal="left"/>
    </xf>
    <xf numFmtId="0" fontId="0" fillId="0" borderId="0" xfId="0" applyNumberFormat="1" applyAlignment="1">
      <alignment horizontal="left"/>
    </xf>
    <xf numFmtId="2" fontId="0" fillId="0" borderId="0" xfId="0" applyNumberFormat="1"/>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12" xfId="0" applyBorder="1" applyAlignment="1">
      <alignment horizontal="center" vertical="center"/>
    </xf>
    <xf numFmtId="164" fontId="0" fillId="0" borderId="0" xfId="0" applyNumberFormat="1" applyAlignment="1">
      <alignment horizontal="center" vertical="center"/>
    </xf>
    <xf numFmtId="0" fontId="18" fillId="0" borderId="0" xfId="0" applyFont="1"/>
    <xf numFmtId="15" fontId="18" fillId="0" borderId="0" xfId="0" quotePrefix="1" applyNumberFormat="1" applyFont="1"/>
    <xf numFmtId="0" fontId="18" fillId="0" borderId="0" xfId="0" quotePrefix="1" applyFont="1"/>
    <xf numFmtId="2" fontId="18" fillId="0" borderId="0" xfId="0" applyNumberFormat="1" applyFont="1"/>
    <xf numFmtId="164" fontId="18" fillId="0" borderId="0" xfId="0" applyNumberFormat="1" applyFont="1"/>
    <xf numFmtId="0" fontId="18" fillId="0" borderId="0" xfId="0" applyFont="1" applyAlignment="1">
      <alignment wrapText="1"/>
    </xf>
    <xf numFmtId="0" fontId="0" fillId="0" borderId="0" xfId="0" applyFill="1" applyBorder="1" applyAlignment="1"/>
    <xf numFmtId="0" fontId="0" fillId="0" borderId="17" xfId="0" applyFill="1" applyBorder="1" applyAlignment="1"/>
    <xf numFmtId="0" fontId="19" fillId="0" borderId="18" xfId="0" applyFont="1" applyFill="1" applyBorder="1" applyAlignment="1">
      <alignment horizontal="center"/>
    </xf>
    <xf numFmtId="0" fontId="19" fillId="0" borderId="18" xfId="0" applyFont="1" applyFill="1" applyBorder="1" applyAlignment="1">
      <alignment horizontal="centerContinuous"/>
    </xf>
    <xf numFmtId="0" fontId="0" fillId="33" borderId="0" xfId="0" applyFill="1" applyBorder="1" applyAlignment="1"/>
    <xf numFmtId="0" fontId="0" fillId="0" borderId="10" xfId="0" applyBorder="1"/>
    <xf numFmtId="0" fontId="0" fillId="0" borderId="16" xfId="0" applyBorder="1"/>
    <xf numFmtId="0" fontId="0" fillId="0" borderId="11" xfId="0" applyBorder="1"/>
    <xf numFmtId="0" fontId="0" fillId="0" borderId="12" xfId="0" applyBorder="1"/>
    <xf numFmtId="0" fontId="0" fillId="0" borderId="0" xfId="0" applyBorder="1"/>
    <xf numFmtId="0" fontId="0" fillId="0" borderId="13" xfId="0" applyBorder="1"/>
    <xf numFmtId="0" fontId="19" fillId="0" borderId="19" xfId="0" applyFont="1" applyFill="1" applyBorder="1" applyAlignment="1">
      <alignment horizontal="centerContinuous"/>
    </xf>
    <xf numFmtId="0" fontId="0" fillId="0" borderId="12" xfId="0" applyFill="1" applyBorder="1" applyAlignment="1"/>
    <xf numFmtId="0" fontId="0" fillId="0" borderId="14" xfId="0" applyFill="1" applyBorder="1" applyAlignment="1"/>
    <xf numFmtId="0" fontId="19" fillId="0" borderId="19" xfId="0" applyFont="1" applyFill="1" applyBorder="1" applyAlignment="1">
      <alignment horizontal="center"/>
    </xf>
    <xf numFmtId="0" fontId="19" fillId="0" borderId="20" xfId="0" applyFont="1" applyFill="1" applyBorder="1" applyAlignment="1">
      <alignment horizontal="center"/>
    </xf>
    <xf numFmtId="0" fontId="0" fillId="0" borderId="13" xfId="0" applyFill="1" applyBorder="1" applyAlignment="1"/>
    <xf numFmtId="0" fontId="0" fillId="0" borderId="15" xfId="0" applyFill="1" applyBorder="1" applyAlignment="1"/>
    <xf numFmtId="0" fontId="0" fillId="0" borderId="13"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19" fillId="0" borderId="19" xfId="0" applyFont="1" applyFill="1" applyBorder="1" applyAlignment="1">
      <alignment horizontal="center" vertical="center"/>
    </xf>
    <xf numFmtId="0" fontId="19" fillId="0" borderId="18" xfId="0" applyFont="1" applyFill="1" applyBorder="1" applyAlignment="1">
      <alignment horizontal="center" vertical="center"/>
    </xf>
    <xf numFmtId="0" fontId="0" fillId="0" borderId="12" xfId="0" applyFill="1" applyBorder="1" applyAlignment="1">
      <alignment horizontal="center" vertical="center"/>
    </xf>
    <xf numFmtId="0" fontId="0" fillId="0" borderId="0" xfId="0" applyFill="1" applyBorder="1" applyAlignment="1">
      <alignment horizontal="center" vertical="center"/>
    </xf>
    <xf numFmtId="0" fontId="0" fillId="33" borderId="0" xfId="0" applyFill="1" applyBorder="1" applyAlignment="1">
      <alignment horizontal="center" vertical="center"/>
    </xf>
    <xf numFmtId="0" fontId="0" fillId="0" borderId="14" xfId="0" applyFill="1" applyBorder="1" applyAlignment="1">
      <alignment horizontal="center" vertical="center"/>
    </xf>
    <xf numFmtId="0" fontId="0" fillId="0" borderId="17" xfId="0" applyFill="1" applyBorder="1" applyAlignment="1">
      <alignment horizontal="center" vertical="center"/>
    </xf>
    <xf numFmtId="0" fontId="19" fillId="0" borderId="20" xfId="0" applyFont="1" applyFill="1" applyBorder="1" applyAlignment="1">
      <alignment horizontal="center" vertical="center"/>
    </xf>
    <xf numFmtId="0" fontId="0" fillId="0" borderId="13" xfId="0" applyFill="1" applyBorder="1" applyAlignment="1">
      <alignment horizontal="center" vertical="center"/>
    </xf>
    <xf numFmtId="0" fontId="0" fillId="0" borderId="15" xfId="0"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16" fillId="34" borderId="21" xfId="0" applyFont="1" applyFill="1" applyBorder="1" applyAlignment="1">
      <alignment horizontal="center" vertical="center"/>
    </xf>
    <xf numFmtId="14" fontId="0" fillId="0" borderId="21" xfId="0" applyNumberFormat="1" applyBorder="1" applyAlignment="1">
      <alignment horizontal="center" vertical="center"/>
    </xf>
    <xf numFmtId="2" fontId="0" fillId="0" borderId="21" xfId="0" applyNumberFormat="1" applyBorder="1" applyAlignment="1">
      <alignment horizontal="center" vertical="center"/>
    </xf>
    <xf numFmtId="0" fontId="0" fillId="0" borderId="21" xfId="0" applyBorder="1" applyAlignment="1">
      <alignment horizontal="center" vertical="center"/>
    </xf>
    <xf numFmtId="0" fontId="16" fillId="0" borderId="0" xfId="0" applyFont="1" applyAlignment="1">
      <alignment horizontal="left" vertical="center" wrapText="1"/>
    </xf>
    <xf numFmtId="0" fontId="0" fillId="0" borderId="0" xfId="0" applyAlignment="1">
      <alignment horizontal="left" vertical="center" wrapText="1"/>
    </xf>
    <xf numFmtId="0" fontId="16"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horizontal="left" vertical="center" wrapText="1"/>
    </xf>
    <xf numFmtId="166" fontId="0" fillId="0" borderId="21" xfId="0" applyNumberFormat="1" applyBorder="1" applyAlignment="1">
      <alignment horizontal="center" vertical="center"/>
    </xf>
    <xf numFmtId="166" fontId="16" fillId="0" borderId="21" xfId="0" applyNumberFormat="1" applyFont="1" applyBorder="1" applyAlignment="1">
      <alignment vertical="center" wrapText="1"/>
    </xf>
    <xf numFmtId="166" fontId="0" fillId="0" borderId="22" xfId="0" applyNumberFormat="1" applyBorder="1" applyAlignment="1">
      <alignment horizontal="center" vertical="center"/>
    </xf>
    <xf numFmtId="166" fontId="0" fillId="0" borderId="23" xfId="0" applyNumberFormat="1" applyBorder="1" applyAlignment="1">
      <alignment horizontal="center" vertical="center"/>
    </xf>
    <xf numFmtId="0" fontId="20" fillId="35" borderId="21" xfId="0" applyFont="1" applyFill="1" applyBorder="1" applyAlignment="1">
      <alignment horizontal="left" vertical="center"/>
    </xf>
    <xf numFmtId="0" fontId="16" fillId="34" borderId="24" xfId="0" applyFont="1" applyFill="1" applyBorder="1" applyAlignment="1">
      <alignment horizontal="center" vertical="center"/>
    </xf>
    <xf numFmtId="0" fontId="16" fillId="34" borderId="21" xfId="0" applyFont="1" applyFill="1" applyBorder="1" applyAlignment="1">
      <alignment horizontal="center" vertical="center"/>
    </xf>
    <xf numFmtId="0" fontId="16" fillId="34" borderId="25" xfId="0" applyFont="1" applyFill="1" applyBorder="1" applyAlignment="1">
      <alignment horizontal="center" vertical="center"/>
    </xf>
    <xf numFmtId="0" fontId="0" fillId="0" borderId="21" xfId="0" applyFill="1" applyBorder="1" applyAlignment="1">
      <alignment horizontal="center" vertical="center"/>
    </xf>
    <xf numFmtId="0" fontId="16" fillId="0" borderId="0" xfId="0" applyFont="1" applyAlignment="1">
      <alignment horizontal="left" wrapText="1"/>
    </xf>
    <xf numFmtId="166" fontId="0" fillId="0" borderId="21" xfId="0" applyNumberFormat="1" applyBorder="1" applyAlignment="1">
      <alignment horizontal="center"/>
    </xf>
    <xf numFmtId="0" fontId="20" fillId="34" borderId="21" xfId="0" applyFont="1" applyFill="1" applyBorder="1" applyAlignment="1">
      <alignment horizontal="center"/>
    </xf>
    <xf numFmtId="0" fontId="16" fillId="34" borderId="21" xfId="0" applyFont="1" applyFill="1" applyBorder="1" applyAlignment="1">
      <alignment horizontal="center"/>
    </xf>
    <xf numFmtId="0" fontId="20" fillId="35" borderId="21" xfId="0" applyFont="1" applyFill="1" applyBorder="1" applyAlignment="1">
      <alignment horizontal="left"/>
    </xf>
    <xf numFmtId="0" fontId="0" fillId="0" borderId="26" xfId="0" applyBorder="1" applyAlignment="1">
      <alignment horizontal="left" wrapText="1"/>
    </xf>
    <xf numFmtId="0" fontId="0" fillId="0" borderId="0" xfId="0" applyAlignment="1">
      <alignment horizontal="left" wrapText="1"/>
    </xf>
    <xf numFmtId="0" fontId="0" fillId="0" borderId="21" xfId="0" applyBorder="1" applyAlignment="1">
      <alignment horizontal="center" vertical="center" wrapText="1"/>
    </xf>
    <xf numFmtId="0" fontId="16" fillId="34" borderId="21" xfId="0" applyFont="1" applyFill="1" applyBorder="1" applyAlignment="1">
      <alignment horizontal="center" vertical="center" wrapText="1"/>
    </xf>
    <xf numFmtId="0" fontId="16" fillId="0" borderId="0" xfId="0" applyFont="1" applyFill="1" applyBorder="1" applyAlignment="1">
      <alignment horizontal="center"/>
    </xf>
    <xf numFmtId="166" fontId="0" fillId="0" borderId="0" xfId="0" applyNumberFormat="1" applyFill="1" applyBorder="1" applyAlignment="1">
      <alignment horizontal="center"/>
    </xf>
    <xf numFmtId="166" fontId="0" fillId="0" borderId="21" xfId="0" applyNumberFormat="1" applyFont="1" applyFill="1" applyBorder="1" applyAlignment="1">
      <alignment horizontal="right"/>
    </xf>
    <xf numFmtId="166" fontId="0" fillId="0" borderId="21" xfId="0" applyNumberFormat="1" applyBorder="1" applyAlignment="1">
      <alignment horizontal="right"/>
    </xf>
    <xf numFmtId="166" fontId="0" fillId="0" borderId="15" xfId="0" applyNumberFormat="1" applyFont="1" applyBorder="1" applyAlignment="1">
      <alignment horizontal="right" vertical="center"/>
    </xf>
    <xf numFmtId="0" fontId="0" fillId="0" borderId="26" xfId="0" applyBorder="1" applyAlignment="1">
      <alignment wrapText="1"/>
    </xf>
    <xf numFmtId="0" fontId="0" fillId="0" borderId="0" xfId="0" applyBorder="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FB as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'Question1-6'!$D$2</c:f>
              <c:strCache>
                <c:ptCount val="1"/>
                <c:pt idx="0">
                  <c:v>Change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val>
            <c:numRef>
              <c:f>'Question1-6'!$D$3:$D$108</c:f>
              <c:numCache>
                <c:formatCode>0.00</c:formatCode>
                <c:ptCount val="106"/>
                <c:pt idx="1">
                  <c:v>-0.68999999999999773</c:v>
                </c:pt>
                <c:pt idx="2">
                  <c:v>0.75999999999999801</c:v>
                </c:pt>
                <c:pt idx="3">
                  <c:v>-2.6899999999999977</c:v>
                </c:pt>
                <c:pt idx="4">
                  <c:v>-1.1400000000000006</c:v>
                </c:pt>
                <c:pt idx="5">
                  <c:v>-0.63000000000000256</c:v>
                </c:pt>
                <c:pt idx="6">
                  <c:v>0.48000000000000398</c:v>
                </c:pt>
                <c:pt idx="7">
                  <c:v>2.5899999999999963</c:v>
                </c:pt>
                <c:pt idx="8">
                  <c:v>0</c:v>
                </c:pt>
                <c:pt idx="9">
                  <c:v>-0.60000000000000142</c:v>
                </c:pt>
                <c:pt idx="10">
                  <c:v>-1.3099999999999952</c:v>
                </c:pt>
                <c:pt idx="11">
                  <c:v>0.10000000000000142</c:v>
                </c:pt>
                <c:pt idx="12">
                  <c:v>1.1899999999999977</c:v>
                </c:pt>
                <c:pt idx="13">
                  <c:v>-0.64999999999999858</c:v>
                </c:pt>
                <c:pt idx="14">
                  <c:v>1.9299999999999997</c:v>
                </c:pt>
                <c:pt idx="15">
                  <c:v>3.0000000000001137E-2</c:v>
                </c:pt>
                <c:pt idx="16">
                  <c:v>0.82999999999999829</c:v>
                </c:pt>
                <c:pt idx="17">
                  <c:v>2.1299999999999955</c:v>
                </c:pt>
                <c:pt idx="18">
                  <c:v>3.0000000000001137E-2</c:v>
                </c:pt>
                <c:pt idx="19">
                  <c:v>0.32000000000000028</c:v>
                </c:pt>
                <c:pt idx="20">
                  <c:v>-0.53000000000000114</c:v>
                </c:pt>
                <c:pt idx="21">
                  <c:v>-0.21999999999999886</c:v>
                </c:pt>
                <c:pt idx="22">
                  <c:v>-0.21000000000000085</c:v>
                </c:pt>
                <c:pt idx="23">
                  <c:v>0.47000000000000597</c:v>
                </c:pt>
                <c:pt idx="24">
                  <c:v>-0.15000000000000568</c:v>
                </c:pt>
                <c:pt idx="25">
                  <c:v>-0.68999999999999773</c:v>
                </c:pt>
                <c:pt idx="26">
                  <c:v>0.38000000000000256</c:v>
                </c:pt>
                <c:pt idx="27">
                  <c:v>2.8899999999999935</c:v>
                </c:pt>
                <c:pt idx="28">
                  <c:v>1.0000000000005116E-2</c:v>
                </c:pt>
                <c:pt idx="29">
                  <c:v>-1.4899999999999949</c:v>
                </c:pt>
                <c:pt idx="30">
                  <c:v>0.20999999999999375</c:v>
                </c:pt>
                <c:pt idx="31">
                  <c:v>-0.31000000000000227</c:v>
                </c:pt>
                <c:pt idx="32">
                  <c:v>0.21000000000000796</c:v>
                </c:pt>
                <c:pt idx="33">
                  <c:v>1.1999999999999886</c:v>
                </c:pt>
                <c:pt idx="34">
                  <c:v>-1.2599999999999909</c:v>
                </c:pt>
                <c:pt idx="35">
                  <c:v>0.15999999999999659</c:v>
                </c:pt>
                <c:pt idx="36">
                  <c:v>0.87000000000000455</c:v>
                </c:pt>
                <c:pt idx="37">
                  <c:v>0.34999999999999432</c:v>
                </c:pt>
                <c:pt idx="38">
                  <c:v>1.7199999999999989</c:v>
                </c:pt>
                <c:pt idx="39">
                  <c:v>-0.31000000000000227</c:v>
                </c:pt>
                <c:pt idx="40">
                  <c:v>0.46999999999999886</c:v>
                </c:pt>
                <c:pt idx="41">
                  <c:v>-0.30999999999998806</c:v>
                </c:pt>
                <c:pt idx="42">
                  <c:v>0.76999999999999602</c:v>
                </c:pt>
                <c:pt idx="43">
                  <c:v>-1.6099999999999994</c:v>
                </c:pt>
                <c:pt idx="44">
                  <c:v>-0.15999999999999659</c:v>
                </c:pt>
                <c:pt idx="45">
                  <c:v>-1</c:v>
                </c:pt>
                <c:pt idx="46">
                  <c:v>-2.5300000000000082</c:v>
                </c:pt>
                <c:pt idx="47">
                  <c:v>2.2100000000000009</c:v>
                </c:pt>
                <c:pt idx="48">
                  <c:v>-9.9999999999994316E-2</c:v>
                </c:pt>
                <c:pt idx="49">
                  <c:v>1.4699999999999989</c:v>
                </c:pt>
                <c:pt idx="50">
                  <c:v>1.5600000000000023</c:v>
                </c:pt>
                <c:pt idx="51">
                  <c:v>-0.73000000000000398</c:v>
                </c:pt>
                <c:pt idx="52">
                  <c:v>0.48999999999999488</c:v>
                </c:pt>
                <c:pt idx="53">
                  <c:v>-1.25</c:v>
                </c:pt>
                <c:pt idx="54">
                  <c:v>2.0100000000000051</c:v>
                </c:pt>
                <c:pt idx="55">
                  <c:v>0.98000000000000398</c:v>
                </c:pt>
                <c:pt idx="56">
                  <c:v>-0.13000000000000966</c:v>
                </c:pt>
                <c:pt idx="57">
                  <c:v>2.0200000000000102</c:v>
                </c:pt>
                <c:pt idx="58">
                  <c:v>3.6899999999999977</c:v>
                </c:pt>
                <c:pt idx="59">
                  <c:v>0.20999999999999375</c:v>
                </c:pt>
                <c:pt idx="60">
                  <c:v>-0.26999999999999602</c:v>
                </c:pt>
                <c:pt idx="61">
                  <c:v>-1.210000000000008</c:v>
                </c:pt>
                <c:pt idx="62">
                  <c:v>0.97000000000001307</c:v>
                </c:pt>
                <c:pt idx="63">
                  <c:v>-2.0300000000000011</c:v>
                </c:pt>
                <c:pt idx="64">
                  <c:v>-0.29000000000000625</c:v>
                </c:pt>
                <c:pt idx="65">
                  <c:v>1.1500000000000057</c:v>
                </c:pt>
                <c:pt idx="66">
                  <c:v>-0.82000000000000739</c:v>
                </c:pt>
                <c:pt idx="67">
                  <c:v>-0.21999999999999886</c:v>
                </c:pt>
                <c:pt idx="68">
                  <c:v>0.70000000000000284</c:v>
                </c:pt>
                <c:pt idx="69">
                  <c:v>-0.10999999999999943</c:v>
                </c:pt>
                <c:pt idx="70">
                  <c:v>0.37999999999999545</c:v>
                </c:pt>
                <c:pt idx="71">
                  <c:v>-0.60999999999999943</c:v>
                </c:pt>
                <c:pt idx="72">
                  <c:v>0.93999999999999773</c:v>
                </c:pt>
                <c:pt idx="73">
                  <c:v>0.53000000000000114</c:v>
                </c:pt>
                <c:pt idx="74">
                  <c:v>-0.67000000000000171</c:v>
                </c:pt>
                <c:pt idx="75">
                  <c:v>0.96000000000000796</c:v>
                </c:pt>
                <c:pt idx="76">
                  <c:v>0.70000000000000284</c:v>
                </c:pt>
                <c:pt idx="77">
                  <c:v>-0.48000000000000398</c:v>
                </c:pt>
                <c:pt idx="78">
                  <c:v>-0.24000000000000909</c:v>
                </c:pt>
                <c:pt idx="79">
                  <c:v>0</c:v>
                </c:pt>
                <c:pt idx="80">
                  <c:v>0.45000000000000284</c:v>
                </c:pt>
                <c:pt idx="81">
                  <c:v>0.93999999999999773</c:v>
                </c:pt>
                <c:pt idx="82">
                  <c:v>-1.3299999999999983</c:v>
                </c:pt>
                <c:pt idx="83">
                  <c:v>-0.76999999999999602</c:v>
                </c:pt>
                <c:pt idx="84">
                  <c:v>0.95999999999999375</c:v>
                </c:pt>
                <c:pt idx="85">
                  <c:v>1.8600000000000136</c:v>
                </c:pt>
                <c:pt idx="86">
                  <c:v>-0.85000000000000853</c:v>
                </c:pt>
                <c:pt idx="87">
                  <c:v>0.12000000000000455</c:v>
                </c:pt>
                <c:pt idx="88">
                  <c:v>1.3100000000000023</c:v>
                </c:pt>
                <c:pt idx="89">
                  <c:v>0.62999999999999545</c:v>
                </c:pt>
                <c:pt idx="90">
                  <c:v>-1.2199999999999989</c:v>
                </c:pt>
                <c:pt idx="91">
                  <c:v>0.76000000000000512</c:v>
                </c:pt>
                <c:pt idx="92">
                  <c:v>0.48999999999999488</c:v>
                </c:pt>
                <c:pt idx="93">
                  <c:v>-0.43999999999999773</c:v>
                </c:pt>
                <c:pt idx="94">
                  <c:v>-2.9000000000000057</c:v>
                </c:pt>
                <c:pt idx="95">
                  <c:v>1.5</c:v>
                </c:pt>
                <c:pt idx="96">
                  <c:v>0.35000000000000853</c:v>
                </c:pt>
                <c:pt idx="97">
                  <c:v>0.56999999999999318</c:v>
                </c:pt>
                <c:pt idx="98">
                  <c:v>0.90999999999999659</c:v>
                </c:pt>
                <c:pt idx="99">
                  <c:v>-1.1099999999999994</c:v>
                </c:pt>
                <c:pt idx="100">
                  <c:v>1.4900000000000091</c:v>
                </c:pt>
                <c:pt idx="101">
                  <c:v>0.25</c:v>
                </c:pt>
                <c:pt idx="102">
                  <c:v>-1.3200000000000074</c:v>
                </c:pt>
                <c:pt idx="103">
                  <c:v>1.5700000000000074</c:v>
                </c:pt>
                <c:pt idx="104">
                  <c:v>0.20999999999999375</c:v>
                </c:pt>
                <c:pt idx="105">
                  <c:v>4.0000000000006253E-2</c:v>
                </c:pt>
              </c:numCache>
            </c:numRef>
          </c:val>
          <c:smooth val="0"/>
          <c:extLst>
            <c:ext xmlns:c16="http://schemas.microsoft.com/office/drawing/2014/chart" uri="{C3380CC4-5D6E-409C-BE32-E72D297353CC}">
              <c16:uniqueId val="{00000002-126E-46EB-9BF9-B81B68C86170}"/>
            </c:ext>
          </c:extLst>
        </c:ser>
        <c:dLbls>
          <c:showLegendKey val="0"/>
          <c:showVal val="0"/>
          <c:showCatName val="0"/>
          <c:showSerName val="0"/>
          <c:showPercent val="0"/>
          <c:showBubbleSize val="0"/>
        </c:dLbls>
        <c:smooth val="0"/>
        <c:axId val="1650659536"/>
        <c:axId val="1650658288"/>
      </c:lineChart>
      <c:catAx>
        <c:axId val="1650659536"/>
        <c:scaling>
          <c:orientation val="minMax"/>
        </c:scaling>
        <c:delete val="1"/>
        <c:axPos val="b"/>
        <c:majorTickMark val="none"/>
        <c:minorTickMark val="none"/>
        <c:tickLblPos val="nextTo"/>
        <c:crossAx val="1650658288"/>
        <c:crosses val="autoZero"/>
        <c:auto val="1"/>
        <c:lblAlgn val="ctr"/>
        <c:lblOffset val="100"/>
        <c:noMultiLvlLbl val="0"/>
      </c:catAx>
      <c:valAx>
        <c:axId val="1650658288"/>
        <c:scaling>
          <c:orientation val="minMax"/>
          <c:max val="4"/>
          <c:min val="-3"/>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65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FB as Geometric</a:t>
            </a:r>
            <a:r>
              <a:rPr lang="en-US" baseline="0"/>
              <a:t>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'Question1-6'!$E$2</c:f>
              <c:strCache>
                <c:ptCount val="1"/>
                <c:pt idx="0">
                  <c:v>Return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val>
            <c:numRef>
              <c:f>'Question1-6'!$E$3:$E$108</c:f>
              <c:numCache>
                <c:formatCode>0.00</c:formatCode>
                <c:ptCount val="106"/>
                <c:pt idx="1">
                  <c:v>-1.1283728536385899E-2</c:v>
                </c:pt>
                <c:pt idx="2">
                  <c:v>1.2570294409526927E-2</c:v>
                </c:pt>
                <c:pt idx="3">
                  <c:v>-4.3939888925187812E-2</c:v>
                </c:pt>
                <c:pt idx="4">
                  <c:v>-1.9477191184008209E-2</c:v>
                </c:pt>
                <c:pt idx="5">
                  <c:v>-1.0977522216414053E-2</c:v>
                </c:pt>
                <c:pt idx="6">
                  <c:v>8.4566596194503869E-3</c:v>
                </c:pt>
                <c:pt idx="7">
                  <c:v>4.5248078266946122E-2</c:v>
                </c:pt>
                <c:pt idx="8">
                  <c:v>0</c:v>
                </c:pt>
                <c:pt idx="9">
                  <c:v>-1.0028413839211122E-2</c:v>
                </c:pt>
                <c:pt idx="10">
                  <c:v>-2.2117170352861645E-2</c:v>
                </c:pt>
                <c:pt idx="11">
                  <c:v>1.726519337016599E-3</c:v>
                </c:pt>
                <c:pt idx="12">
                  <c:v>2.0510168907273314E-2</c:v>
                </c:pt>
                <c:pt idx="13">
                  <c:v>-1.0977875358892055E-2</c:v>
                </c:pt>
                <c:pt idx="14">
                  <c:v>3.2957650273224039E-2</c:v>
                </c:pt>
                <c:pt idx="15">
                  <c:v>4.9594974375931778E-4</c:v>
                </c:pt>
                <c:pt idx="16">
                  <c:v>1.3714474553866462E-2</c:v>
                </c:pt>
                <c:pt idx="17">
                  <c:v>3.4718826405867896E-2</c:v>
                </c:pt>
                <c:pt idx="18">
                  <c:v>4.7258979206050945E-4</c:v>
                </c:pt>
                <c:pt idx="19">
                  <c:v>5.0385766021099083E-3</c:v>
                </c:pt>
                <c:pt idx="20">
                  <c:v>-8.3033056556478333E-3</c:v>
                </c:pt>
                <c:pt idx="21">
                  <c:v>-3.4755134281200454E-3</c:v>
                </c:pt>
                <c:pt idx="22">
                  <c:v>-3.3291058972733174E-3</c:v>
                </c:pt>
                <c:pt idx="23">
                  <c:v>7.4757435979005251E-3</c:v>
                </c:pt>
                <c:pt idx="24">
                  <c:v>-2.3681717713925745E-3</c:v>
                </c:pt>
                <c:pt idx="25">
                  <c:v>-1.0919449279949324E-2</c:v>
                </c:pt>
                <c:pt idx="26">
                  <c:v>6.0800000000000411E-3</c:v>
                </c:pt>
                <c:pt idx="27">
                  <c:v>4.5960559796437553E-2</c:v>
                </c:pt>
                <c:pt idx="28">
                  <c:v>1.5204500532165299E-4</c:v>
                </c:pt>
                <c:pt idx="29">
                  <c:v>-2.2651261781696488E-2</c:v>
                </c:pt>
                <c:pt idx="30">
                  <c:v>3.2664489034063418E-3</c:v>
                </c:pt>
                <c:pt idx="31">
                  <c:v>-4.8062015503876326E-3</c:v>
                </c:pt>
                <c:pt idx="32">
                  <c:v>3.2715376226827848E-3</c:v>
                </c:pt>
                <c:pt idx="33">
                  <c:v>1.8633540372670631E-2</c:v>
                </c:pt>
                <c:pt idx="34">
                  <c:v>-1.9207317073170596E-2</c:v>
                </c:pt>
                <c:pt idx="35">
                  <c:v>2.4867889337891916E-3</c:v>
                </c:pt>
                <c:pt idx="36">
                  <c:v>1.3488372093023327E-2</c:v>
                </c:pt>
                <c:pt idx="37">
                  <c:v>5.3541379837845236E-3</c:v>
                </c:pt>
                <c:pt idx="38">
                  <c:v>2.617163724893486E-2</c:v>
                </c:pt>
                <c:pt idx="39">
                  <c:v>-4.5966785290629045E-3</c:v>
                </c:pt>
                <c:pt idx="40">
                  <c:v>7.0013406822582881E-3</c:v>
                </c:pt>
                <c:pt idx="41">
                  <c:v>-4.5857988165678709E-3</c:v>
                </c:pt>
                <c:pt idx="42">
                  <c:v>1.144300787635601E-2</c:v>
                </c:pt>
                <c:pt idx="43">
                  <c:v>-2.3655598001763142E-2</c:v>
                </c:pt>
                <c:pt idx="44">
                  <c:v>-2.4078254326560808E-3</c:v>
                </c:pt>
                <c:pt idx="45">
                  <c:v>-1.5085231558304419E-2</c:v>
                </c:pt>
                <c:pt idx="46">
                  <c:v>-3.8750191453515208E-2</c:v>
                </c:pt>
                <c:pt idx="47">
                  <c:v>3.5213511790949663E-2</c:v>
                </c:pt>
                <c:pt idx="48">
                  <c:v>-1.5391719255039914E-3</c:v>
                </c:pt>
                <c:pt idx="49">
                  <c:v>2.2660706027439477E-2</c:v>
                </c:pt>
                <c:pt idx="50">
                  <c:v>2.3515224600542693E-2</c:v>
                </c:pt>
                <c:pt idx="51">
                  <c:v>-1.0751104565537612E-2</c:v>
                </c:pt>
                <c:pt idx="52">
                  <c:v>7.2949233288669771E-3</c:v>
                </c:pt>
                <c:pt idx="53">
                  <c:v>-1.8474726574046706E-2</c:v>
                </c:pt>
                <c:pt idx="54">
                  <c:v>3.0266526125583577E-2</c:v>
                </c:pt>
                <c:pt idx="55">
                  <c:v>1.4323297281496696E-2</c:v>
                </c:pt>
                <c:pt idx="56">
                  <c:v>-1.8731988472623869E-3</c:v>
                </c:pt>
                <c:pt idx="57">
                  <c:v>2.9161253067706228E-2</c:v>
                </c:pt>
                <c:pt idx="58">
                  <c:v>5.1760415205498629E-2</c:v>
                </c:pt>
                <c:pt idx="59">
                  <c:v>2.8007468658308048E-3</c:v>
                </c:pt>
                <c:pt idx="60">
                  <c:v>-3.5909030456177157E-3</c:v>
                </c:pt>
                <c:pt idx="61">
                  <c:v>-1.6150560597971274E-2</c:v>
                </c:pt>
                <c:pt idx="62">
                  <c:v>1.3159679826346672E-2</c:v>
                </c:pt>
                <c:pt idx="63">
                  <c:v>-2.7182645956079284E-2</c:v>
                </c:pt>
                <c:pt idx="64">
                  <c:v>-3.991741225051703E-3</c:v>
                </c:pt>
                <c:pt idx="65">
                  <c:v>1.5892758430071943E-2</c:v>
                </c:pt>
                <c:pt idx="66">
                  <c:v>-1.115494490545514E-2</c:v>
                </c:pt>
                <c:pt idx="67">
                  <c:v>-3.0265511074425489E-3</c:v>
                </c:pt>
                <c:pt idx="68">
                  <c:v>9.659169311439255E-3</c:v>
                </c:pt>
                <c:pt idx="69">
                  <c:v>-1.5033483668169937E-3</c:v>
                </c:pt>
                <c:pt idx="70">
                  <c:v>5.2012044894606552E-3</c:v>
                </c:pt>
                <c:pt idx="71">
                  <c:v>-8.3061002178649156E-3</c:v>
                </c:pt>
                <c:pt idx="72">
                  <c:v>1.2906769188521183E-2</c:v>
                </c:pt>
                <c:pt idx="73">
                  <c:v>7.1844923410600671E-3</c:v>
                </c:pt>
                <c:pt idx="74">
                  <c:v>-9.0174966352624727E-3</c:v>
                </c:pt>
                <c:pt idx="75">
                  <c:v>1.3038163791932745E-2</c:v>
                </c:pt>
                <c:pt idx="76">
                  <c:v>9.3846360101890718E-3</c:v>
                </c:pt>
                <c:pt idx="77">
                  <c:v>-6.3753486518794518E-3</c:v>
                </c:pt>
                <c:pt idx="78">
                  <c:v>-3.2081272557145982E-3</c:v>
                </c:pt>
                <c:pt idx="79">
                  <c:v>0</c:v>
                </c:pt>
                <c:pt idx="80">
                  <c:v>6.0345983639533713E-3</c:v>
                </c:pt>
                <c:pt idx="81">
                  <c:v>1.2529992002132735E-2</c:v>
                </c:pt>
                <c:pt idx="82">
                  <c:v>-1.7509215376513933E-2</c:v>
                </c:pt>
                <c:pt idx="83">
                  <c:v>-1.0317566662200135E-2</c:v>
                </c:pt>
                <c:pt idx="84">
                  <c:v>1.2997562956945489E-2</c:v>
                </c:pt>
                <c:pt idx="85">
                  <c:v>2.4859663191660167E-2</c:v>
                </c:pt>
                <c:pt idx="86">
                  <c:v>-1.1085028690662604E-2</c:v>
                </c:pt>
                <c:pt idx="87">
                  <c:v>1.5824871422920289E-3</c:v>
                </c:pt>
                <c:pt idx="88">
                  <c:v>1.7248189598420043E-2</c:v>
                </c:pt>
                <c:pt idx="89">
                  <c:v>8.1542842350504196E-3</c:v>
                </c:pt>
                <c:pt idx="90">
                  <c:v>-1.5663114648863767E-2</c:v>
                </c:pt>
                <c:pt idx="91">
                  <c:v>9.9126124951089741E-3</c:v>
                </c:pt>
                <c:pt idx="92">
                  <c:v>6.3282965258942897E-3</c:v>
                </c:pt>
                <c:pt idx="93">
                  <c:v>-5.6468172484599299E-3</c:v>
                </c:pt>
                <c:pt idx="94">
                  <c:v>-3.7429013939081122E-2</c:v>
                </c:pt>
                <c:pt idx="95">
                  <c:v>2.0112630732099759E-2</c:v>
                </c:pt>
                <c:pt idx="96">
                  <c:v>4.6004206098844442E-3</c:v>
                </c:pt>
                <c:pt idx="97">
                  <c:v>7.4578045270180969E-3</c:v>
                </c:pt>
                <c:pt idx="98">
                  <c:v>1.1818181818181775E-2</c:v>
                </c:pt>
                <c:pt idx="99">
                  <c:v>-1.4247208317289173E-2</c:v>
                </c:pt>
                <c:pt idx="100">
                  <c:v>1.9401041666666785E-2</c:v>
                </c:pt>
                <c:pt idx="101">
                  <c:v>3.1932558436581935E-3</c:v>
                </c:pt>
                <c:pt idx="102">
                  <c:v>-1.6806722689075723E-2</c:v>
                </c:pt>
                <c:pt idx="103">
                  <c:v>2.0331520331520428E-2</c:v>
                </c:pt>
                <c:pt idx="104">
                  <c:v>2.6653128569614636E-3</c:v>
                </c:pt>
                <c:pt idx="105">
                  <c:v>5.0632911392412981E-4</c:v>
                </c:pt>
              </c:numCache>
            </c:numRef>
          </c:val>
          <c:smooth val="0"/>
          <c:extLst>
            <c:ext xmlns:c16="http://schemas.microsoft.com/office/drawing/2014/chart" uri="{C3380CC4-5D6E-409C-BE32-E72D297353CC}">
              <c16:uniqueId val="{00000000-B6E2-418B-9F8E-5501B19BEDC0}"/>
            </c:ext>
          </c:extLst>
        </c:ser>
        <c:dLbls>
          <c:showLegendKey val="0"/>
          <c:showVal val="0"/>
          <c:showCatName val="0"/>
          <c:showSerName val="0"/>
          <c:showPercent val="0"/>
          <c:showBubbleSize val="0"/>
        </c:dLbls>
        <c:smooth val="0"/>
        <c:axId val="1663450448"/>
        <c:axId val="1194475280"/>
      </c:lineChart>
      <c:catAx>
        <c:axId val="1663450448"/>
        <c:scaling>
          <c:orientation val="minMax"/>
        </c:scaling>
        <c:delete val="1"/>
        <c:axPos val="b"/>
        <c:majorTickMark val="none"/>
        <c:minorTickMark val="none"/>
        <c:tickLblPos val="nextTo"/>
        <c:crossAx val="1194475280"/>
        <c:crosses val="autoZero"/>
        <c:auto val="1"/>
        <c:lblAlgn val="ctr"/>
        <c:lblOffset val="100"/>
        <c:noMultiLvlLbl val="0"/>
      </c:catAx>
      <c:valAx>
        <c:axId val="119447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5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LN(FB)</a:t>
            </a:r>
            <a:r>
              <a:rPr lang="en-US" baseline="0"/>
              <a:t> as Geometric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'Question1-6'!$G$2</c:f>
              <c:strCache>
                <c:ptCount val="1"/>
                <c:pt idx="0">
                  <c:v>Change in ln(FB)</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val>
            <c:numRef>
              <c:f>'Question1-6'!$G$3:$G$108</c:f>
              <c:numCache>
                <c:formatCode>0.00</c:formatCode>
                <c:ptCount val="106"/>
                <c:pt idx="1">
                  <c:v>-1.1347872781868773E-2</c:v>
                </c:pt>
                <c:pt idx="2">
                  <c:v>1.2491944165954116E-2</c:v>
                </c:pt>
                <c:pt idx="3">
                  <c:v>-4.4934490214137313E-2</c:v>
                </c:pt>
                <c:pt idx="4">
                  <c:v>-1.9669371182858164E-2</c:v>
                </c:pt>
                <c:pt idx="5">
                  <c:v>-1.1038219828429341E-2</c:v>
                </c:pt>
                <c:pt idx="6">
                  <c:v>8.4211023964089193E-3</c:v>
                </c:pt>
                <c:pt idx="7">
                  <c:v>4.4254252713689546E-2</c:v>
                </c:pt>
                <c:pt idx="8">
                  <c:v>0</c:v>
                </c:pt>
                <c:pt idx="9">
                  <c:v>-1.0079037113066569E-2</c:v>
                </c:pt>
                <c:pt idx="10">
                  <c:v>-2.2365422211412245E-2</c:v>
                </c:pt>
                <c:pt idx="11">
                  <c:v>1.7250306157965412E-3</c:v>
                </c:pt>
                <c:pt idx="12">
                  <c:v>2.0302667850426559E-2</c:v>
                </c:pt>
                <c:pt idx="13">
                  <c:v>-1.1038576890627816E-2</c:v>
                </c:pt>
                <c:pt idx="14">
                  <c:v>3.2426192465766057E-2</c:v>
                </c:pt>
                <c:pt idx="15">
                  <c:v>4.9582680133219981E-4</c:v>
                </c:pt>
                <c:pt idx="16">
                  <c:v>1.3621282236766064E-2</c:v>
                </c:pt>
                <c:pt idx="17">
                  <c:v>3.4129724501287484E-2</c:v>
                </c:pt>
                <c:pt idx="18">
                  <c:v>4.7247815667539328E-4</c:v>
                </c:pt>
                <c:pt idx="19">
                  <c:v>5.025925453082003E-3</c:v>
                </c:pt>
                <c:pt idx="20">
                  <c:v>-8.3379701178349919E-3</c:v>
                </c:pt>
                <c:pt idx="21">
                  <c:v>-3.4815670552932332E-3</c:v>
                </c:pt>
                <c:pt idx="22">
                  <c:v>-3.3346596998677924E-3</c:v>
                </c:pt>
                <c:pt idx="23">
                  <c:v>7.4479387155239607E-3</c:v>
                </c:pt>
                <c:pt idx="24">
                  <c:v>-2.3709803251295014E-3</c:v>
                </c:pt>
                <c:pt idx="25">
                  <c:v>-1.097950404300807E-2</c:v>
                </c:pt>
                <c:pt idx="26">
                  <c:v>6.061591378594855E-3</c:v>
                </c:pt>
                <c:pt idx="27">
                  <c:v>4.4935659192308464E-2</c:v>
                </c:pt>
                <c:pt idx="28">
                  <c:v>1.5203344765168936E-4</c:v>
                </c:pt>
                <c:pt idx="29">
                  <c:v>-2.2911742607315766E-2</c:v>
                </c:pt>
                <c:pt idx="30">
                  <c:v>3.2611256481311912E-3</c:v>
                </c:pt>
                <c:pt idx="31">
                  <c:v>-4.8177884780393754E-3</c:v>
                </c:pt>
                <c:pt idx="32">
                  <c:v>3.2661977866208503E-3</c:v>
                </c:pt>
                <c:pt idx="33">
                  <c:v>1.8462062839735616E-2</c:v>
                </c:pt>
                <c:pt idx="34">
                  <c:v>-1.9394174139163667E-2</c:v>
                </c:pt>
                <c:pt idx="35">
                  <c:v>2.4837019908465763E-3</c:v>
                </c:pt>
                <c:pt idx="36">
                  <c:v>1.3398213822911842E-2</c:v>
                </c:pt>
                <c:pt idx="37">
                  <c:v>5.3398555444292839E-3</c:v>
                </c:pt>
                <c:pt idx="38">
                  <c:v>2.5835020524532126E-2</c:v>
                </c:pt>
                <c:pt idx="39">
                  <c:v>-4.6072757429396205E-3</c:v>
                </c:pt>
                <c:pt idx="40">
                  <c:v>6.9769450982581915E-3</c:v>
                </c:pt>
                <c:pt idx="41">
                  <c:v>-4.5963458486912856E-3</c:v>
                </c:pt>
                <c:pt idx="42">
                  <c:v>1.1378031872532723E-2</c:v>
                </c:pt>
                <c:pt idx="43">
                  <c:v>-2.3939883913505433E-2</c:v>
                </c:pt>
                <c:pt idx="44">
                  <c:v>-2.4107289059545067E-3</c:v>
                </c:pt>
                <c:pt idx="45">
                  <c:v>-1.5200171054758016E-2</c:v>
                </c:pt>
                <c:pt idx="46">
                  <c:v>-3.9520957333709639E-2</c:v>
                </c:pt>
                <c:pt idx="47">
                  <c:v>3.4607697027607465E-2</c:v>
                </c:pt>
                <c:pt idx="48">
                  <c:v>-1.5403576674755115E-3</c:v>
                </c:pt>
                <c:pt idx="49">
                  <c:v>2.2407766293942366E-2</c:v>
                </c:pt>
                <c:pt idx="50">
                  <c:v>2.3243001045743839E-2</c:v>
                </c:pt>
                <c:pt idx="51">
                  <c:v>-1.0809315285877474E-2</c:v>
                </c:pt>
                <c:pt idx="52">
                  <c:v>7.2684440737891265E-3</c:v>
                </c:pt>
                <c:pt idx="53">
                  <c:v>-1.8647515799940173E-2</c:v>
                </c:pt>
                <c:pt idx="54">
                  <c:v>2.9817531996837232E-2</c:v>
                </c:pt>
                <c:pt idx="55">
                  <c:v>1.4221687963299701E-2</c:v>
                </c:pt>
                <c:pt idx="56">
                  <c:v>-1.8749554782448996E-3</c:v>
                </c:pt>
                <c:pt idx="57">
                  <c:v>2.8744153095023428E-2</c:v>
                </c:pt>
                <c:pt idx="58">
                  <c:v>5.0465346178228287E-2</c:v>
                </c:pt>
                <c:pt idx="59">
                  <c:v>2.7968320821702974E-3</c:v>
                </c:pt>
                <c:pt idx="60">
                  <c:v>-3.5973658140484588E-3</c:v>
                </c:pt>
                <c:pt idx="61">
                  <c:v>-1.6282402374690363E-2</c:v>
                </c:pt>
                <c:pt idx="62">
                  <c:v>1.3073843472325208E-2</c:v>
                </c:pt>
                <c:pt idx="63">
                  <c:v>-2.7558928657230197E-2</c:v>
                </c:pt>
                <c:pt idx="64">
                  <c:v>-3.9997294891973567E-3</c:v>
                </c:pt>
                <c:pt idx="65">
                  <c:v>1.5767790858901343E-2</c:v>
                </c:pt>
                <c:pt idx="66">
                  <c:v>-1.1217627889451798E-2</c:v>
                </c:pt>
                <c:pt idx="67">
                  <c:v>-3.0311403753540134E-3</c:v>
                </c:pt>
                <c:pt idx="68">
                  <c:v>9.6128177747480947E-3</c:v>
                </c:pt>
                <c:pt idx="69">
                  <c:v>-1.5044795288021717E-3</c:v>
                </c:pt>
                <c:pt idx="70">
                  <c:v>5.1877249450988927E-3</c:v>
                </c:pt>
                <c:pt idx="71">
                  <c:v>-8.3407880824113434E-3</c:v>
                </c:pt>
                <c:pt idx="72">
                  <c:v>1.2824186666387405E-2</c:v>
                </c:pt>
                <c:pt idx="73">
                  <c:v>7.1588068275021399E-3</c:v>
                </c:pt>
                <c:pt idx="74">
                  <c:v>-9.0584003430880244E-3</c:v>
                </c:pt>
                <c:pt idx="75">
                  <c:v>1.2953898586446577E-2</c:v>
                </c:pt>
                <c:pt idx="76">
                  <c:v>9.3408738949589676E-3</c:v>
                </c:pt>
                <c:pt idx="77">
                  <c:v>-6.3957579777174089E-3</c:v>
                </c:pt>
                <c:pt idx="78">
                  <c:v>-3.213284328610122E-3</c:v>
                </c:pt>
                <c:pt idx="79">
                  <c:v>0</c:v>
                </c:pt>
                <c:pt idx="80">
                  <c:v>6.0164630980379386E-3</c:v>
                </c:pt>
                <c:pt idx="81">
                  <c:v>1.2452141290343555E-2</c:v>
                </c:pt>
                <c:pt idx="82">
                  <c:v>-1.7664314800788894E-2</c:v>
                </c:pt>
                <c:pt idx="83">
                  <c:v>-1.0371161718878419E-2</c:v>
                </c:pt>
                <c:pt idx="84">
                  <c:v>1.2913819495582679E-2</c:v>
                </c:pt>
                <c:pt idx="85">
                  <c:v>2.4555689257443447E-2</c:v>
                </c:pt>
                <c:pt idx="86">
                  <c:v>-1.1146925464599278E-2</c:v>
                </c:pt>
                <c:pt idx="87">
                  <c:v>1.5812363289375853E-3</c:v>
                </c:pt>
                <c:pt idx="88">
                  <c:v>1.7101128196353343E-2</c:v>
                </c:pt>
                <c:pt idx="89">
                  <c:v>8.1212176937217606E-3</c:v>
                </c:pt>
                <c:pt idx="90">
                  <c:v>-1.5787077361054003E-2</c:v>
                </c:pt>
                <c:pt idx="91">
                  <c:v>9.8638048278294477E-3</c:v>
                </c:pt>
                <c:pt idx="92">
                  <c:v>6.3083569356470193E-3</c:v>
                </c:pt>
                <c:pt idx="93">
                  <c:v>-5.6628207954840803E-3</c:v>
                </c:pt>
                <c:pt idx="94">
                  <c:v>-3.8147463788120284E-2</c:v>
                </c:pt>
                <c:pt idx="95">
                  <c:v>1.9913043486459614E-2</c:v>
                </c:pt>
                <c:pt idx="96">
                  <c:v>4.5898710176581758E-3</c:v>
                </c:pt>
                <c:pt idx="97">
                  <c:v>7.4301325988912481E-3</c:v>
                </c:pt>
                <c:pt idx="98">
                  <c:v>1.1748892489082507E-2</c:v>
                </c:pt>
                <c:pt idx="99">
                  <c:v>-1.4349674189140238E-2</c:v>
                </c:pt>
                <c:pt idx="100">
                  <c:v>1.9215240766196295E-2</c:v>
                </c:pt>
                <c:pt idx="101">
                  <c:v>3.1881682300411995E-3</c:v>
                </c:pt>
                <c:pt idx="102">
                  <c:v>-1.6949558313773316E-2</c:v>
                </c:pt>
                <c:pt idx="103">
                  <c:v>2.0127594421506245E-2</c:v>
                </c:pt>
                <c:pt idx="104">
                  <c:v>2.6617672094246814E-3</c:v>
                </c:pt>
                <c:pt idx="105">
                  <c:v>5.0620097259113095E-4</c:v>
                </c:pt>
              </c:numCache>
            </c:numRef>
          </c:val>
          <c:smooth val="0"/>
          <c:extLst>
            <c:ext xmlns:c16="http://schemas.microsoft.com/office/drawing/2014/chart" uri="{C3380CC4-5D6E-409C-BE32-E72D297353CC}">
              <c16:uniqueId val="{00000000-FC49-487A-8BEA-F933345B791B}"/>
            </c:ext>
          </c:extLst>
        </c:ser>
        <c:dLbls>
          <c:showLegendKey val="0"/>
          <c:showVal val="0"/>
          <c:showCatName val="0"/>
          <c:showSerName val="0"/>
          <c:showPercent val="0"/>
          <c:showBubbleSize val="0"/>
        </c:dLbls>
        <c:smooth val="0"/>
        <c:axId val="104563199"/>
        <c:axId val="104564447"/>
      </c:lineChart>
      <c:catAx>
        <c:axId val="104563199"/>
        <c:scaling>
          <c:orientation val="minMax"/>
        </c:scaling>
        <c:delete val="1"/>
        <c:axPos val="b"/>
        <c:majorTickMark val="none"/>
        <c:minorTickMark val="none"/>
        <c:tickLblPos val="nextTo"/>
        <c:crossAx val="104564447"/>
        <c:crosses val="autoZero"/>
        <c:auto val="1"/>
        <c:lblAlgn val="ctr"/>
        <c:lblOffset val="100"/>
        <c:noMultiLvlLbl val="0"/>
      </c:catAx>
      <c:valAx>
        <c:axId val="104564447"/>
        <c:scaling>
          <c:orientation val="minMax"/>
          <c:max val="5.000000000000001E-2"/>
          <c:min val="-5.000000000000001E-2"/>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6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95795</xdr:colOff>
      <xdr:row>2</xdr:row>
      <xdr:rowOff>5121</xdr:rowOff>
    </xdr:from>
    <xdr:to>
      <xdr:col>22</xdr:col>
      <xdr:colOff>0</xdr:colOff>
      <xdr:row>10</xdr:row>
      <xdr:rowOff>0</xdr:rowOff>
    </xdr:to>
    <xdr:graphicFrame macro="">
      <xdr:nvGraphicFramePr>
        <xdr:cNvPr id="3" name="Chart 2">
          <a:extLst>
            <a:ext uri="{FF2B5EF4-FFF2-40B4-BE49-F238E27FC236}">
              <a16:creationId xmlns:a16="http://schemas.microsoft.com/office/drawing/2014/main" id="{CC166E6A-A021-4B37-B1CF-0488E2E71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102453</xdr:colOff>
      <xdr:row>13</xdr:row>
      <xdr:rowOff>640</xdr:rowOff>
    </xdr:from>
    <xdr:to>
      <xdr:col>22</xdr:col>
      <xdr:colOff>0</xdr:colOff>
      <xdr:row>21</xdr:row>
      <xdr:rowOff>217714</xdr:rowOff>
    </xdr:to>
    <xdr:graphicFrame macro="">
      <xdr:nvGraphicFramePr>
        <xdr:cNvPr id="4" name="Chart 3">
          <a:extLst>
            <a:ext uri="{FF2B5EF4-FFF2-40B4-BE49-F238E27FC236}">
              <a16:creationId xmlns:a16="http://schemas.microsoft.com/office/drawing/2014/main" id="{EB7AB1B4-A0D5-4640-97DD-C2D791FEE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130627</xdr:colOff>
      <xdr:row>24</xdr:row>
      <xdr:rowOff>0</xdr:rowOff>
    </xdr:from>
    <xdr:to>
      <xdr:col>22</xdr:col>
      <xdr:colOff>0</xdr:colOff>
      <xdr:row>32</xdr:row>
      <xdr:rowOff>0</xdr:rowOff>
    </xdr:to>
    <xdr:graphicFrame macro="">
      <xdr:nvGraphicFramePr>
        <xdr:cNvPr id="6" name="Chart 5">
          <a:extLst>
            <a:ext uri="{FF2B5EF4-FFF2-40B4-BE49-F238E27FC236}">
              <a16:creationId xmlns:a16="http://schemas.microsoft.com/office/drawing/2014/main" id="{4A018676-E9BF-48E8-A613-69843685F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8"/>
  <sheetViews>
    <sheetView tabSelected="1" workbookViewId="0">
      <selection activeCell="G5" sqref="G5"/>
    </sheetView>
  </sheetViews>
  <sheetFormatPr defaultRowHeight="14.4" x14ac:dyDescent="0.3"/>
  <cols>
    <col min="1" max="1" width="10.33203125" bestFit="1" customWidth="1"/>
  </cols>
  <sheetData>
    <row r="1" spans="1:4" x14ac:dyDescent="0.3">
      <c r="A1" t="s">
        <v>50</v>
      </c>
      <c r="B1" t="s">
        <v>1</v>
      </c>
      <c r="C1" t="s">
        <v>51</v>
      </c>
      <c r="D1" t="s">
        <v>52</v>
      </c>
    </row>
    <row r="2" spans="1:4" x14ac:dyDescent="0.3">
      <c r="A2" t="s">
        <v>0</v>
      </c>
      <c r="B2" t="s">
        <v>1</v>
      </c>
      <c r="C2" t="s">
        <v>2</v>
      </c>
      <c r="D2" t="s">
        <v>3</v>
      </c>
    </row>
    <row r="3" spans="1:4" x14ac:dyDescent="0.3">
      <c r="A3" s="1">
        <v>41760</v>
      </c>
      <c r="B3" s="5">
        <v>61.15</v>
      </c>
      <c r="C3" s="5">
        <v>98.48</v>
      </c>
      <c r="D3" s="5">
        <v>1883.68</v>
      </c>
    </row>
    <row r="4" spans="1:4" x14ac:dyDescent="0.3">
      <c r="A4" s="1">
        <v>41761</v>
      </c>
      <c r="B4" s="5">
        <v>60.46</v>
      </c>
      <c r="C4" s="5">
        <v>96.53</v>
      </c>
      <c r="D4" s="5">
        <v>1881.14</v>
      </c>
    </row>
    <row r="5" spans="1:4" x14ac:dyDescent="0.3">
      <c r="A5" s="1">
        <v>41764</v>
      </c>
      <c r="B5" s="5">
        <v>61.22</v>
      </c>
      <c r="C5" s="5">
        <v>96.49</v>
      </c>
      <c r="D5" s="5">
        <v>1884.66</v>
      </c>
    </row>
    <row r="6" spans="1:4" x14ac:dyDescent="0.3">
      <c r="A6" s="1">
        <v>41765</v>
      </c>
      <c r="B6" s="5">
        <v>58.53</v>
      </c>
      <c r="C6" s="5">
        <v>96.4</v>
      </c>
      <c r="D6" s="5">
        <v>1867.72</v>
      </c>
    </row>
    <row r="7" spans="1:4" x14ac:dyDescent="0.3">
      <c r="A7" s="1">
        <v>41766</v>
      </c>
      <c r="B7" s="5">
        <v>57.39</v>
      </c>
      <c r="C7" s="5">
        <v>97.78</v>
      </c>
      <c r="D7" s="5">
        <v>1878.21</v>
      </c>
    </row>
    <row r="8" spans="1:4" x14ac:dyDescent="0.3">
      <c r="A8" s="1">
        <v>41767</v>
      </c>
      <c r="B8" s="5">
        <v>56.76</v>
      </c>
      <c r="C8" s="5">
        <v>97.02</v>
      </c>
      <c r="D8" s="5">
        <v>1875.63</v>
      </c>
    </row>
    <row r="9" spans="1:4" x14ac:dyDescent="0.3">
      <c r="A9" s="1">
        <v>41768</v>
      </c>
      <c r="B9" s="5">
        <v>57.24</v>
      </c>
      <c r="C9" s="5">
        <v>95.48</v>
      </c>
      <c r="D9" s="5">
        <v>1878.48</v>
      </c>
    </row>
    <row r="10" spans="1:4" x14ac:dyDescent="0.3">
      <c r="A10" s="1">
        <v>41771</v>
      </c>
      <c r="B10" s="5">
        <v>59.83</v>
      </c>
      <c r="C10" s="5">
        <v>94.38</v>
      </c>
      <c r="D10" s="5">
        <v>1896.65</v>
      </c>
    </row>
    <row r="11" spans="1:4" x14ac:dyDescent="0.3">
      <c r="A11" s="1">
        <v>41772</v>
      </c>
      <c r="B11" s="5">
        <v>59.83</v>
      </c>
      <c r="C11" s="5">
        <v>94.65</v>
      </c>
      <c r="D11" s="5">
        <v>1897.45</v>
      </c>
    </row>
    <row r="12" spans="1:4" x14ac:dyDescent="0.3">
      <c r="A12" s="1">
        <v>41773</v>
      </c>
      <c r="B12" s="5">
        <v>59.23</v>
      </c>
      <c r="C12" s="5">
        <v>95.17</v>
      </c>
      <c r="D12" s="5">
        <v>1888.53</v>
      </c>
    </row>
    <row r="13" spans="1:4" x14ac:dyDescent="0.3">
      <c r="A13" s="1">
        <v>41774</v>
      </c>
      <c r="B13" s="5">
        <v>57.92</v>
      </c>
      <c r="C13" s="5">
        <v>94.84</v>
      </c>
      <c r="D13" s="5">
        <v>1870.85</v>
      </c>
    </row>
    <row r="14" spans="1:4" x14ac:dyDescent="0.3">
      <c r="A14" s="1">
        <v>41775</v>
      </c>
      <c r="B14" s="5">
        <v>58.02</v>
      </c>
      <c r="C14" s="5">
        <v>95.16</v>
      </c>
      <c r="D14" s="5">
        <v>1877.86</v>
      </c>
    </row>
    <row r="15" spans="1:4" x14ac:dyDescent="0.3">
      <c r="A15" s="1">
        <v>41778</v>
      </c>
      <c r="B15" s="5">
        <v>59.21</v>
      </c>
      <c r="C15" s="5">
        <v>93.29</v>
      </c>
      <c r="D15" s="5">
        <v>1885.08</v>
      </c>
    </row>
    <row r="16" spans="1:4" x14ac:dyDescent="0.3">
      <c r="A16" s="1">
        <v>41779</v>
      </c>
      <c r="B16" s="5">
        <v>58.56</v>
      </c>
      <c r="C16" s="5">
        <v>94.9</v>
      </c>
      <c r="D16" s="5">
        <v>1872.83</v>
      </c>
    </row>
    <row r="17" spans="1:4" x14ac:dyDescent="0.3">
      <c r="A17" s="1">
        <v>41780</v>
      </c>
      <c r="B17" s="5">
        <v>60.49</v>
      </c>
      <c r="C17" s="5">
        <v>94.85</v>
      </c>
      <c r="D17" s="5">
        <v>1888.03</v>
      </c>
    </row>
    <row r="18" spans="1:4" x14ac:dyDescent="0.3">
      <c r="A18" s="1">
        <v>41781</v>
      </c>
      <c r="B18" s="5">
        <v>60.52</v>
      </c>
      <c r="C18" s="5">
        <v>95.2</v>
      </c>
      <c r="D18" s="5">
        <v>1892.49</v>
      </c>
    </row>
    <row r="19" spans="1:4" x14ac:dyDescent="0.3">
      <c r="A19" s="1">
        <v>41782</v>
      </c>
      <c r="B19" s="5">
        <v>61.35</v>
      </c>
      <c r="C19" s="5">
        <v>95.02</v>
      </c>
      <c r="D19" s="5">
        <v>1900.53</v>
      </c>
    </row>
    <row r="20" spans="1:4" x14ac:dyDescent="0.3">
      <c r="A20" s="1">
        <v>41786</v>
      </c>
      <c r="B20" s="5">
        <v>63.48</v>
      </c>
      <c r="C20" s="5">
        <v>95.09</v>
      </c>
      <c r="D20" s="5">
        <v>1911.91</v>
      </c>
    </row>
    <row r="21" spans="1:4" x14ac:dyDescent="0.3">
      <c r="A21" s="1">
        <v>41787</v>
      </c>
      <c r="B21" s="5">
        <v>63.51</v>
      </c>
      <c r="C21" s="5">
        <v>95.91</v>
      </c>
      <c r="D21" s="5">
        <v>1909.78</v>
      </c>
    </row>
    <row r="22" spans="1:4" x14ac:dyDescent="0.3">
      <c r="A22" s="1">
        <v>41788</v>
      </c>
      <c r="B22" s="5">
        <v>63.83</v>
      </c>
      <c r="C22" s="5">
        <v>95.83</v>
      </c>
      <c r="D22" s="5">
        <v>1920.03</v>
      </c>
    </row>
    <row r="23" spans="1:4" x14ac:dyDescent="0.3">
      <c r="A23" s="1">
        <v>41789</v>
      </c>
      <c r="B23" s="5">
        <v>63.3</v>
      </c>
      <c r="C23" s="5">
        <v>96.63</v>
      </c>
      <c r="D23" s="5">
        <v>1923.57</v>
      </c>
    </row>
    <row r="24" spans="1:4" x14ac:dyDescent="0.3">
      <c r="A24" s="1">
        <v>41792</v>
      </c>
      <c r="B24" s="5">
        <v>63.08</v>
      </c>
      <c r="C24" s="5">
        <v>96.45</v>
      </c>
      <c r="D24" s="5">
        <v>1924.97</v>
      </c>
    </row>
    <row r="25" spans="1:4" x14ac:dyDescent="0.3">
      <c r="A25" s="1">
        <v>41793</v>
      </c>
      <c r="B25" s="5">
        <v>62.87</v>
      </c>
      <c r="C25" s="5">
        <v>96.43</v>
      </c>
      <c r="D25" s="5">
        <v>1924.24</v>
      </c>
    </row>
    <row r="26" spans="1:4" x14ac:dyDescent="0.3">
      <c r="A26" s="1">
        <v>41794</v>
      </c>
      <c r="B26" s="5">
        <v>63.34</v>
      </c>
      <c r="C26" s="5">
        <v>96.59</v>
      </c>
      <c r="D26" s="5">
        <v>1927.88</v>
      </c>
    </row>
    <row r="27" spans="1:4" x14ac:dyDescent="0.3">
      <c r="A27" s="1">
        <v>41795</v>
      </c>
      <c r="B27" s="5">
        <v>63.19</v>
      </c>
      <c r="C27" s="5">
        <v>97.04</v>
      </c>
      <c r="D27" s="5">
        <v>1940.46</v>
      </c>
    </row>
    <row r="28" spans="1:4" x14ac:dyDescent="0.3">
      <c r="A28" s="1">
        <v>41796</v>
      </c>
      <c r="B28" s="5">
        <v>62.5</v>
      </c>
      <c r="C28" s="5">
        <v>96.71</v>
      </c>
      <c r="D28" s="5">
        <v>1949.44</v>
      </c>
    </row>
    <row r="29" spans="1:4" x14ac:dyDescent="0.3">
      <c r="A29" s="1">
        <v>41799</v>
      </c>
      <c r="B29" s="5">
        <v>62.88</v>
      </c>
      <c r="C29" s="5">
        <v>95.66</v>
      </c>
      <c r="D29" s="5">
        <v>1951.27</v>
      </c>
    </row>
    <row r="30" spans="1:4" x14ac:dyDescent="0.3">
      <c r="A30" s="1">
        <v>41800</v>
      </c>
      <c r="B30" s="5">
        <v>65.77</v>
      </c>
      <c r="C30" s="5">
        <v>95.06</v>
      </c>
      <c r="D30" s="5">
        <v>1950.79</v>
      </c>
    </row>
    <row r="31" spans="1:4" x14ac:dyDescent="0.3">
      <c r="A31" s="1">
        <v>41801</v>
      </c>
      <c r="B31" s="5">
        <v>65.78</v>
      </c>
      <c r="C31" s="5">
        <v>94.19</v>
      </c>
      <c r="D31" s="5">
        <v>1943.89</v>
      </c>
    </row>
    <row r="32" spans="1:4" x14ac:dyDescent="0.3">
      <c r="A32" s="1">
        <v>41802</v>
      </c>
      <c r="B32" s="5">
        <v>64.290000000000006</v>
      </c>
      <c r="C32" s="5">
        <v>94.9</v>
      </c>
      <c r="D32" s="5">
        <v>1930.11</v>
      </c>
    </row>
    <row r="33" spans="1:4" x14ac:dyDescent="0.3">
      <c r="A33" s="1">
        <v>41803</v>
      </c>
      <c r="B33" s="5">
        <v>64.5</v>
      </c>
      <c r="C33" s="5">
        <v>96.05</v>
      </c>
      <c r="D33" s="5">
        <v>1936.16</v>
      </c>
    </row>
    <row r="34" spans="1:4" x14ac:dyDescent="0.3">
      <c r="A34" s="1">
        <v>41806</v>
      </c>
      <c r="B34" s="5">
        <v>64.19</v>
      </c>
      <c r="C34" s="5">
        <v>96.43</v>
      </c>
      <c r="D34" s="5">
        <v>1937.78</v>
      </c>
    </row>
    <row r="35" spans="1:4" x14ac:dyDescent="0.3">
      <c r="A35" s="1">
        <v>41807</v>
      </c>
      <c r="B35" s="5">
        <v>64.400000000000006</v>
      </c>
      <c r="C35" s="5">
        <v>97.02</v>
      </c>
      <c r="D35" s="5">
        <v>1941.99</v>
      </c>
    </row>
    <row r="36" spans="1:4" x14ac:dyDescent="0.3">
      <c r="A36" s="1">
        <v>41808</v>
      </c>
      <c r="B36" s="5">
        <v>65.599999999999994</v>
      </c>
      <c r="C36" s="5">
        <v>98.94</v>
      </c>
      <c r="D36" s="5">
        <v>1956.98</v>
      </c>
    </row>
    <row r="37" spans="1:4" x14ac:dyDescent="0.3">
      <c r="A37" s="1">
        <v>41809</v>
      </c>
      <c r="B37" s="5">
        <v>64.34</v>
      </c>
      <c r="C37" s="5">
        <v>99.41</v>
      </c>
      <c r="D37" s="5">
        <v>1959.48</v>
      </c>
    </row>
    <row r="38" spans="1:4" x14ac:dyDescent="0.3">
      <c r="A38" s="1">
        <v>41810</v>
      </c>
      <c r="B38" s="5">
        <v>64.5</v>
      </c>
      <c r="C38" s="5">
        <v>99.24</v>
      </c>
      <c r="D38" s="5">
        <v>1962.87</v>
      </c>
    </row>
    <row r="39" spans="1:4" x14ac:dyDescent="0.3">
      <c r="A39" s="1">
        <v>41813</v>
      </c>
      <c r="B39" s="5">
        <v>65.37</v>
      </c>
      <c r="C39" s="5">
        <v>98.88</v>
      </c>
      <c r="D39" s="5">
        <v>1962.61</v>
      </c>
    </row>
    <row r="40" spans="1:4" x14ac:dyDescent="0.3">
      <c r="A40" s="1">
        <v>41814</v>
      </c>
      <c r="B40" s="5">
        <v>65.72</v>
      </c>
      <c r="C40" s="5">
        <v>99.97</v>
      </c>
      <c r="D40" s="5">
        <v>1949.98</v>
      </c>
    </row>
    <row r="41" spans="1:4" x14ac:dyDescent="0.3">
      <c r="A41" s="1">
        <v>41815</v>
      </c>
      <c r="B41" s="5">
        <v>67.44</v>
      </c>
      <c r="C41" s="5">
        <v>100.99</v>
      </c>
      <c r="D41" s="5">
        <v>1959.53</v>
      </c>
    </row>
    <row r="42" spans="1:4" x14ac:dyDescent="0.3">
      <c r="A42" s="1">
        <v>41816</v>
      </c>
      <c r="B42" s="5">
        <v>67.13</v>
      </c>
      <c r="C42" s="5">
        <v>100.64</v>
      </c>
      <c r="D42" s="5">
        <v>1957.22</v>
      </c>
    </row>
    <row r="43" spans="1:4" x14ac:dyDescent="0.3">
      <c r="A43" s="1">
        <v>41817</v>
      </c>
      <c r="B43" s="5">
        <v>67.599999999999994</v>
      </c>
      <c r="C43" s="5">
        <v>100.84</v>
      </c>
      <c r="D43" s="5">
        <v>1960.96</v>
      </c>
    </row>
    <row r="44" spans="1:4" x14ac:dyDescent="0.3">
      <c r="A44" s="1">
        <v>41820</v>
      </c>
      <c r="B44" s="5">
        <v>67.290000000000006</v>
      </c>
      <c r="C44" s="5">
        <v>101.71</v>
      </c>
      <c r="D44" s="5">
        <v>1960.23</v>
      </c>
    </row>
    <row r="45" spans="1:4" x14ac:dyDescent="0.3">
      <c r="A45" s="1">
        <v>41821</v>
      </c>
      <c r="B45" s="5">
        <v>68.06</v>
      </c>
      <c r="C45" s="5">
        <v>100.69</v>
      </c>
      <c r="D45" s="5">
        <v>1973.32</v>
      </c>
    </row>
    <row r="46" spans="1:4" x14ac:dyDescent="0.3">
      <c r="A46" s="1">
        <v>41822</v>
      </c>
      <c r="B46" s="5">
        <v>66.45</v>
      </c>
      <c r="C46" s="5">
        <v>98.95</v>
      </c>
      <c r="D46" s="5">
        <v>1974.62</v>
      </c>
    </row>
    <row r="47" spans="1:4" x14ac:dyDescent="0.3">
      <c r="A47" s="1">
        <v>41823</v>
      </c>
      <c r="B47" s="5">
        <v>66.290000000000006</v>
      </c>
      <c r="C47" s="5">
        <v>97.48</v>
      </c>
      <c r="D47" s="5">
        <v>1985.44</v>
      </c>
    </row>
    <row r="48" spans="1:4" x14ac:dyDescent="0.3">
      <c r="A48" s="1">
        <v>41827</v>
      </c>
      <c r="B48" s="5">
        <v>65.290000000000006</v>
      </c>
      <c r="C48" s="5">
        <v>97.74</v>
      </c>
      <c r="D48" s="5">
        <v>1977.65</v>
      </c>
    </row>
    <row r="49" spans="1:4" x14ac:dyDescent="0.3">
      <c r="A49" s="1">
        <v>41828</v>
      </c>
      <c r="B49" s="5">
        <v>62.76</v>
      </c>
      <c r="C49" s="5">
        <v>98.16</v>
      </c>
      <c r="D49" s="5">
        <v>1963.71</v>
      </c>
    </row>
    <row r="50" spans="1:4" x14ac:dyDescent="0.3">
      <c r="A50" s="1">
        <v>41829</v>
      </c>
      <c r="B50" s="5">
        <v>64.97</v>
      </c>
      <c r="C50" s="5">
        <v>98.09</v>
      </c>
      <c r="D50" s="5">
        <v>1972.83</v>
      </c>
    </row>
    <row r="51" spans="1:4" x14ac:dyDescent="0.3">
      <c r="A51" s="1">
        <v>41830</v>
      </c>
      <c r="B51" s="5">
        <v>64.87</v>
      </c>
      <c r="C51" s="5">
        <v>98.64</v>
      </c>
      <c r="D51" s="5">
        <v>1964.68</v>
      </c>
    </row>
    <row r="52" spans="1:4" x14ac:dyDescent="0.3">
      <c r="A52" s="1">
        <v>41831</v>
      </c>
      <c r="B52" s="5">
        <v>66.34</v>
      </c>
      <c r="C52" s="5">
        <v>98.23</v>
      </c>
      <c r="D52" s="5">
        <v>1967.57</v>
      </c>
    </row>
    <row r="53" spans="1:4" x14ac:dyDescent="0.3">
      <c r="A53" s="1">
        <v>41834</v>
      </c>
      <c r="B53" s="5">
        <v>67.900000000000006</v>
      </c>
      <c r="C53" s="5">
        <v>96.69</v>
      </c>
      <c r="D53" s="5">
        <v>1977.1</v>
      </c>
    </row>
    <row r="54" spans="1:4" x14ac:dyDescent="0.3">
      <c r="A54" s="1">
        <v>41835</v>
      </c>
      <c r="B54" s="5">
        <v>67.17</v>
      </c>
      <c r="C54" s="5">
        <v>97.58</v>
      </c>
      <c r="D54" s="5">
        <v>1973.28</v>
      </c>
    </row>
    <row r="55" spans="1:4" x14ac:dyDescent="0.3">
      <c r="A55" s="1">
        <v>41836</v>
      </c>
      <c r="B55" s="5">
        <v>67.66</v>
      </c>
      <c r="C55" s="5">
        <v>97.98</v>
      </c>
      <c r="D55" s="5">
        <v>1981.57</v>
      </c>
    </row>
    <row r="56" spans="1:4" x14ac:dyDescent="0.3">
      <c r="A56" s="1">
        <v>41837</v>
      </c>
      <c r="B56" s="5">
        <v>66.41</v>
      </c>
      <c r="C56" s="5">
        <v>96.85</v>
      </c>
      <c r="D56" s="5">
        <v>1958.12</v>
      </c>
    </row>
    <row r="57" spans="1:4" x14ac:dyDescent="0.3">
      <c r="A57" s="1">
        <v>41838</v>
      </c>
      <c r="B57" s="5">
        <v>68.42</v>
      </c>
      <c r="C57" s="5">
        <v>98.04</v>
      </c>
      <c r="D57" s="5">
        <v>1978.22</v>
      </c>
    </row>
    <row r="58" spans="1:4" x14ac:dyDescent="0.3">
      <c r="A58" s="1">
        <v>41841</v>
      </c>
      <c r="B58" s="5">
        <v>69.400000000000006</v>
      </c>
      <c r="C58" s="5">
        <v>97.94</v>
      </c>
      <c r="D58" s="5">
        <v>1973.63</v>
      </c>
    </row>
    <row r="59" spans="1:4" x14ac:dyDescent="0.3">
      <c r="A59" s="1">
        <v>41842</v>
      </c>
      <c r="B59" s="5">
        <v>69.27</v>
      </c>
      <c r="C59" s="5">
        <v>97.61</v>
      </c>
      <c r="D59" s="5">
        <v>1983.53</v>
      </c>
    </row>
    <row r="60" spans="1:4" x14ac:dyDescent="0.3">
      <c r="A60" s="1">
        <v>41843</v>
      </c>
      <c r="B60" s="5">
        <v>71.290000000000006</v>
      </c>
      <c r="C60" s="5">
        <v>97.75</v>
      </c>
      <c r="D60" s="5">
        <v>1987.01</v>
      </c>
    </row>
    <row r="61" spans="1:4" x14ac:dyDescent="0.3">
      <c r="A61" s="1">
        <v>41844</v>
      </c>
      <c r="B61" s="5">
        <v>74.98</v>
      </c>
      <c r="C61" s="5">
        <v>97.98</v>
      </c>
      <c r="D61" s="5">
        <v>1987.98</v>
      </c>
    </row>
    <row r="62" spans="1:4" x14ac:dyDescent="0.3">
      <c r="A62" s="1">
        <v>41845</v>
      </c>
      <c r="B62" s="5">
        <v>75.19</v>
      </c>
      <c r="C62" s="5">
        <v>97.71</v>
      </c>
      <c r="D62" s="5">
        <v>1978.34</v>
      </c>
    </row>
    <row r="63" spans="1:4" x14ac:dyDescent="0.3">
      <c r="A63" s="1">
        <v>41848</v>
      </c>
      <c r="B63" s="5">
        <v>74.92</v>
      </c>
      <c r="C63" s="5">
        <v>98.83</v>
      </c>
      <c r="D63" s="5">
        <v>1978.91</v>
      </c>
    </row>
    <row r="64" spans="1:4" x14ac:dyDescent="0.3">
      <c r="A64" s="1">
        <v>41849</v>
      </c>
      <c r="B64" s="5">
        <v>73.709999999999994</v>
      </c>
      <c r="C64" s="5">
        <v>97.66</v>
      </c>
      <c r="D64" s="5">
        <v>1969.95</v>
      </c>
    </row>
    <row r="65" spans="1:4" x14ac:dyDescent="0.3">
      <c r="A65" s="1">
        <v>41850</v>
      </c>
      <c r="B65" s="5">
        <v>74.680000000000007</v>
      </c>
      <c r="C65" s="5">
        <v>95.62</v>
      </c>
      <c r="D65" s="5">
        <v>1970.07</v>
      </c>
    </row>
    <row r="66" spans="1:4" x14ac:dyDescent="0.3">
      <c r="A66" s="1">
        <v>41851</v>
      </c>
      <c r="B66" s="5">
        <v>72.650000000000006</v>
      </c>
      <c r="C66" s="5">
        <v>93.19</v>
      </c>
      <c r="D66" s="5">
        <v>1930.67</v>
      </c>
    </row>
    <row r="67" spans="1:4" x14ac:dyDescent="0.3">
      <c r="A67" s="1">
        <v>41852</v>
      </c>
      <c r="B67" s="5">
        <v>72.36</v>
      </c>
      <c r="C67" s="5">
        <v>93.12</v>
      </c>
      <c r="D67" s="5">
        <v>1925.15</v>
      </c>
    </row>
    <row r="68" spans="1:4" x14ac:dyDescent="0.3">
      <c r="A68" s="1">
        <v>41855</v>
      </c>
      <c r="B68" s="5">
        <v>73.510000000000005</v>
      </c>
      <c r="C68" s="5">
        <v>93.35</v>
      </c>
      <c r="D68" s="5">
        <v>1938.99</v>
      </c>
    </row>
    <row r="69" spans="1:4" x14ac:dyDescent="0.3">
      <c r="A69" s="1">
        <v>41856</v>
      </c>
      <c r="B69" s="5">
        <v>72.69</v>
      </c>
      <c r="C69" s="5">
        <v>91.9</v>
      </c>
      <c r="D69" s="5">
        <v>1920.21</v>
      </c>
    </row>
    <row r="70" spans="1:4" x14ac:dyDescent="0.3">
      <c r="A70" s="1">
        <v>41857</v>
      </c>
      <c r="B70" s="5">
        <v>72.47</v>
      </c>
      <c r="C70" s="5">
        <v>91.66</v>
      </c>
      <c r="D70" s="5">
        <v>1920.24</v>
      </c>
    </row>
    <row r="71" spans="1:4" x14ac:dyDescent="0.3">
      <c r="A71" s="1">
        <v>41858</v>
      </c>
      <c r="B71" s="5">
        <v>73.17</v>
      </c>
      <c r="C71" s="5">
        <v>93.27</v>
      </c>
      <c r="D71" s="5">
        <v>1909.57</v>
      </c>
    </row>
    <row r="72" spans="1:4" x14ac:dyDescent="0.3">
      <c r="A72" s="1">
        <v>41859</v>
      </c>
      <c r="B72" s="5">
        <v>73.06</v>
      </c>
      <c r="C72" s="5">
        <v>94.73</v>
      </c>
      <c r="D72" s="5">
        <v>1931.59</v>
      </c>
    </row>
    <row r="73" spans="1:4" x14ac:dyDescent="0.3">
      <c r="A73" s="1">
        <v>41862</v>
      </c>
      <c r="B73" s="5">
        <v>73.44</v>
      </c>
      <c r="C73" s="5">
        <v>94.18</v>
      </c>
      <c r="D73" s="5">
        <v>1936.92</v>
      </c>
    </row>
    <row r="74" spans="1:4" x14ac:dyDescent="0.3">
      <c r="A74" s="1">
        <v>41863</v>
      </c>
      <c r="B74" s="5">
        <v>72.83</v>
      </c>
      <c r="C74" s="5">
        <v>94.19</v>
      </c>
      <c r="D74" s="5">
        <v>1933.75</v>
      </c>
    </row>
    <row r="75" spans="1:4" x14ac:dyDescent="0.3">
      <c r="A75" s="1">
        <v>41864</v>
      </c>
      <c r="B75" s="5">
        <v>73.77</v>
      </c>
      <c r="C75" s="5">
        <v>95.03</v>
      </c>
      <c r="D75" s="5">
        <v>1946.72</v>
      </c>
    </row>
    <row r="76" spans="1:4" x14ac:dyDescent="0.3">
      <c r="A76" s="1">
        <v>41865</v>
      </c>
      <c r="B76" s="5">
        <v>74.3</v>
      </c>
      <c r="C76" s="5">
        <v>95.47</v>
      </c>
      <c r="D76" s="5">
        <v>1955.18</v>
      </c>
    </row>
    <row r="77" spans="1:4" x14ac:dyDescent="0.3">
      <c r="A77" s="1">
        <v>41866</v>
      </c>
      <c r="B77" s="5">
        <v>73.63</v>
      </c>
      <c r="C77" s="5">
        <v>95.66</v>
      </c>
      <c r="D77" s="5">
        <v>1955.06</v>
      </c>
    </row>
    <row r="78" spans="1:4" x14ac:dyDescent="0.3">
      <c r="A78" s="1">
        <v>41869</v>
      </c>
      <c r="B78" s="5">
        <v>74.59</v>
      </c>
      <c r="C78" s="5">
        <v>95.42</v>
      </c>
      <c r="D78" s="5">
        <v>1971.74</v>
      </c>
    </row>
    <row r="79" spans="1:4" x14ac:dyDescent="0.3">
      <c r="A79" s="1">
        <v>41870</v>
      </c>
      <c r="B79" s="5">
        <v>75.290000000000006</v>
      </c>
      <c r="C79" s="5">
        <v>96.59</v>
      </c>
      <c r="D79" s="5">
        <v>1981.6</v>
      </c>
    </row>
    <row r="80" spans="1:4" x14ac:dyDescent="0.3">
      <c r="A80" s="1">
        <v>41871</v>
      </c>
      <c r="B80" s="5">
        <v>74.81</v>
      </c>
      <c r="C80" s="5">
        <v>97.01</v>
      </c>
      <c r="D80" s="5">
        <v>1986.51</v>
      </c>
    </row>
    <row r="81" spans="1:4" x14ac:dyDescent="0.3">
      <c r="A81" s="1">
        <v>41872</v>
      </c>
      <c r="B81" s="5">
        <v>74.569999999999993</v>
      </c>
      <c r="C81" s="5">
        <v>97.28</v>
      </c>
      <c r="D81" s="5">
        <v>1992.37</v>
      </c>
    </row>
    <row r="82" spans="1:4" x14ac:dyDescent="0.3">
      <c r="A82" s="1">
        <v>41873</v>
      </c>
      <c r="B82" s="5">
        <v>74.569999999999993</v>
      </c>
      <c r="C82" s="5">
        <v>96.91</v>
      </c>
      <c r="D82" s="5">
        <v>1988.4</v>
      </c>
    </row>
    <row r="83" spans="1:4" x14ac:dyDescent="0.3">
      <c r="A83" s="1">
        <v>41876</v>
      </c>
      <c r="B83" s="5">
        <v>75.02</v>
      </c>
      <c r="C83" s="5">
        <v>97.43</v>
      </c>
      <c r="D83" s="5">
        <v>1997.92</v>
      </c>
    </row>
    <row r="84" spans="1:4" x14ac:dyDescent="0.3">
      <c r="A84" s="1">
        <v>41877</v>
      </c>
      <c r="B84" s="5">
        <v>75.959999999999994</v>
      </c>
      <c r="C84" s="5">
        <v>95.99</v>
      </c>
      <c r="D84" s="5">
        <v>2000.02</v>
      </c>
    </row>
    <row r="85" spans="1:4" x14ac:dyDescent="0.3">
      <c r="A85" s="1">
        <v>41878</v>
      </c>
      <c r="B85" s="5">
        <v>74.63</v>
      </c>
      <c r="C85" s="5">
        <v>96.89</v>
      </c>
      <c r="D85" s="5">
        <v>2000.12</v>
      </c>
    </row>
    <row r="86" spans="1:4" x14ac:dyDescent="0.3">
      <c r="A86" s="1">
        <v>41879</v>
      </c>
      <c r="B86" s="5">
        <v>73.86</v>
      </c>
      <c r="C86" s="5">
        <v>97.53</v>
      </c>
      <c r="D86" s="5">
        <v>1996.74</v>
      </c>
    </row>
    <row r="87" spans="1:4" x14ac:dyDescent="0.3">
      <c r="A87" s="1">
        <v>41880</v>
      </c>
      <c r="B87" s="5">
        <v>74.819999999999993</v>
      </c>
      <c r="C87" s="5">
        <v>98.45</v>
      </c>
      <c r="D87" s="5">
        <v>2003.37</v>
      </c>
    </row>
    <row r="88" spans="1:4" x14ac:dyDescent="0.3">
      <c r="A88" s="1">
        <v>41884</v>
      </c>
      <c r="B88" s="5">
        <v>76.680000000000007</v>
      </c>
      <c r="C88" s="5">
        <v>97.23</v>
      </c>
      <c r="D88" s="5">
        <v>2002.28</v>
      </c>
    </row>
    <row r="89" spans="1:4" x14ac:dyDescent="0.3">
      <c r="A89" s="1">
        <v>41885</v>
      </c>
      <c r="B89" s="5">
        <v>75.83</v>
      </c>
      <c r="C89" s="5">
        <v>97.6</v>
      </c>
      <c r="D89" s="5">
        <v>2000.72</v>
      </c>
    </row>
    <row r="90" spans="1:4" x14ac:dyDescent="0.3">
      <c r="A90" s="1">
        <v>41886</v>
      </c>
      <c r="B90" s="5">
        <v>75.95</v>
      </c>
      <c r="C90" s="5">
        <v>97.23</v>
      </c>
      <c r="D90" s="5">
        <v>1997.65</v>
      </c>
    </row>
    <row r="91" spans="1:4" x14ac:dyDescent="0.3">
      <c r="A91" s="1">
        <v>41887</v>
      </c>
      <c r="B91" s="5">
        <v>77.260000000000005</v>
      </c>
      <c r="C91" s="5">
        <v>97.92</v>
      </c>
      <c r="D91" s="5">
        <v>2007.71</v>
      </c>
    </row>
    <row r="92" spans="1:4" x14ac:dyDescent="0.3">
      <c r="A92" s="1">
        <v>41890</v>
      </c>
      <c r="B92" s="5">
        <v>77.89</v>
      </c>
      <c r="C92" s="5">
        <v>97.24</v>
      </c>
      <c r="D92" s="5">
        <v>2001.54</v>
      </c>
    </row>
    <row r="93" spans="1:4" x14ac:dyDescent="0.3">
      <c r="A93" s="1">
        <v>41891</v>
      </c>
      <c r="B93" s="5">
        <v>76.67</v>
      </c>
      <c r="C93" s="5">
        <v>95.7</v>
      </c>
      <c r="D93" s="5">
        <v>1988.44</v>
      </c>
    </row>
    <row r="94" spans="1:4" x14ac:dyDescent="0.3">
      <c r="A94" s="1">
        <v>41892</v>
      </c>
      <c r="B94" s="5">
        <v>77.430000000000007</v>
      </c>
      <c r="C94" s="5">
        <v>95.62</v>
      </c>
      <c r="D94" s="5">
        <v>1995.69</v>
      </c>
    </row>
    <row r="95" spans="1:4" x14ac:dyDescent="0.3">
      <c r="A95" s="1">
        <v>41893</v>
      </c>
      <c r="B95" s="5">
        <v>77.92</v>
      </c>
      <c r="C95" s="5">
        <v>96.15</v>
      </c>
      <c r="D95" s="5">
        <v>1997.45</v>
      </c>
    </row>
    <row r="96" spans="1:4" x14ac:dyDescent="0.3">
      <c r="A96" s="1">
        <v>41894</v>
      </c>
      <c r="B96" s="5">
        <v>77.48</v>
      </c>
      <c r="C96" s="5">
        <v>94.1</v>
      </c>
      <c r="D96" s="5">
        <v>1985.54</v>
      </c>
    </row>
    <row r="97" spans="1:4" x14ac:dyDescent="0.3">
      <c r="A97" s="1">
        <v>41897</v>
      </c>
      <c r="B97" s="5">
        <v>74.58</v>
      </c>
      <c r="C97" s="5">
        <v>94.18</v>
      </c>
      <c r="D97" s="5">
        <v>1984.13</v>
      </c>
    </row>
    <row r="98" spans="1:4" x14ac:dyDescent="0.3">
      <c r="A98" s="1">
        <v>41898</v>
      </c>
      <c r="B98" s="5">
        <v>76.08</v>
      </c>
      <c r="C98" s="5">
        <v>95.13</v>
      </c>
      <c r="D98" s="5">
        <v>1998.98</v>
      </c>
    </row>
    <row r="99" spans="1:4" x14ac:dyDescent="0.3">
      <c r="A99" s="1">
        <v>41899</v>
      </c>
      <c r="B99" s="5">
        <v>76.430000000000007</v>
      </c>
      <c r="C99" s="5">
        <v>95.29</v>
      </c>
      <c r="D99" s="5">
        <v>2001.57</v>
      </c>
    </row>
    <row r="100" spans="1:4" x14ac:dyDescent="0.3">
      <c r="A100" s="1">
        <v>41900</v>
      </c>
      <c r="B100" s="5">
        <v>77</v>
      </c>
      <c r="C100" s="5">
        <v>94.58</v>
      </c>
      <c r="D100" s="5">
        <v>2011.36</v>
      </c>
    </row>
    <row r="101" spans="1:4" x14ac:dyDescent="0.3">
      <c r="A101" s="1">
        <v>41901</v>
      </c>
      <c r="B101" s="5">
        <v>77.91</v>
      </c>
      <c r="C101" s="5">
        <v>95.14</v>
      </c>
      <c r="D101" s="5">
        <v>2010.4</v>
      </c>
    </row>
    <row r="102" spans="1:4" x14ac:dyDescent="0.3">
      <c r="A102" s="1">
        <v>41904</v>
      </c>
      <c r="B102" s="5">
        <v>76.8</v>
      </c>
      <c r="C102" s="5">
        <v>94.62</v>
      </c>
      <c r="D102" s="5">
        <v>1994.29</v>
      </c>
    </row>
    <row r="103" spans="1:4" x14ac:dyDescent="0.3">
      <c r="A103" s="1">
        <v>41905</v>
      </c>
      <c r="B103" s="5">
        <v>78.290000000000006</v>
      </c>
      <c r="C103" s="5">
        <v>94.55</v>
      </c>
      <c r="D103" s="5">
        <v>1982.77</v>
      </c>
    </row>
    <row r="104" spans="1:4" x14ac:dyDescent="0.3">
      <c r="A104" s="1">
        <v>41906</v>
      </c>
      <c r="B104" s="5">
        <v>78.540000000000006</v>
      </c>
      <c r="C104" s="5">
        <v>94.18</v>
      </c>
      <c r="D104" s="5">
        <v>1998.3</v>
      </c>
    </row>
    <row r="105" spans="1:4" x14ac:dyDescent="0.3">
      <c r="A105" s="1">
        <v>41907</v>
      </c>
      <c r="B105" s="5">
        <v>77.22</v>
      </c>
      <c r="C105" s="5">
        <v>93.14</v>
      </c>
      <c r="D105" s="5">
        <v>1965.99</v>
      </c>
    </row>
    <row r="106" spans="1:4" x14ac:dyDescent="0.3">
      <c r="A106" s="1">
        <v>41908</v>
      </c>
      <c r="B106" s="5">
        <v>78.790000000000006</v>
      </c>
      <c r="C106" s="5">
        <v>93.44</v>
      </c>
      <c r="D106" s="5">
        <v>1982.85</v>
      </c>
    </row>
    <row r="107" spans="1:4" x14ac:dyDescent="0.3">
      <c r="A107" s="1">
        <v>41911</v>
      </c>
      <c r="B107" s="5">
        <v>79</v>
      </c>
      <c r="C107" s="5">
        <v>93.6</v>
      </c>
      <c r="D107" s="5">
        <v>1977.8</v>
      </c>
    </row>
    <row r="108" spans="1:4" x14ac:dyDescent="0.3">
      <c r="A108" s="1">
        <v>41912</v>
      </c>
      <c r="B108" s="5">
        <v>79.040000000000006</v>
      </c>
      <c r="C108" s="5">
        <v>93.88</v>
      </c>
      <c r="D108" s="5">
        <v>1972.29</v>
      </c>
    </row>
  </sheetData>
  <sortState xmlns:xlrd2="http://schemas.microsoft.com/office/spreadsheetml/2017/richdata2" ref="A2:G108">
    <sortCondition ref="A2:A10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2B604-A924-43CA-9338-5F03EA7CA601}">
  <dimension ref="A1:T108"/>
  <sheetViews>
    <sheetView showGridLines="0" zoomScale="70" zoomScaleNormal="70" workbookViewId="0">
      <selection activeCell="AA10" sqref="AA10"/>
    </sheetView>
  </sheetViews>
  <sheetFormatPr defaultRowHeight="14.4" x14ac:dyDescent="0.3"/>
  <cols>
    <col min="1" max="1" width="0.6640625" style="51" customWidth="1"/>
    <col min="2" max="2" width="11.21875" style="7" bestFit="1" customWidth="1"/>
    <col min="3" max="6" width="8.88671875" style="7"/>
    <col min="7" max="7" width="15" style="7" bestFit="1" customWidth="1"/>
    <col min="8" max="8" width="8.88671875" style="7"/>
    <col min="9" max="9" width="35.88671875" style="51" bestFit="1" customWidth="1"/>
    <col min="10" max="10" width="8.88671875" style="51"/>
    <col min="11" max="11" width="11.88671875" style="51" customWidth="1"/>
    <col min="12" max="14" width="8.88671875" style="51"/>
    <col min="15" max="15" width="23.77734375" style="7" bestFit="1" customWidth="1"/>
    <col min="16" max="16" width="12.109375" style="7" customWidth="1"/>
    <col min="17" max="17" width="10.44140625" style="7" bestFit="1" customWidth="1"/>
    <col min="18" max="18" width="13.44140625" style="7" bestFit="1" customWidth="1"/>
    <col min="19" max="16384" width="8.88671875" style="7"/>
  </cols>
  <sheetData>
    <row r="1" spans="2:13" s="51" customFormat="1" ht="2.4" customHeight="1" x14ac:dyDescent="0.3"/>
    <row r="2" spans="2:13" x14ac:dyDescent="0.3">
      <c r="B2" s="54" t="s">
        <v>0</v>
      </c>
      <c r="C2" s="54" t="s">
        <v>1</v>
      </c>
      <c r="D2" s="54" t="s">
        <v>71</v>
      </c>
      <c r="E2" s="54" t="s">
        <v>72</v>
      </c>
      <c r="F2" s="54" t="s">
        <v>105</v>
      </c>
      <c r="G2" s="54" t="s">
        <v>106</v>
      </c>
    </row>
    <row r="3" spans="2:13" x14ac:dyDescent="0.3">
      <c r="B3" s="55">
        <v>41760</v>
      </c>
      <c r="C3" s="56">
        <v>61.15</v>
      </c>
      <c r="D3" s="57"/>
      <c r="E3" s="57"/>
      <c r="F3" s="57">
        <f>LN(C3)</f>
        <v>4.1133298621331811</v>
      </c>
      <c r="G3" s="57"/>
      <c r="I3" s="58" t="s">
        <v>107</v>
      </c>
      <c r="J3" s="59"/>
      <c r="K3" s="59"/>
      <c r="L3" s="59"/>
      <c r="M3" s="59"/>
    </row>
    <row r="4" spans="2:13" x14ac:dyDescent="0.3">
      <c r="B4" s="55">
        <v>41761</v>
      </c>
      <c r="C4" s="56">
        <v>60.46</v>
      </c>
      <c r="D4" s="56">
        <f>C4-C3</f>
        <v>-0.68999999999999773</v>
      </c>
      <c r="E4" s="56">
        <f>D4/C3</f>
        <v>-1.1283728536385899E-2</v>
      </c>
      <c r="F4" s="57">
        <f t="shared" ref="F4:F67" si="0">LN(C4)</f>
        <v>4.1019819893513123</v>
      </c>
      <c r="G4" s="56">
        <f>F4-F3</f>
        <v>-1.1347872781868773E-2</v>
      </c>
      <c r="I4" s="59"/>
      <c r="J4" s="59"/>
      <c r="K4" s="59"/>
      <c r="L4" s="59"/>
      <c r="M4" s="59"/>
    </row>
    <row r="5" spans="2:13" x14ac:dyDescent="0.3">
      <c r="B5" s="55">
        <v>41764</v>
      </c>
      <c r="C5" s="56">
        <v>61.22</v>
      </c>
      <c r="D5" s="56">
        <f t="shared" ref="D5:D68" si="1">C5-C4</f>
        <v>0.75999999999999801</v>
      </c>
      <c r="E5" s="56">
        <f t="shared" ref="E5:E68" si="2">D5/C4</f>
        <v>1.2570294409526927E-2</v>
      </c>
      <c r="F5" s="57">
        <f t="shared" si="0"/>
        <v>4.1144739335172664</v>
      </c>
      <c r="G5" s="56">
        <f t="shared" ref="G5:G68" si="3">F5-F4</f>
        <v>1.2491944165954116E-2</v>
      </c>
      <c r="I5" s="59"/>
      <c r="J5" s="59"/>
      <c r="K5" s="59"/>
      <c r="L5" s="59"/>
      <c r="M5" s="59"/>
    </row>
    <row r="6" spans="2:13" ht="43.8" customHeight="1" x14ac:dyDescent="0.3">
      <c r="B6" s="55">
        <v>41765</v>
      </c>
      <c r="C6" s="56">
        <v>58.53</v>
      </c>
      <c r="D6" s="56">
        <f t="shared" si="1"/>
        <v>-2.6899999999999977</v>
      </c>
      <c r="E6" s="56">
        <f t="shared" si="2"/>
        <v>-4.3939888925187812E-2</v>
      </c>
      <c r="F6" s="57">
        <f t="shared" si="0"/>
        <v>4.0695394433031291</v>
      </c>
      <c r="G6" s="56">
        <f t="shared" si="3"/>
        <v>-4.4934490214137313E-2</v>
      </c>
      <c r="I6" s="58" t="s">
        <v>108</v>
      </c>
      <c r="J6" s="58"/>
      <c r="K6" s="58"/>
      <c r="L6" s="58"/>
      <c r="M6" s="58"/>
    </row>
    <row r="7" spans="2:13" x14ac:dyDescent="0.3">
      <c r="B7" s="55">
        <v>41766</v>
      </c>
      <c r="C7" s="56">
        <v>57.39</v>
      </c>
      <c r="D7" s="56">
        <f t="shared" si="1"/>
        <v>-1.1400000000000006</v>
      </c>
      <c r="E7" s="56">
        <f t="shared" si="2"/>
        <v>-1.9477191184008209E-2</v>
      </c>
      <c r="F7" s="57">
        <f t="shared" si="0"/>
        <v>4.0498700721202709</v>
      </c>
      <c r="G7" s="56">
        <f t="shared" si="3"/>
        <v>-1.9669371182858164E-2</v>
      </c>
      <c r="I7" s="67" t="s">
        <v>69</v>
      </c>
      <c r="J7" s="63">
        <f>CORREL(D4:D107,D5:D108)</f>
        <v>-7.2808761786092385E-2</v>
      </c>
      <c r="K7" s="64"/>
      <c r="L7" s="60"/>
      <c r="M7" s="60"/>
    </row>
    <row r="8" spans="2:13" x14ac:dyDescent="0.3">
      <c r="B8" s="55">
        <v>41767</v>
      </c>
      <c r="C8" s="56">
        <v>56.76</v>
      </c>
      <c r="D8" s="56">
        <f t="shared" si="1"/>
        <v>-0.63000000000000256</v>
      </c>
      <c r="E8" s="56">
        <f t="shared" si="2"/>
        <v>-1.0977522216414053E-2</v>
      </c>
      <c r="F8" s="57">
        <f t="shared" si="0"/>
        <v>4.0388318522918416</v>
      </c>
      <c r="G8" s="56">
        <f t="shared" si="3"/>
        <v>-1.1038219828429341E-2</v>
      </c>
      <c r="I8" s="67" t="s">
        <v>70</v>
      </c>
      <c r="J8" s="63">
        <f>-2/SQRT(COUNT($D$4:$D$108))</f>
        <v>-0.19518001458970666</v>
      </c>
      <c r="K8" s="63">
        <f>2/SQRT(COUNT($D$4:$D$108))</f>
        <v>0.19518001458970666</v>
      </c>
      <c r="L8" s="60"/>
      <c r="M8" s="60"/>
    </row>
    <row r="9" spans="2:13" ht="42.6" customHeight="1" x14ac:dyDescent="0.3">
      <c r="B9" s="55">
        <v>41768</v>
      </c>
      <c r="C9" s="56">
        <v>57.24</v>
      </c>
      <c r="D9" s="56">
        <f t="shared" si="1"/>
        <v>0.48000000000000398</v>
      </c>
      <c r="E9" s="56">
        <f t="shared" si="2"/>
        <v>8.4566596194503869E-3</v>
      </c>
      <c r="F9" s="57">
        <f t="shared" si="0"/>
        <v>4.0472529546882505</v>
      </c>
      <c r="G9" s="56">
        <f t="shared" si="3"/>
        <v>8.4211023964089193E-3</v>
      </c>
      <c r="I9" s="62" t="s">
        <v>109</v>
      </c>
      <c r="J9" s="62"/>
      <c r="K9" s="62"/>
      <c r="L9" s="62"/>
      <c r="M9" s="62"/>
    </row>
    <row r="10" spans="2:13" ht="28.8" customHeight="1" x14ac:dyDescent="0.3">
      <c r="B10" s="55">
        <v>41771</v>
      </c>
      <c r="C10" s="56">
        <v>59.83</v>
      </c>
      <c r="D10" s="56">
        <f t="shared" si="1"/>
        <v>2.5899999999999963</v>
      </c>
      <c r="E10" s="56">
        <f t="shared" si="2"/>
        <v>4.5248078266946122E-2</v>
      </c>
      <c r="F10" s="57">
        <f t="shared" si="0"/>
        <v>4.0915072074019401</v>
      </c>
      <c r="G10" s="56">
        <f t="shared" si="3"/>
        <v>4.4254252713689546E-2</v>
      </c>
      <c r="I10" s="58" t="s">
        <v>110</v>
      </c>
      <c r="J10" s="58"/>
      <c r="K10" s="58"/>
      <c r="L10" s="58"/>
      <c r="M10" s="58"/>
    </row>
    <row r="11" spans="2:13" x14ac:dyDescent="0.3">
      <c r="B11" s="55">
        <v>41772</v>
      </c>
      <c r="C11" s="56">
        <v>59.83</v>
      </c>
      <c r="D11" s="56">
        <f t="shared" si="1"/>
        <v>0</v>
      </c>
      <c r="E11" s="56">
        <f t="shared" si="2"/>
        <v>0</v>
      </c>
      <c r="F11" s="57">
        <f t="shared" si="0"/>
        <v>4.0915072074019401</v>
      </c>
      <c r="G11" s="56">
        <f t="shared" si="3"/>
        <v>0</v>
      </c>
    </row>
    <row r="12" spans="2:13" x14ac:dyDescent="0.3">
      <c r="B12" s="55">
        <v>41773</v>
      </c>
      <c r="C12" s="56">
        <v>59.23</v>
      </c>
      <c r="D12" s="56">
        <f t="shared" si="1"/>
        <v>-0.60000000000000142</v>
      </c>
      <c r="E12" s="56">
        <f t="shared" si="2"/>
        <v>-1.0028413839211122E-2</v>
      </c>
      <c r="F12" s="57">
        <f t="shared" si="0"/>
        <v>4.0814281702888735</v>
      </c>
      <c r="G12" s="56">
        <f t="shared" si="3"/>
        <v>-1.0079037113066569E-2</v>
      </c>
    </row>
    <row r="13" spans="2:13" x14ac:dyDescent="0.3">
      <c r="B13" s="55">
        <v>41774</v>
      </c>
      <c r="C13" s="56">
        <v>57.92</v>
      </c>
      <c r="D13" s="56">
        <f t="shared" si="1"/>
        <v>-1.3099999999999952</v>
      </c>
      <c r="E13" s="56">
        <f t="shared" si="2"/>
        <v>-2.2117170352861645E-2</v>
      </c>
      <c r="F13" s="57">
        <f t="shared" si="0"/>
        <v>4.0590627480774613</v>
      </c>
      <c r="G13" s="56">
        <f t="shared" si="3"/>
        <v>-2.2365422211412245E-2</v>
      </c>
    </row>
    <row r="14" spans="2:13" ht="45" customHeight="1" x14ac:dyDescent="0.3">
      <c r="B14" s="55">
        <v>41775</v>
      </c>
      <c r="C14" s="56">
        <v>58.02</v>
      </c>
      <c r="D14" s="56">
        <f t="shared" si="1"/>
        <v>0.10000000000000142</v>
      </c>
      <c r="E14" s="56">
        <f t="shared" si="2"/>
        <v>1.726519337016599E-3</v>
      </c>
      <c r="F14" s="57">
        <f t="shared" si="0"/>
        <v>4.0607877786932578</v>
      </c>
      <c r="G14" s="56">
        <f t="shared" si="3"/>
        <v>1.7250306157965412E-3</v>
      </c>
      <c r="I14" s="58" t="s">
        <v>111</v>
      </c>
      <c r="J14" s="59"/>
      <c r="K14" s="59"/>
      <c r="L14" s="59"/>
      <c r="M14" s="59"/>
    </row>
    <row r="15" spans="2:13" x14ac:dyDescent="0.3">
      <c r="B15" s="55">
        <v>41778</v>
      </c>
      <c r="C15" s="56">
        <v>59.21</v>
      </c>
      <c r="D15" s="56">
        <f t="shared" si="1"/>
        <v>1.1899999999999977</v>
      </c>
      <c r="E15" s="56">
        <f t="shared" si="2"/>
        <v>2.0510168907273314E-2</v>
      </c>
      <c r="F15" s="57">
        <f t="shared" si="0"/>
        <v>4.0810904465436844</v>
      </c>
      <c r="G15" s="56">
        <f t="shared" si="3"/>
        <v>2.0302667850426559E-2</v>
      </c>
      <c r="I15" s="59"/>
      <c r="J15" s="59"/>
      <c r="K15" s="59"/>
      <c r="L15" s="59"/>
      <c r="M15" s="59"/>
    </row>
    <row r="16" spans="2:13" x14ac:dyDescent="0.3">
      <c r="B16" s="55">
        <v>41779</v>
      </c>
      <c r="C16" s="56">
        <v>58.56</v>
      </c>
      <c r="D16" s="56">
        <f t="shared" si="1"/>
        <v>-0.64999999999999858</v>
      </c>
      <c r="E16" s="56">
        <f t="shared" si="2"/>
        <v>-1.0977875358892055E-2</v>
      </c>
      <c r="F16" s="57">
        <f t="shared" si="0"/>
        <v>4.0700518696530565</v>
      </c>
      <c r="G16" s="56">
        <f t="shared" si="3"/>
        <v>-1.1038576890627816E-2</v>
      </c>
      <c r="I16" s="59"/>
      <c r="J16" s="59"/>
      <c r="K16" s="59"/>
      <c r="L16" s="59"/>
      <c r="M16" s="59"/>
    </row>
    <row r="17" spans="2:20" ht="38.4" customHeight="1" x14ac:dyDescent="0.3">
      <c r="B17" s="55">
        <v>41780</v>
      </c>
      <c r="C17" s="56">
        <v>60.49</v>
      </c>
      <c r="D17" s="56">
        <f t="shared" si="1"/>
        <v>1.9299999999999997</v>
      </c>
      <c r="E17" s="56">
        <f t="shared" si="2"/>
        <v>3.2957650273224039E-2</v>
      </c>
      <c r="F17" s="57">
        <f t="shared" si="0"/>
        <v>4.1024780621188226</v>
      </c>
      <c r="G17" s="56">
        <f t="shared" si="3"/>
        <v>3.2426192465766057E-2</v>
      </c>
      <c r="I17" s="58" t="s">
        <v>108</v>
      </c>
      <c r="J17" s="58"/>
      <c r="K17" s="58"/>
      <c r="L17" s="58"/>
      <c r="M17" s="58"/>
    </row>
    <row r="18" spans="2:20" ht="15" customHeight="1" x14ac:dyDescent="0.3">
      <c r="B18" s="55">
        <v>41781</v>
      </c>
      <c r="C18" s="56">
        <v>60.52</v>
      </c>
      <c r="D18" s="56">
        <f t="shared" si="1"/>
        <v>3.0000000000001137E-2</v>
      </c>
      <c r="E18" s="56">
        <f t="shared" si="2"/>
        <v>4.9594974375931778E-4</v>
      </c>
      <c r="F18" s="57">
        <f t="shared" si="0"/>
        <v>4.1029738889201548</v>
      </c>
      <c r="G18" s="56">
        <f t="shared" si="3"/>
        <v>4.9582680133219981E-4</v>
      </c>
      <c r="I18" s="67" t="s">
        <v>69</v>
      </c>
      <c r="J18" s="63">
        <f>CORREL(E4:E107,E5:E108)</f>
        <v>-5.7271900313918905E-2</v>
      </c>
      <c r="K18" s="64"/>
      <c r="L18" s="60"/>
      <c r="M18" s="60"/>
    </row>
    <row r="19" spans="2:20" x14ac:dyDescent="0.3">
      <c r="B19" s="55">
        <v>41782</v>
      </c>
      <c r="C19" s="56">
        <v>61.35</v>
      </c>
      <c r="D19" s="56">
        <f t="shared" si="1"/>
        <v>0.82999999999999829</v>
      </c>
      <c r="E19" s="56">
        <f t="shared" si="2"/>
        <v>1.3714474553866462E-2</v>
      </c>
      <c r="F19" s="57">
        <f t="shared" si="0"/>
        <v>4.1165951711569209</v>
      </c>
      <c r="G19" s="56">
        <f t="shared" si="3"/>
        <v>1.3621282236766064E-2</v>
      </c>
      <c r="I19" s="67" t="s">
        <v>70</v>
      </c>
      <c r="J19" s="63">
        <f>-2/SQRT(COUNT($E$4:$E$108))</f>
        <v>-0.19518001458970666</v>
      </c>
      <c r="K19" s="63">
        <f>2/SQRT(COUNT($E$4:$E$108))</f>
        <v>0.19518001458970666</v>
      </c>
      <c r="L19" s="60"/>
      <c r="M19" s="60"/>
    </row>
    <row r="20" spans="2:20" ht="43.2" customHeight="1" x14ac:dyDescent="0.3">
      <c r="B20" s="55">
        <v>41786</v>
      </c>
      <c r="C20" s="56">
        <v>63.48</v>
      </c>
      <c r="D20" s="56">
        <f t="shared" si="1"/>
        <v>2.1299999999999955</v>
      </c>
      <c r="E20" s="56">
        <f t="shared" si="2"/>
        <v>3.4718826405867896E-2</v>
      </c>
      <c r="F20" s="57">
        <f t="shared" si="0"/>
        <v>4.1507248956582083</v>
      </c>
      <c r="G20" s="56">
        <f t="shared" si="3"/>
        <v>3.4129724501287484E-2</v>
      </c>
      <c r="I20" s="62" t="s">
        <v>109</v>
      </c>
      <c r="J20" s="62"/>
      <c r="K20" s="62"/>
      <c r="L20" s="62"/>
      <c r="M20" s="62"/>
    </row>
    <row r="21" spans="2:20" x14ac:dyDescent="0.3">
      <c r="B21" s="55">
        <v>41787</v>
      </c>
      <c r="C21" s="56">
        <v>63.51</v>
      </c>
      <c r="D21" s="56">
        <f t="shared" si="1"/>
        <v>3.0000000000001137E-2</v>
      </c>
      <c r="E21" s="56">
        <f t="shared" si="2"/>
        <v>4.7258979206050945E-4</v>
      </c>
      <c r="F21" s="57">
        <f t="shared" si="0"/>
        <v>4.1511973738148837</v>
      </c>
      <c r="G21" s="56">
        <f t="shared" si="3"/>
        <v>4.7247815667539328E-4</v>
      </c>
      <c r="I21" s="58" t="s">
        <v>112</v>
      </c>
      <c r="J21" s="58"/>
      <c r="K21" s="58"/>
      <c r="L21" s="58"/>
      <c r="M21" s="58"/>
    </row>
    <row r="22" spans="2:20" x14ac:dyDescent="0.3">
      <c r="B22" s="55">
        <v>41788</v>
      </c>
      <c r="C22" s="56">
        <v>63.83</v>
      </c>
      <c r="D22" s="56">
        <f t="shared" si="1"/>
        <v>0.32000000000000028</v>
      </c>
      <c r="E22" s="56">
        <f t="shared" si="2"/>
        <v>5.0385766021099083E-3</v>
      </c>
      <c r="F22" s="57">
        <f t="shared" si="0"/>
        <v>4.1562232992679657</v>
      </c>
      <c r="G22" s="56">
        <f t="shared" si="3"/>
        <v>5.025925453082003E-3</v>
      </c>
    </row>
    <row r="23" spans="2:20" x14ac:dyDescent="0.3">
      <c r="B23" s="55">
        <v>41789</v>
      </c>
      <c r="C23" s="56">
        <v>63.3</v>
      </c>
      <c r="D23" s="56">
        <f t="shared" si="1"/>
        <v>-0.53000000000000114</v>
      </c>
      <c r="E23" s="56">
        <f t="shared" si="2"/>
        <v>-8.3033056556478333E-3</v>
      </c>
      <c r="F23" s="57">
        <f t="shared" si="0"/>
        <v>4.1478853291501308</v>
      </c>
      <c r="G23" s="56">
        <f t="shared" si="3"/>
        <v>-8.3379701178349919E-3</v>
      </c>
    </row>
    <row r="24" spans="2:20" x14ac:dyDescent="0.3">
      <c r="B24" s="55">
        <v>41792</v>
      </c>
      <c r="C24" s="56">
        <v>63.08</v>
      </c>
      <c r="D24" s="56">
        <f t="shared" si="1"/>
        <v>-0.21999999999999886</v>
      </c>
      <c r="E24" s="56">
        <f t="shared" si="2"/>
        <v>-3.4755134281200454E-3</v>
      </c>
      <c r="F24" s="57">
        <f t="shared" si="0"/>
        <v>4.1444037620948375</v>
      </c>
      <c r="G24" s="56">
        <f t="shared" si="3"/>
        <v>-3.4815670552932332E-3</v>
      </c>
    </row>
    <row r="25" spans="2:20" ht="37.799999999999997" customHeight="1" x14ac:dyDescent="0.3">
      <c r="B25" s="55">
        <v>41793</v>
      </c>
      <c r="C25" s="56">
        <v>62.87</v>
      </c>
      <c r="D25" s="56">
        <f t="shared" si="1"/>
        <v>-0.21000000000000085</v>
      </c>
      <c r="E25" s="56">
        <f t="shared" si="2"/>
        <v>-3.3291058972733174E-3</v>
      </c>
      <c r="F25" s="57">
        <f t="shared" si="0"/>
        <v>4.1410691023949697</v>
      </c>
      <c r="G25" s="56">
        <f t="shared" si="3"/>
        <v>-3.3346596998677924E-3</v>
      </c>
      <c r="I25" s="58" t="s">
        <v>113</v>
      </c>
      <c r="J25" s="59"/>
      <c r="K25" s="59"/>
      <c r="L25" s="59"/>
      <c r="M25" s="59"/>
    </row>
    <row r="26" spans="2:20" x14ac:dyDescent="0.3">
      <c r="B26" s="55">
        <v>41794</v>
      </c>
      <c r="C26" s="56">
        <v>63.34</v>
      </c>
      <c r="D26" s="56">
        <f t="shared" si="1"/>
        <v>0.47000000000000597</v>
      </c>
      <c r="E26" s="56">
        <f t="shared" si="2"/>
        <v>7.4757435979005251E-3</v>
      </c>
      <c r="F26" s="57">
        <f t="shared" si="0"/>
        <v>4.1485170411104937</v>
      </c>
      <c r="G26" s="56">
        <f t="shared" si="3"/>
        <v>7.4479387155239607E-3</v>
      </c>
      <c r="I26" s="59"/>
      <c r="J26" s="59"/>
      <c r="K26" s="59"/>
      <c r="L26" s="59"/>
      <c r="M26" s="59"/>
      <c r="Q26" s="10"/>
    </row>
    <row r="27" spans="2:20" x14ac:dyDescent="0.3">
      <c r="B27" s="55">
        <v>41795</v>
      </c>
      <c r="C27" s="56">
        <v>63.19</v>
      </c>
      <c r="D27" s="56">
        <f t="shared" si="1"/>
        <v>-0.15000000000000568</v>
      </c>
      <c r="E27" s="56">
        <f t="shared" si="2"/>
        <v>-2.3681717713925745E-3</v>
      </c>
      <c r="F27" s="57">
        <f t="shared" si="0"/>
        <v>4.1461460607853642</v>
      </c>
      <c r="G27" s="56">
        <f t="shared" si="3"/>
        <v>-2.3709803251295014E-3</v>
      </c>
      <c r="I27" s="59"/>
      <c r="J27" s="59"/>
      <c r="K27" s="59"/>
      <c r="L27" s="59"/>
      <c r="M27" s="59"/>
    </row>
    <row r="28" spans="2:20" ht="37.200000000000003" customHeight="1" x14ac:dyDescent="0.3">
      <c r="B28" s="55">
        <v>41796</v>
      </c>
      <c r="C28" s="56">
        <v>62.5</v>
      </c>
      <c r="D28" s="56">
        <f t="shared" si="1"/>
        <v>-0.68999999999999773</v>
      </c>
      <c r="E28" s="56">
        <f t="shared" si="2"/>
        <v>-1.0919449279949324E-2</v>
      </c>
      <c r="F28" s="57">
        <f t="shared" si="0"/>
        <v>4.1351665567423561</v>
      </c>
      <c r="G28" s="56">
        <f t="shared" si="3"/>
        <v>-1.097950404300807E-2</v>
      </c>
      <c r="I28" s="58" t="s">
        <v>108</v>
      </c>
      <c r="J28" s="58"/>
      <c r="K28" s="58"/>
      <c r="L28" s="58"/>
      <c r="M28" s="58"/>
    </row>
    <row r="29" spans="2:20" x14ac:dyDescent="0.3">
      <c r="B29" s="55">
        <v>41799</v>
      </c>
      <c r="C29" s="56">
        <v>62.88</v>
      </c>
      <c r="D29" s="56">
        <f t="shared" si="1"/>
        <v>0.38000000000000256</v>
      </c>
      <c r="E29" s="56">
        <f t="shared" si="2"/>
        <v>6.0800000000000411E-3</v>
      </c>
      <c r="F29" s="57">
        <f t="shared" si="0"/>
        <v>4.141228148120951</v>
      </c>
      <c r="G29" s="56">
        <f t="shared" si="3"/>
        <v>6.061591378594855E-3</v>
      </c>
      <c r="I29" s="67" t="s">
        <v>69</v>
      </c>
      <c r="J29" s="63">
        <f>CORREL(G4:G107,G5:G108)</f>
        <v>-5.7712469031656728E-2</v>
      </c>
      <c r="K29" s="64"/>
      <c r="L29" s="60"/>
      <c r="M29" s="60"/>
      <c r="P29" s="8"/>
    </row>
    <row r="30" spans="2:20" x14ac:dyDescent="0.3">
      <c r="B30" s="55">
        <v>41800</v>
      </c>
      <c r="C30" s="56">
        <v>65.77</v>
      </c>
      <c r="D30" s="56">
        <f t="shared" si="1"/>
        <v>2.8899999999999935</v>
      </c>
      <c r="E30" s="56">
        <f t="shared" si="2"/>
        <v>4.5960559796437553E-2</v>
      </c>
      <c r="F30" s="57">
        <f t="shared" si="0"/>
        <v>4.1861638073132594</v>
      </c>
      <c r="G30" s="56">
        <f t="shared" si="3"/>
        <v>4.4935659192308464E-2</v>
      </c>
      <c r="I30" s="67" t="s">
        <v>70</v>
      </c>
      <c r="J30" s="63">
        <f>-2/SQRT(COUNT($G$4:$G$108))</f>
        <v>-0.19518001458970666</v>
      </c>
      <c r="K30" s="63">
        <f>2/SQRT(COUNT($G$4:$G$108))</f>
        <v>0.19518001458970666</v>
      </c>
      <c r="L30" s="60"/>
      <c r="M30" s="60"/>
    </row>
    <row r="31" spans="2:20" ht="34.799999999999997" customHeight="1" x14ac:dyDescent="0.25">
      <c r="B31" s="55">
        <v>41801</v>
      </c>
      <c r="C31" s="56">
        <v>65.78</v>
      </c>
      <c r="D31" s="56">
        <f t="shared" si="1"/>
        <v>1.0000000000005116E-2</v>
      </c>
      <c r="E31" s="56">
        <f t="shared" si="2"/>
        <v>1.5204500532165299E-4</v>
      </c>
      <c r="F31" s="57">
        <f t="shared" si="0"/>
        <v>4.1863158407609111</v>
      </c>
      <c r="G31" s="56">
        <f t="shared" si="3"/>
        <v>1.5203344765168936E-4</v>
      </c>
      <c r="I31" s="62" t="s">
        <v>109</v>
      </c>
      <c r="J31" s="62"/>
      <c r="K31" s="62"/>
      <c r="L31" s="62"/>
      <c r="M31" s="62"/>
      <c r="O31" s="11"/>
      <c r="P31" s="11"/>
      <c r="Q31" s="12"/>
      <c r="R31" s="11"/>
      <c r="S31" s="11"/>
      <c r="T31" s="13"/>
    </row>
    <row r="32" spans="2:20" x14ac:dyDescent="0.25">
      <c r="B32" s="55">
        <v>41802</v>
      </c>
      <c r="C32" s="56">
        <v>64.290000000000006</v>
      </c>
      <c r="D32" s="56">
        <f t="shared" si="1"/>
        <v>-1.4899999999999949</v>
      </c>
      <c r="E32" s="56">
        <f t="shared" si="2"/>
        <v>-2.2651261781696488E-2</v>
      </c>
      <c r="F32" s="57">
        <f t="shared" si="0"/>
        <v>4.1634040981535954</v>
      </c>
      <c r="G32" s="56">
        <f t="shared" si="3"/>
        <v>-2.2911742607315766E-2</v>
      </c>
      <c r="I32" s="58" t="s">
        <v>114</v>
      </c>
      <c r="J32" s="58"/>
      <c r="K32" s="58"/>
      <c r="L32" s="58"/>
      <c r="M32" s="58"/>
      <c r="P32" s="16"/>
      <c r="Q32" s="14"/>
      <c r="R32" s="15"/>
      <c r="S32" s="14"/>
      <c r="T32" s="14"/>
    </row>
    <row r="33" spans="2:20" x14ac:dyDescent="0.3">
      <c r="B33" s="55">
        <v>41803</v>
      </c>
      <c r="C33" s="56">
        <v>64.5</v>
      </c>
      <c r="D33" s="56">
        <f t="shared" si="1"/>
        <v>0.20999999999999375</v>
      </c>
      <c r="E33" s="56">
        <f t="shared" si="2"/>
        <v>3.2664489034063418E-3</v>
      </c>
      <c r="F33" s="57">
        <f t="shared" si="0"/>
        <v>4.1666652238017265</v>
      </c>
      <c r="G33" s="56">
        <f t="shared" si="3"/>
        <v>3.2611256481311912E-3</v>
      </c>
    </row>
    <row r="34" spans="2:20" x14ac:dyDescent="0.3">
      <c r="B34" s="55">
        <v>41806</v>
      </c>
      <c r="C34" s="56">
        <v>64.19</v>
      </c>
      <c r="D34" s="56">
        <f t="shared" si="1"/>
        <v>-0.31000000000000227</v>
      </c>
      <c r="E34" s="56">
        <f t="shared" si="2"/>
        <v>-4.8062015503876326E-3</v>
      </c>
      <c r="F34" s="57">
        <f t="shared" si="0"/>
        <v>4.1618474353236872</v>
      </c>
      <c r="G34" s="56">
        <f t="shared" si="3"/>
        <v>-4.8177884780393754E-3</v>
      </c>
    </row>
    <row r="35" spans="2:20" x14ac:dyDescent="0.3">
      <c r="B35" s="55">
        <v>41807</v>
      </c>
      <c r="C35" s="56">
        <v>64.400000000000006</v>
      </c>
      <c r="D35" s="56">
        <f t="shared" si="1"/>
        <v>0.21000000000000796</v>
      </c>
      <c r="E35" s="56">
        <f t="shared" si="2"/>
        <v>3.2715376226827848E-3</v>
      </c>
      <c r="F35" s="57">
        <f t="shared" si="0"/>
        <v>4.165113633110308</v>
      </c>
      <c r="G35" s="56">
        <f t="shared" si="3"/>
        <v>3.2661977866208503E-3</v>
      </c>
    </row>
    <row r="36" spans="2:20" ht="38.4" customHeight="1" x14ac:dyDescent="0.3">
      <c r="B36" s="55">
        <v>41808</v>
      </c>
      <c r="C36" s="56">
        <v>65.599999999999994</v>
      </c>
      <c r="D36" s="56">
        <f t="shared" si="1"/>
        <v>1.1999999999999886</v>
      </c>
      <c r="E36" s="56">
        <f t="shared" si="2"/>
        <v>1.8633540372670631E-2</v>
      </c>
      <c r="F36" s="57">
        <f t="shared" si="0"/>
        <v>4.1835756959500436</v>
      </c>
      <c r="G36" s="56">
        <f t="shared" si="3"/>
        <v>1.8462062839735616E-2</v>
      </c>
      <c r="I36" s="58" t="s">
        <v>115</v>
      </c>
      <c r="J36" s="59"/>
      <c r="K36" s="59"/>
      <c r="L36" s="59"/>
      <c r="M36" s="59"/>
      <c r="P36" s="10"/>
    </row>
    <row r="37" spans="2:20" x14ac:dyDescent="0.3">
      <c r="B37" s="55">
        <v>41809</v>
      </c>
      <c r="C37" s="56">
        <v>64.34</v>
      </c>
      <c r="D37" s="56">
        <f t="shared" si="1"/>
        <v>-1.2599999999999909</v>
      </c>
      <c r="E37" s="56">
        <f t="shared" si="2"/>
        <v>-1.9207317073170596E-2</v>
      </c>
      <c r="F37" s="57">
        <f t="shared" si="0"/>
        <v>4.16418152181088</v>
      </c>
      <c r="G37" s="56">
        <f t="shared" si="3"/>
        <v>-1.9394174139163667E-2</v>
      </c>
      <c r="I37" s="59"/>
      <c r="J37" s="59"/>
      <c r="K37" s="59"/>
      <c r="L37" s="59"/>
      <c r="M37" s="59"/>
    </row>
    <row r="38" spans="2:20" x14ac:dyDescent="0.25">
      <c r="B38" s="55">
        <v>41810</v>
      </c>
      <c r="C38" s="56">
        <v>64.5</v>
      </c>
      <c r="D38" s="56">
        <f t="shared" si="1"/>
        <v>0.15999999999999659</v>
      </c>
      <c r="E38" s="56">
        <f t="shared" si="2"/>
        <v>2.4867889337891916E-3</v>
      </c>
      <c r="F38" s="57">
        <f t="shared" si="0"/>
        <v>4.1666652238017265</v>
      </c>
      <c r="G38" s="56">
        <f t="shared" si="3"/>
        <v>2.4837019908465763E-3</v>
      </c>
      <c r="I38" s="59"/>
      <c r="J38" s="59"/>
      <c r="K38" s="59"/>
      <c r="L38" s="59"/>
      <c r="M38" s="59"/>
      <c r="P38" s="11"/>
      <c r="Q38" s="12"/>
      <c r="R38" s="11"/>
      <c r="S38" s="11"/>
      <c r="T38" s="13"/>
    </row>
    <row r="39" spans="2:20" ht="35.4" customHeight="1" x14ac:dyDescent="0.25">
      <c r="B39" s="55">
        <v>41813</v>
      </c>
      <c r="C39" s="56">
        <v>65.37</v>
      </c>
      <c r="D39" s="56">
        <f t="shared" si="1"/>
        <v>0.87000000000000455</v>
      </c>
      <c r="E39" s="56">
        <f t="shared" si="2"/>
        <v>1.3488372093023327E-2</v>
      </c>
      <c r="F39" s="57">
        <f t="shared" si="0"/>
        <v>4.1800634376246384</v>
      </c>
      <c r="G39" s="56">
        <f t="shared" si="3"/>
        <v>1.3398213822911842E-2</v>
      </c>
      <c r="I39" s="58" t="s">
        <v>122</v>
      </c>
      <c r="J39" s="58"/>
      <c r="K39" s="58"/>
      <c r="L39" s="58"/>
      <c r="M39" s="58"/>
      <c r="P39" s="16"/>
      <c r="Q39" s="14"/>
      <c r="R39" s="15"/>
      <c r="S39" s="14"/>
      <c r="T39" s="14"/>
    </row>
    <row r="40" spans="2:20" x14ac:dyDescent="0.3">
      <c r="B40" s="55">
        <v>41814</v>
      </c>
      <c r="C40" s="56">
        <v>65.72</v>
      </c>
      <c r="D40" s="56">
        <f t="shared" si="1"/>
        <v>0.34999999999999432</v>
      </c>
      <c r="E40" s="56">
        <f t="shared" si="2"/>
        <v>5.3541379837845236E-3</v>
      </c>
      <c r="F40" s="57">
        <f t="shared" si="0"/>
        <v>4.1854032931690677</v>
      </c>
      <c r="G40" s="56">
        <f t="shared" si="3"/>
        <v>5.3398555444292839E-3</v>
      </c>
      <c r="I40" s="67" t="s">
        <v>118</v>
      </c>
      <c r="J40" s="65">
        <f>C108</f>
        <v>79.040000000000006</v>
      </c>
      <c r="K40" s="66"/>
      <c r="L40" s="60"/>
      <c r="M40" s="60"/>
    </row>
    <row r="41" spans="2:20" x14ac:dyDescent="0.3">
      <c r="B41" s="55">
        <v>41815</v>
      </c>
      <c r="C41" s="56">
        <v>67.44</v>
      </c>
      <c r="D41" s="56">
        <f t="shared" si="1"/>
        <v>1.7199999999999989</v>
      </c>
      <c r="E41" s="56">
        <f t="shared" si="2"/>
        <v>2.617163724893486E-2</v>
      </c>
      <c r="F41" s="57">
        <f t="shared" si="0"/>
        <v>4.2112383136935998</v>
      </c>
      <c r="G41" s="56">
        <f t="shared" si="3"/>
        <v>2.5835020524532126E-2</v>
      </c>
      <c r="I41" s="67" t="s">
        <v>117</v>
      </c>
      <c r="J41" s="65">
        <f>AVERAGE(D4:D108)</f>
        <v>0.17038095238095247</v>
      </c>
      <c r="K41" s="66"/>
      <c r="L41" s="60"/>
      <c r="M41" s="60"/>
    </row>
    <row r="42" spans="2:20" ht="34.200000000000003" customHeight="1" x14ac:dyDescent="0.3">
      <c r="B42" s="55">
        <v>41816</v>
      </c>
      <c r="C42" s="56">
        <v>67.13</v>
      </c>
      <c r="D42" s="56">
        <f t="shared" si="1"/>
        <v>-0.31000000000000227</v>
      </c>
      <c r="E42" s="56">
        <f t="shared" si="2"/>
        <v>-4.5966785290629045E-3</v>
      </c>
      <c r="F42" s="57">
        <f t="shared" si="0"/>
        <v>4.2066310379506602</v>
      </c>
      <c r="G42" s="56">
        <f t="shared" si="3"/>
        <v>-4.6072757429396205E-3</v>
      </c>
      <c r="I42" s="67" t="s">
        <v>119</v>
      </c>
      <c r="J42" s="65">
        <f>J40+J41</f>
        <v>79.210380952380959</v>
      </c>
      <c r="K42" s="66"/>
      <c r="L42" s="7"/>
      <c r="M42" s="7"/>
    </row>
    <row r="43" spans="2:20" x14ac:dyDescent="0.3">
      <c r="B43" s="55">
        <v>41817</v>
      </c>
      <c r="C43" s="56">
        <v>67.599999999999994</v>
      </c>
      <c r="D43" s="56">
        <f t="shared" si="1"/>
        <v>0.46999999999999886</v>
      </c>
      <c r="E43" s="56">
        <f t="shared" si="2"/>
        <v>7.0013406822582881E-3</v>
      </c>
      <c r="F43" s="57">
        <f t="shared" si="0"/>
        <v>4.2136079830489184</v>
      </c>
      <c r="G43" s="56">
        <f t="shared" si="3"/>
        <v>6.9769450982581915E-3</v>
      </c>
      <c r="I43" s="67" t="s">
        <v>120</v>
      </c>
      <c r="J43" s="65">
        <f>_xlfn.STDEV.S(D4:D108)*1.645</f>
        <v>1.890013320454011</v>
      </c>
      <c r="K43" s="66"/>
      <c r="L43" s="7"/>
      <c r="M43" s="7"/>
    </row>
    <row r="44" spans="2:20" x14ac:dyDescent="0.3">
      <c r="B44" s="55">
        <v>41820</v>
      </c>
      <c r="C44" s="56">
        <v>67.290000000000006</v>
      </c>
      <c r="D44" s="56">
        <f t="shared" si="1"/>
        <v>-0.30999999999998806</v>
      </c>
      <c r="E44" s="56">
        <f t="shared" si="2"/>
        <v>-4.5857988165678709E-3</v>
      </c>
      <c r="F44" s="57">
        <f t="shared" si="0"/>
        <v>4.2090116372002271</v>
      </c>
      <c r="G44" s="56">
        <f t="shared" si="3"/>
        <v>-4.5963458486912856E-3</v>
      </c>
      <c r="I44" s="67" t="s">
        <v>121</v>
      </c>
      <c r="J44" s="65" t="str">
        <f>_xlfn.CONCAT(ROUND(J42,3),"+/-",ROUND(J43,3))</f>
        <v>79.21+/-1.89</v>
      </c>
      <c r="K44" s="66"/>
      <c r="P44" s="10"/>
    </row>
    <row r="45" spans="2:20" x14ac:dyDescent="0.3">
      <c r="B45" s="55">
        <v>41821</v>
      </c>
      <c r="C45" s="56">
        <v>68.06</v>
      </c>
      <c r="D45" s="56">
        <f t="shared" si="1"/>
        <v>0.76999999999999602</v>
      </c>
      <c r="E45" s="56">
        <f t="shared" si="2"/>
        <v>1.144300787635601E-2</v>
      </c>
      <c r="F45" s="57">
        <f t="shared" si="0"/>
        <v>4.2203896690727598</v>
      </c>
      <c r="G45" s="56">
        <f t="shared" si="3"/>
        <v>1.1378031872532723E-2</v>
      </c>
    </row>
    <row r="46" spans="2:20" x14ac:dyDescent="0.25">
      <c r="B46" s="55">
        <v>41822</v>
      </c>
      <c r="C46" s="56">
        <v>66.45</v>
      </c>
      <c r="D46" s="56">
        <f t="shared" si="1"/>
        <v>-1.6099999999999994</v>
      </c>
      <c r="E46" s="56">
        <f t="shared" si="2"/>
        <v>-2.3655598001763142E-2</v>
      </c>
      <c r="F46" s="57">
        <f t="shared" si="0"/>
        <v>4.1964497851592544</v>
      </c>
      <c r="G46" s="56">
        <f t="shared" si="3"/>
        <v>-2.3939883913505433E-2</v>
      </c>
      <c r="P46" s="11"/>
      <c r="Q46" s="12"/>
      <c r="S46" s="11"/>
      <c r="T46" s="13"/>
    </row>
    <row r="47" spans="2:20" x14ac:dyDescent="0.25">
      <c r="B47" s="55">
        <v>41823</v>
      </c>
      <c r="C47" s="56">
        <v>66.290000000000006</v>
      </c>
      <c r="D47" s="56">
        <f t="shared" si="1"/>
        <v>-0.15999999999999659</v>
      </c>
      <c r="E47" s="56">
        <f t="shared" si="2"/>
        <v>-2.4078254326560808E-3</v>
      </c>
      <c r="F47" s="57">
        <f t="shared" si="0"/>
        <v>4.1940390562532999</v>
      </c>
      <c r="G47" s="56">
        <f t="shared" si="3"/>
        <v>-2.4107289059545067E-3</v>
      </c>
      <c r="I47" s="61"/>
      <c r="J47" s="61"/>
      <c r="K47" s="61"/>
      <c r="L47" s="61"/>
      <c r="M47" s="61"/>
      <c r="P47" s="16"/>
      <c r="Q47" s="14"/>
      <c r="R47" s="15"/>
      <c r="S47" s="14"/>
      <c r="T47" s="14"/>
    </row>
    <row r="48" spans="2:20" ht="47.4" customHeight="1" x14ac:dyDescent="0.3">
      <c r="B48" s="55">
        <v>41827</v>
      </c>
      <c r="C48" s="56">
        <v>65.290000000000006</v>
      </c>
      <c r="D48" s="56">
        <f t="shared" si="1"/>
        <v>-1</v>
      </c>
      <c r="E48" s="56">
        <f t="shared" si="2"/>
        <v>-1.5085231558304419E-2</v>
      </c>
      <c r="F48" s="57">
        <f t="shared" si="0"/>
        <v>4.1788388851985419</v>
      </c>
      <c r="G48" s="56">
        <f t="shared" si="3"/>
        <v>-1.5200171054758016E-2</v>
      </c>
      <c r="I48" s="58" t="s">
        <v>123</v>
      </c>
      <c r="J48" s="59"/>
      <c r="K48" s="59"/>
      <c r="L48" s="59"/>
      <c r="M48" s="59"/>
    </row>
    <row r="49" spans="2:20" x14ac:dyDescent="0.3">
      <c r="B49" s="55">
        <v>41828</v>
      </c>
      <c r="C49" s="56">
        <v>62.76</v>
      </c>
      <c r="D49" s="56">
        <f t="shared" si="1"/>
        <v>-2.5300000000000082</v>
      </c>
      <c r="E49" s="56">
        <f t="shared" si="2"/>
        <v>-3.8750191453515208E-2</v>
      </c>
      <c r="F49" s="57">
        <f t="shared" si="0"/>
        <v>4.1393179278648322</v>
      </c>
      <c r="G49" s="56">
        <f t="shared" si="3"/>
        <v>-3.9520957333709639E-2</v>
      </c>
      <c r="I49" s="59"/>
      <c r="J49" s="59"/>
      <c r="K49" s="59"/>
      <c r="L49" s="59"/>
      <c r="M49" s="59"/>
      <c r="T49" s="7">
        <f>EXP(S47-T47)</f>
        <v>1</v>
      </c>
    </row>
    <row r="50" spans="2:20" x14ac:dyDescent="0.3">
      <c r="B50" s="55">
        <v>41829</v>
      </c>
      <c r="C50" s="56">
        <v>64.97</v>
      </c>
      <c r="D50" s="56">
        <f t="shared" si="1"/>
        <v>2.2100000000000009</v>
      </c>
      <c r="E50" s="56">
        <f t="shared" si="2"/>
        <v>3.5213511790949663E-2</v>
      </c>
      <c r="F50" s="57">
        <f t="shared" si="0"/>
        <v>4.1739256248924397</v>
      </c>
      <c r="G50" s="56">
        <f t="shared" si="3"/>
        <v>3.4607697027607465E-2</v>
      </c>
      <c r="I50" s="59"/>
      <c r="J50" s="59"/>
      <c r="K50" s="59"/>
      <c r="L50" s="59"/>
      <c r="M50" s="59"/>
    </row>
    <row r="51" spans="2:20" ht="36.6" customHeight="1" x14ac:dyDescent="0.3">
      <c r="B51" s="55">
        <v>41830</v>
      </c>
      <c r="C51" s="56">
        <v>64.87</v>
      </c>
      <c r="D51" s="56">
        <f t="shared" si="1"/>
        <v>-9.9999999999994316E-2</v>
      </c>
      <c r="E51" s="56">
        <f t="shared" si="2"/>
        <v>-1.5391719255039914E-3</v>
      </c>
      <c r="F51" s="57">
        <f t="shared" si="0"/>
        <v>4.1723852672249642</v>
      </c>
      <c r="G51" s="56">
        <f t="shared" si="3"/>
        <v>-1.5403576674755115E-3</v>
      </c>
      <c r="I51" s="58" t="s">
        <v>122</v>
      </c>
      <c r="J51" s="58"/>
      <c r="K51" s="58"/>
      <c r="L51" s="58"/>
      <c r="M51" s="58"/>
    </row>
    <row r="52" spans="2:20" x14ac:dyDescent="0.3">
      <c r="B52" s="55">
        <v>41831</v>
      </c>
      <c r="C52" s="56">
        <v>66.34</v>
      </c>
      <c r="D52" s="56">
        <f t="shared" si="1"/>
        <v>1.4699999999999989</v>
      </c>
      <c r="E52" s="56">
        <f t="shared" si="2"/>
        <v>2.2660706027439477E-2</v>
      </c>
      <c r="F52" s="57">
        <f t="shared" si="0"/>
        <v>4.1947930335189065</v>
      </c>
      <c r="G52" s="56">
        <f t="shared" si="3"/>
        <v>2.2407766293942366E-2</v>
      </c>
      <c r="I52" s="67" t="s">
        <v>118</v>
      </c>
      <c r="J52" s="65">
        <f>C108</f>
        <v>79.040000000000006</v>
      </c>
      <c r="K52" s="66"/>
      <c r="L52" s="60"/>
      <c r="M52" s="60"/>
    </row>
    <row r="53" spans="2:20" x14ac:dyDescent="0.3">
      <c r="B53" s="55">
        <v>41834</v>
      </c>
      <c r="C53" s="56">
        <v>67.900000000000006</v>
      </c>
      <c r="D53" s="56">
        <f t="shared" si="1"/>
        <v>1.5600000000000023</v>
      </c>
      <c r="E53" s="56">
        <f t="shared" si="2"/>
        <v>2.3515224600542693E-2</v>
      </c>
      <c r="F53" s="57">
        <f t="shared" si="0"/>
        <v>4.2180360345646504</v>
      </c>
      <c r="G53" s="56">
        <f t="shared" si="3"/>
        <v>2.3243001045743839E-2</v>
      </c>
      <c r="I53" s="67" t="s">
        <v>117</v>
      </c>
      <c r="J53" s="65">
        <f>AVERAGE(E4:E108)</f>
        <v>2.5910334440938545E-3</v>
      </c>
      <c r="K53" s="66"/>
      <c r="L53" s="60"/>
      <c r="M53" s="60"/>
    </row>
    <row r="54" spans="2:20" x14ac:dyDescent="0.3">
      <c r="B54" s="55">
        <v>41835</v>
      </c>
      <c r="C54" s="56">
        <v>67.17</v>
      </c>
      <c r="D54" s="56">
        <f t="shared" si="1"/>
        <v>-0.73000000000000398</v>
      </c>
      <c r="E54" s="56">
        <f t="shared" si="2"/>
        <v>-1.0751104565537612E-2</v>
      </c>
      <c r="F54" s="57">
        <f t="shared" si="0"/>
        <v>4.2072267192787729</v>
      </c>
      <c r="G54" s="56">
        <f t="shared" si="3"/>
        <v>-1.0809315285877474E-2</v>
      </c>
      <c r="I54" s="67" t="s">
        <v>119</v>
      </c>
      <c r="J54" s="65">
        <f>J52*(1+J53)</f>
        <v>79.244795283421197</v>
      </c>
      <c r="K54" s="66"/>
    </row>
    <row r="55" spans="2:20" x14ac:dyDescent="0.3">
      <c r="B55" s="55">
        <v>41836</v>
      </c>
      <c r="C55" s="56">
        <v>67.66</v>
      </c>
      <c r="D55" s="56">
        <f t="shared" si="1"/>
        <v>0.48999999999999488</v>
      </c>
      <c r="E55" s="56">
        <f t="shared" si="2"/>
        <v>7.2949233288669771E-3</v>
      </c>
      <c r="F55" s="57">
        <f t="shared" si="0"/>
        <v>4.214495163352562</v>
      </c>
      <c r="G55" s="56">
        <f t="shared" si="3"/>
        <v>7.2684440737891265E-3</v>
      </c>
      <c r="I55" s="67" t="s">
        <v>120</v>
      </c>
      <c r="J55" s="65">
        <f>_xlfn.STDEV.S(E4:E108)*1.645*J52</f>
        <v>2.2217109781850968</v>
      </c>
      <c r="K55" s="66"/>
    </row>
    <row r="56" spans="2:20" x14ac:dyDescent="0.3">
      <c r="B56" s="55">
        <v>41837</v>
      </c>
      <c r="C56" s="56">
        <v>66.41</v>
      </c>
      <c r="D56" s="56">
        <f t="shared" si="1"/>
        <v>-1.25</v>
      </c>
      <c r="E56" s="56">
        <f t="shared" si="2"/>
        <v>-1.8474726574046706E-2</v>
      </c>
      <c r="F56" s="57">
        <f t="shared" si="0"/>
        <v>4.1958476475526219</v>
      </c>
      <c r="G56" s="56">
        <f t="shared" si="3"/>
        <v>-1.8647515799940173E-2</v>
      </c>
      <c r="I56" s="67" t="s">
        <v>121</v>
      </c>
      <c r="J56" s="65" t="str">
        <f>_xlfn.CONCAT(ROUND(J54,3),"+/-",ROUND(J55,3))</f>
        <v>79.245+/-2.222</v>
      </c>
      <c r="K56" s="66"/>
    </row>
    <row r="57" spans="2:20" x14ac:dyDescent="0.3">
      <c r="B57" s="55">
        <v>41838</v>
      </c>
      <c r="C57" s="56">
        <v>68.42</v>
      </c>
      <c r="D57" s="56">
        <f t="shared" si="1"/>
        <v>2.0100000000000051</v>
      </c>
      <c r="E57" s="56">
        <f t="shared" si="2"/>
        <v>3.0266526125583577E-2</v>
      </c>
      <c r="F57" s="57">
        <f t="shared" si="0"/>
        <v>4.2256651795494591</v>
      </c>
      <c r="G57" s="56">
        <f t="shared" si="3"/>
        <v>2.9817531996837232E-2</v>
      </c>
    </row>
    <row r="58" spans="2:20" x14ac:dyDescent="0.3">
      <c r="B58" s="55">
        <v>41841</v>
      </c>
      <c r="C58" s="56">
        <v>69.400000000000006</v>
      </c>
      <c r="D58" s="56">
        <f t="shared" si="1"/>
        <v>0.98000000000000398</v>
      </c>
      <c r="E58" s="56">
        <f t="shared" si="2"/>
        <v>1.4323297281496696E-2</v>
      </c>
      <c r="F58" s="57">
        <f t="shared" si="0"/>
        <v>4.2398868675127588</v>
      </c>
      <c r="G58" s="56">
        <f t="shared" si="3"/>
        <v>1.4221687963299701E-2</v>
      </c>
    </row>
    <row r="59" spans="2:20" x14ac:dyDescent="0.3">
      <c r="B59" s="55">
        <v>41842</v>
      </c>
      <c r="C59" s="56">
        <v>69.27</v>
      </c>
      <c r="D59" s="56">
        <f t="shared" si="1"/>
        <v>-0.13000000000000966</v>
      </c>
      <c r="E59" s="56">
        <f t="shared" si="2"/>
        <v>-1.8731988472623869E-3</v>
      </c>
      <c r="F59" s="57">
        <f t="shared" si="0"/>
        <v>4.2380119120345139</v>
      </c>
      <c r="G59" s="56">
        <f t="shared" si="3"/>
        <v>-1.8749554782448996E-3</v>
      </c>
    </row>
    <row r="60" spans="2:20" ht="45" customHeight="1" x14ac:dyDescent="0.3">
      <c r="B60" s="55">
        <v>41843</v>
      </c>
      <c r="C60" s="56">
        <v>71.290000000000006</v>
      </c>
      <c r="D60" s="56">
        <f t="shared" si="1"/>
        <v>2.0200000000000102</v>
      </c>
      <c r="E60" s="56">
        <f t="shared" si="2"/>
        <v>2.9161253067706228E-2</v>
      </c>
      <c r="F60" s="57">
        <f t="shared" si="0"/>
        <v>4.2667560651295373</v>
      </c>
      <c r="G60" s="56">
        <f t="shared" si="3"/>
        <v>2.8744153095023428E-2</v>
      </c>
      <c r="I60" s="58" t="s">
        <v>124</v>
      </c>
      <c r="J60" s="59"/>
      <c r="K60" s="59"/>
      <c r="L60" s="59"/>
      <c r="M60" s="59"/>
    </row>
    <row r="61" spans="2:20" x14ac:dyDescent="0.3">
      <c r="B61" s="55">
        <v>41844</v>
      </c>
      <c r="C61" s="56">
        <v>74.98</v>
      </c>
      <c r="D61" s="56">
        <f t="shared" si="1"/>
        <v>3.6899999999999977</v>
      </c>
      <c r="E61" s="56">
        <f t="shared" si="2"/>
        <v>5.1760415205498629E-2</v>
      </c>
      <c r="F61" s="57">
        <f t="shared" si="0"/>
        <v>4.3172214113077656</v>
      </c>
      <c r="G61" s="56">
        <f t="shared" si="3"/>
        <v>5.0465346178228287E-2</v>
      </c>
      <c r="I61" s="59"/>
      <c r="J61" s="59"/>
      <c r="K61" s="59"/>
      <c r="L61" s="59"/>
      <c r="M61" s="59"/>
    </row>
    <row r="62" spans="2:20" x14ac:dyDescent="0.3">
      <c r="B62" s="55">
        <v>41845</v>
      </c>
      <c r="C62" s="56">
        <v>75.19</v>
      </c>
      <c r="D62" s="56">
        <f t="shared" si="1"/>
        <v>0.20999999999999375</v>
      </c>
      <c r="E62" s="56">
        <f t="shared" si="2"/>
        <v>2.8007468658308048E-3</v>
      </c>
      <c r="F62" s="57">
        <f t="shared" si="0"/>
        <v>4.3200182433899359</v>
      </c>
      <c r="G62" s="56">
        <f t="shared" si="3"/>
        <v>2.7968320821702974E-3</v>
      </c>
      <c r="I62" s="59"/>
      <c r="J62" s="59"/>
      <c r="K62" s="59"/>
      <c r="L62" s="59"/>
      <c r="M62" s="59"/>
    </row>
    <row r="63" spans="2:20" ht="40.799999999999997" customHeight="1" x14ac:dyDescent="0.3">
      <c r="B63" s="55">
        <v>41848</v>
      </c>
      <c r="C63" s="56">
        <v>74.92</v>
      </c>
      <c r="D63" s="56">
        <f t="shared" si="1"/>
        <v>-0.26999999999999602</v>
      </c>
      <c r="E63" s="56">
        <f t="shared" si="2"/>
        <v>-3.5909030456177157E-3</v>
      </c>
      <c r="F63" s="57">
        <f t="shared" si="0"/>
        <v>4.3164208775758874</v>
      </c>
      <c r="G63" s="56">
        <f t="shared" si="3"/>
        <v>-3.5973658140484588E-3</v>
      </c>
      <c r="I63" s="58" t="s">
        <v>122</v>
      </c>
      <c r="J63" s="58"/>
      <c r="K63" s="58"/>
      <c r="L63" s="58"/>
      <c r="M63" s="58"/>
    </row>
    <row r="64" spans="2:20" x14ac:dyDescent="0.3">
      <c r="B64" s="55">
        <v>41849</v>
      </c>
      <c r="C64" s="56">
        <v>73.709999999999994</v>
      </c>
      <c r="D64" s="56">
        <f t="shared" si="1"/>
        <v>-1.210000000000008</v>
      </c>
      <c r="E64" s="56">
        <f t="shared" si="2"/>
        <v>-1.6150560597971274E-2</v>
      </c>
      <c r="F64" s="57">
        <f t="shared" si="0"/>
        <v>4.3001384752011971</v>
      </c>
      <c r="G64" s="56">
        <f t="shared" si="3"/>
        <v>-1.6282402374690363E-2</v>
      </c>
      <c r="I64" s="67" t="s">
        <v>118</v>
      </c>
      <c r="J64" s="65">
        <f>F108</f>
        <v>4.3699540534396126</v>
      </c>
      <c r="K64" s="66"/>
      <c r="L64" s="60"/>
      <c r="M64" s="60"/>
    </row>
    <row r="65" spans="2:13" x14ac:dyDescent="0.3">
      <c r="B65" s="55">
        <v>41850</v>
      </c>
      <c r="C65" s="56">
        <v>74.680000000000007</v>
      </c>
      <c r="D65" s="56">
        <f t="shared" si="1"/>
        <v>0.97000000000001307</v>
      </c>
      <c r="E65" s="56">
        <f t="shared" si="2"/>
        <v>1.3159679826346672E-2</v>
      </c>
      <c r="F65" s="57">
        <f t="shared" si="0"/>
        <v>4.3132123186735223</v>
      </c>
      <c r="G65" s="56">
        <f t="shared" si="3"/>
        <v>1.3073843472325208E-2</v>
      </c>
      <c r="I65" s="67" t="s">
        <v>117</v>
      </c>
      <c r="J65" s="65">
        <f>AVERAGE(G4:G108)</f>
        <v>2.4440399172041098E-3</v>
      </c>
      <c r="K65" s="66"/>
      <c r="L65" s="60"/>
      <c r="M65" s="60"/>
    </row>
    <row r="66" spans="2:13" x14ac:dyDescent="0.3">
      <c r="B66" s="55">
        <v>41851</v>
      </c>
      <c r="C66" s="56">
        <v>72.650000000000006</v>
      </c>
      <c r="D66" s="56">
        <f t="shared" si="1"/>
        <v>-2.0300000000000011</v>
      </c>
      <c r="E66" s="56">
        <f t="shared" si="2"/>
        <v>-2.7182645956079284E-2</v>
      </c>
      <c r="F66" s="57">
        <f t="shared" si="0"/>
        <v>4.2856533900162921</v>
      </c>
      <c r="G66" s="56">
        <f t="shared" si="3"/>
        <v>-2.7558928657230197E-2</v>
      </c>
      <c r="I66" s="67" t="s">
        <v>125</v>
      </c>
      <c r="J66" s="65">
        <f>J64+J65</f>
        <v>4.372398093356817</v>
      </c>
      <c r="K66" s="66"/>
    </row>
    <row r="67" spans="2:13" x14ac:dyDescent="0.3">
      <c r="B67" s="55">
        <v>41852</v>
      </c>
      <c r="C67" s="56">
        <v>72.36</v>
      </c>
      <c r="D67" s="56">
        <f t="shared" si="1"/>
        <v>-0.29000000000000625</v>
      </c>
      <c r="E67" s="56">
        <f t="shared" si="2"/>
        <v>-3.991741225051703E-3</v>
      </c>
      <c r="F67" s="57">
        <f t="shared" si="0"/>
        <v>4.2816536605270947</v>
      </c>
      <c r="G67" s="56">
        <f t="shared" si="3"/>
        <v>-3.9997294891973567E-3</v>
      </c>
      <c r="I67" s="67" t="s">
        <v>120</v>
      </c>
      <c r="J67" s="65">
        <f>_xlfn.STDEV.S(E4:E108)*1.645</f>
        <v>2.8108691525621159E-2</v>
      </c>
      <c r="K67" s="66"/>
    </row>
    <row r="68" spans="2:13" x14ac:dyDescent="0.3">
      <c r="B68" s="55">
        <v>41855</v>
      </c>
      <c r="C68" s="56">
        <v>73.510000000000005</v>
      </c>
      <c r="D68" s="56">
        <f t="shared" si="1"/>
        <v>1.1500000000000057</v>
      </c>
      <c r="E68" s="56">
        <f t="shared" si="2"/>
        <v>1.5892758430071943E-2</v>
      </c>
      <c r="F68" s="57">
        <f t="shared" ref="F68:F108" si="4">LN(C68)</f>
        <v>4.2974214513859961</v>
      </c>
      <c r="G68" s="56">
        <f t="shared" si="3"/>
        <v>1.5767790858901343E-2</v>
      </c>
      <c r="I68" s="67" t="s">
        <v>121</v>
      </c>
      <c r="J68" s="65" t="str">
        <f>_xlfn.CONCAT(ROUND(EXP(J66-J67),3),"-",ROUND(EXP(J66+J67),3))</f>
        <v>77.037-81.492</v>
      </c>
      <c r="K68" s="66"/>
    </row>
    <row r="69" spans="2:13" x14ac:dyDescent="0.3">
      <c r="B69" s="55">
        <v>41856</v>
      </c>
      <c r="C69" s="56">
        <v>72.69</v>
      </c>
      <c r="D69" s="56">
        <f t="shared" ref="D69:D108" si="5">C69-C68</f>
        <v>-0.82000000000000739</v>
      </c>
      <c r="E69" s="56">
        <f t="shared" ref="E69:E108" si="6">D69/C68</f>
        <v>-1.115494490545514E-2</v>
      </c>
      <c r="F69" s="57">
        <f t="shared" si="4"/>
        <v>4.2862038234965443</v>
      </c>
      <c r="G69" s="56">
        <f t="shared" ref="G69:G108" si="7">F69-F68</f>
        <v>-1.1217627889451798E-2</v>
      </c>
    </row>
    <row r="70" spans="2:13" x14ac:dyDescent="0.3">
      <c r="B70" s="55">
        <v>41857</v>
      </c>
      <c r="C70" s="56">
        <v>72.47</v>
      </c>
      <c r="D70" s="56">
        <f t="shared" si="5"/>
        <v>-0.21999999999999886</v>
      </c>
      <c r="E70" s="56">
        <f t="shared" si="6"/>
        <v>-3.0265511074425489E-3</v>
      </c>
      <c r="F70" s="57">
        <f t="shared" si="4"/>
        <v>4.2831726831211903</v>
      </c>
      <c r="G70" s="56">
        <f t="shared" si="7"/>
        <v>-3.0311403753540134E-3</v>
      </c>
    </row>
    <row r="71" spans="2:13" x14ac:dyDescent="0.3">
      <c r="B71" s="55">
        <v>41858</v>
      </c>
      <c r="C71" s="56">
        <v>73.17</v>
      </c>
      <c r="D71" s="56">
        <f t="shared" si="5"/>
        <v>0.70000000000000284</v>
      </c>
      <c r="E71" s="56">
        <f t="shared" si="6"/>
        <v>9.659169311439255E-3</v>
      </c>
      <c r="F71" s="57">
        <f t="shared" si="4"/>
        <v>4.2927855008959384</v>
      </c>
      <c r="G71" s="56">
        <f t="shared" si="7"/>
        <v>9.6128177747480947E-3</v>
      </c>
    </row>
    <row r="72" spans="2:13" x14ac:dyDescent="0.3">
      <c r="B72" s="55">
        <v>41859</v>
      </c>
      <c r="C72" s="56">
        <v>73.06</v>
      </c>
      <c r="D72" s="56">
        <f t="shared" si="5"/>
        <v>-0.10999999999999943</v>
      </c>
      <c r="E72" s="56">
        <f t="shared" si="6"/>
        <v>-1.5033483668169937E-3</v>
      </c>
      <c r="F72" s="57">
        <f t="shared" si="4"/>
        <v>4.2912810213671362</v>
      </c>
      <c r="G72" s="56">
        <f t="shared" si="7"/>
        <v>-1.5044795288021717E-3</v>
      </c>
    </row>
    <row r="73" spans="2:13" x14ac:dyDescent="0.3">
      <c r="B73" s="55">
        <v>41862</v>
      </c>
      <c r="C73" s="56">
        <v>73.44</v>
      </c>
      <c r="D73" s="56">
        <f t="shared" si="5"/>
        <v>0.37999999999999545</v>
      </c>
      <c r="E73" s="56">
        <f t="shared" si="6"/>
        <v>5.2012044894606552E-3</v>
      </c>
      <c r="F73" s="57">
        <f t="shared" si="4"/>
        <v>4.2964687463122351</v>
      </c>
      <c r="G73" s="56">
        <f t="shared" si="7"/>
        <v>5.1877249450988927E-3</v>
      </c>
    </row>
    <row r="74" spans="2:13" x14ac:dyDescent="0.3">
      <c r="B74" s="55">
        <v>41863</v>
      </c>
      <c r="C74" s="56">
        <v>72.83</v>
      </c>
      <c r="D74" s="56">
        <f t="shared" si="5"/>
        <v>-0.60999999999999943</v>
      </c>
      <c r="E74" s="56">
        <f t="shared" si="6"/>
        <v>-8.3061002178649156E-3</v>
      </c>
      <c r="F74" s="57">
        <f t="shared" si="4"/>
        <v>4.2881279582298237</v>
      </c>
      <c r="G74" s="56">
        <f t="shared" si="7"/>
        <v>-8.3407880824113434E-3</v>
      </c>
    </row>
    <row r="75" spans="2:13" x14ac:dyDescent="0.3">
      <c r="B75" s="55">
        <v>41864</v>
      </c>
      <c r="C75" s="56">
        <v>73.77</v>
      </c>
      <c r="D75" s="56">
        <f t="shared" si="5"/>
        <v>0.93999999999999773</v>
      </c>
      <c r="E75" s="56">
        <f t="shared" si="6"/>
        <v>1.2906769188521183E-2</v>
      </c>
      <c r="F75" s="57">
        <f t="shared" si="4"/>
        <v>4.3009521448962111</v>
      </c>
      <c r="G75" s="56">
        <f t="shared" si="7"/>
        <v>1.2824186666387405E-2</v>
      </c>
    </row>
    <row r="76" spans="2:13" x14ac:dyDescent="0.3">
      <c r="B76" s="55">
        <v>41865</v>
      </c>
      <c r="C76" s="56">
        <v>74.3</v>
      </c>
      <c r="D76" s="56">
        <f t="shared" si="5"/>
        <v>0.53000000000000114</v>
      </c>
      <c r="E76" s="56">
        <f t="shared" si="6"/>
        <v>7.1844923410600671E-3</v>
      </c>
      <c r="F76" s="57">
        <f t="shared" si="4"/>
        <v>4.3081109517237133</v>
      </c>
      <c r="G76" s="56">
        <f t="shared" si="7"/>
        <v>7.1588068275021399E-3</v>
      </c>
    </row>
    <row r="77" spans="2:13" x14ac:dyDescent="0.3">
      <c r="B77" s="55">
        <v>41866</v>
      </c>
      <c r="C77" s="56">
        <v>73.63</v>
      </c>
      <c r="D77" s="56">
        <f t="shared" si="5"/>
        <v>-0.67000000000000171</v>
      </c>
      <c r="E77" s="56">
        <f t="shared" si="6"/>
        <v>-9.0174966352624727E-3</v>
      </c>
      <c r="F77" s="57">
        <f t="shared" si="4"/>
        <v>4.2990525513806253</v>
      </c>
      <c r="G77" s="56">
        <f t="shared" si="7"/>
        <v>-9.0584003430880244E-3</v>
      </c>
    </row>
    <row r="78" spans="2:13" x14ac:dyDescent="0.3">
      <c r="B78" s="55">
        <v>41869</v>
      </c>
      <c r="C78" s="56">
        <v>74.59</v>
      </c>
      <c r="D78" s="56">
        <f t="shared" si="5"/>
        <v>0.96000000000000796</v>
      </c>
      <c r="E78" s="56">
        <f t="shared" si="6"/>
        <v>1.3038163791932745E-2</v>
      </c>
      <c r="F78" s="57">
        <f t="shared" si="4"/>
        <v>4.3120064499670718</v>
      </c>
      <c r="G78" s="56">
        <f t="shared" si="7"/>
        <v>1.2953898586446577E-2</v>
      </c>
    </row>
    <row r="79" spans="2:13" x14ac:dyDescent="0.3">
      <c r="B79" s="55">
        <v>41870</v>
      </c>
      <c r="C79" s="56">
        <v>75.290000000000006</v>
      </c>
      <c r="D79" s="56">
        <f t="shared" si="5"/>
        <v>0.70000000000000284</v>
      </c>
      <c r="E79" s="56">
        <f t="shared" si="6"/>
        <v>9.3846360101890718E-3</v>
      </c>
      <c r="F79" s="57">
        <f t="shared" si="4"/>
        <v>4.3213473238620308</v>
      </c>
      <c r="G79" s="56">
        <f t="shared" si="7"/>
        <v>9.3408738949589676E-3</v>
      </c>
    </row>
    <row r="80" spans="2:13" x14ac:dyDescent="0.3">
      <c r="B80" s="55">
        <v>41871</v>
      </c>
      <c r="C80" s="56">
        <v>74.81</v>
      </c>
      <c r="D80" s="56">
        <f t="shared" si="5"/>
        <v>-0.48000000000000398</v>
      </c>
      <c r="E80" s="56">
        <f t="shared" si="6"/>
        <v>-6.3753486518794518E-3</v>
      </c>
      <c r="F80" s="57">
        <f t="shared" si="4"/>
        <v>4.3149515658843134</v>
      </c>
      <c r="G80" s="56">
        <f t="shared" si="7"/>
        <v>-6.3957579777174089E-3</v>
      </c>
    </row>
    <row r="81" spans="2:7" x14ac:dyDescent="0.3">
      <c r="B81" s="55">
        <v>41872</v>
      </c>
      <c r="C81" s="56">
        <v>74.569999999999993</v>
      </c>
      <c r="D81" s="56">
        <f t="shared" si="5"/>
        <v>-0.24000000000000909</v>
      </c>
      <c r="E81" s="56">
        <f t="shared" si="6"/>
        <v>-3.2081272557145982E-3</v>
      </c>
      <c r="F81" s="57">
        <f t="shared" si="4"/>
        <v>4.3117382815557033</v>
      </c>
      <c r="G81" s="56">
        <f t="shared" si="7"/>
        <v>-3.213284328610122E-3</v>
      </c>
    </row>
    <row r="82" spans="2:7" x14ac:dyDescent="0.3">
      <c r="B82" s="55">
        <v>41873</v>
      </c>
      <c r="C82" s="56">
        <v>74.569999999999993</v>
      </c>
      <c r="D82" s="56">
        <f t="shared" si="5"/>
        <v>0</v>
      </c>
      <c r="E82" s="56">
        <f t="shared" si="6"/>
        <v>0</v>
      </c>
      <c r="F82" s="57">
        <f t="shared" si="4"/>
        <v>4.3117382815557033</v>
      </c>
      <c r="G82" s="56">
        <f t="shared" si="7"/>
        <v>0</v>
      </c>
    </row>
    <row r="83" spans="2:7" x14ac:dyDescent="0.3">
      <c r="B83" s="55">
        <v>41876</v>
      </c>
      <c r="C83" s="56">
        <v>75.02</v>
      </c>
      <c r="D83" s="56">
        <f t="shared" si="5"/>
        <v>0.45000000000000284</v>
      </c>
      <c r="E83" s="56">
        <f t="shared" si="6"/>
        <v>6.0345983639533713E-3</v>
      </c>
      <c r="F83" s="57">
        <f t="shared" si="4"/>
        <v>4.3177547446537412</v>
      </c>
      <c r="G83" s="56">
        <f t="shared" si="7"/>
        <v>6.0164630980379386E-3</v>
      </c>
    </row>
    <row r="84" spans="2:7" x14ac:dyDescent="0.3">
      <c r="B84" s="55">
        <v>41877</v>
      </c>
      <c r="C84" s="56">
        <v>75.959999999999994</v>
      </c>
      <c r="D84" s="56">
        <f t="shared" si="5"/>
        <v>0.93999999999999773</v>
      </c>
      <c r="E84" s="56">
        <f t="shared" si="6"/>
        <v>1.2529992002132735E-2</v>
      </c>
      <c r="F84" s="57">
        <f t="shared" si="4"/>
        <v>4.3302068859440848</v>
      </c>
      <c r="G84" s="56">
        <f t="shared" si="7"/>
        <v>1.2452141290343555E-2</v>
      </c>
    </row>
    <row r="85" spans="2:7" x14ac:dyDescent="0.3">
      <c r="B85" s="55">
        <v>41878</v>
      </c>
      <c r="C85" s="56">
        <v>74.63</v>
      </c>
      <c r="D85" s="56">
        <f t="shared" si="5"/>
        <v>-1.3299999999999983</v>
      </c>
      <c r="E85" s="56">
        <f t="shared" si="6"/>
        <v>-1.7509215376513933E-2</v>
      </c>
      <c r="F85" s="57">
        <f t="shared" si="4"/>
        <v>4.3125425711432959</v>
      </c>
      <c r="G85" s="56">
        <f t="shared" si="7"/>
        <v>-1.7664314800788894E-2</v>
      </c>
    </row>
    <row r="86" spans="2:7" x14ac:dyDescent="0.3">
      <c r="B86" s="55">
        <v>41879</v>
      </c>
      <c r="C86" s="56">
        <v>73.86</v>
      </c>
      <c r="D86" s="56">
        <f t="shared" si="5"/>
        <v>-0.76999999999999602</v>
      </c>
      <c r="E86" s="56">
        <f t="shared" si="6"/>
        <v>-1.0317566662200135E-2</v>
      </c>
      <c r="F86" s="57">
        <f t="shared" si="4"/>
        <v>4.3021714094244174</v>
      </c>
      <c r="G86" s="56">
        <f t="shared" si="7"/>
        <v>-1.0371161718878419E-2</v>
      </c>
    </row>
    <row r="87" spans="2:7" x14ac:dyDescent="0.3">
      <c r="B87" s="55">
        <v>41880</v>
      </c>
      <c r="C87" s="56">
        <v>74.819999999999993</v>
      </c>
      <c r="D87" s="56">
        <f t="shared" si="5"/>
        <v>0.95999999999999375</v>
      </c>
      <c r="E87" s="56">
        <f t="shared" si="6"/>
        <v>1.2997562956945489E-2</v>
      </c>
      <c r="F87" s="57">
        <f t="shared" si="4"/>
        <v>4.3150852289200001</v>
      </c>
      <c r="G87" s="56">
        <f t="shared" si="7"/>
        <v>1.2913819495582679E-2</v>
      </c>
    </row>
    <row r="88" spans="2:7" x14ac:dyDescent="0.3">
      <c r="B88" s="55">
        <v>41884</v>
      </c>
      <c r="C88" s="56">
        <v>76.680000000000007</v>
      </c>
      <c r="D88" s="56">
        <f t="shared" si="5"/>
        <v>1.8600000000000136</v>
      </c>
      <c r="E88" s="56">
        <f t="shared" si="6"/>
        <v>2.4859663191660167E-2</v>
      </c>
      <c r="F88" s="57">
        <f t="shared" si="4"/>
        <v>4.3396409181774436</v>
      </c>
      <c r="G88" s="56">
        <f t="shared" si="7"/>
        <v>2.4555689257443447E-2</v>
      </c>
    </row>
    <row r="89" spans="2:7" x14ac:dyDescent="0.3">
      <c r="B89" s="55">
        <v>41885</v>
      </c>
      <c r="C89" s="56">
        <v>75.83</v>
      </c>
      <c r="D89" s="56">
        <f t="shared" si="5"/>
        <v>-0.85000000000000853</v>
      </c>
      <c r="E89" s="56">
        <f t="shared" si="6"/>
        <v>-1.1085028690662604E-2</v>
      </c>
      <c r="F89" s="57">
        <f t="shared" si="4"/>
        <v>4.3284939927128443</v>
      </c>
      <c r="G89" s="56">
        <f t="shared" si="7"/>
        <v>-1.1146925464599278E-2</v>
      </c>
    </row>
    <row r="90" spans="2:7" x14ac:dyDescent="0.3">
      <c r="B90" s="55">
        <v>41886</v>
      </c>
      <c r="C90" s="56">
        <v>75.95</v>
      </c>
      <c r="D90" s="56">
        <f t="shared" si="5"/>
        <v>0.12000000000000455</v>
      </c>
      <c r="E90" s="56">
        <f t="shared" si="6"/>
        <v>1.5824871422920289E-3</v>
      </c>
      <c r="F90" s="57">
        <f t="shared" si="4"/>
        <v>4.3300752290417819</v>
      </c>
      <c r="G90" s="56">
        <f t="shared" si="7"/>
        <v>1.5812363289375853E-3</v>
      </c>
    </row>
    <row r="91" spans="2:7" x14ac:dyDescent="0.3">
      <c r="B91" s="55">
        <v>41887</v>
      </c>
      <c r="C91" s="56">
        <v>77.260000000000005</v>
      </c>
      <c r="D91" s="56">
        <f t="shared" si="5"/>
        <v>1.3100000000000023</v>
      </c>
      <c r="E91" s="56">
        <f t="shared" si="6"/>
        <v>1.7248189598420043E-2</v>
      </c>
      <c r="F91" s="57">
        <f t="shared" si="4"/>
        <v>4.3471763572381352</v>
      </c>
      <c r="G91" s="56">
        <f t="shared" si="7"/>
        <v>1.7101128196353343E-2</v>
      </c>
    </row>
    <row r="92" spans="2:7" x14ac:dyDescent="0.3">
      <c r="B92" s="55">
        <v>41890</v>
      </c>
      <c r="C92" s="56">
        <v>77.89</v>
      </c>
      <c r="D92" s="56">
        <f t="shared" si="5"/>
        <v>0.62999999999999545</v>
      </c>
      <c r="E92" s="56">
        <f t="shared" si="6"/>
        <v>8.1542842350504196E-3</v>
      </c>
      <c r="F92" s="57">
        <f t="shared" si="4"/>
        <v>4.355297574931857</v>
      </c>
      <c r="G92" s="56">
        <f t="shared" si="7"/>
        <v>8.1212176937217606E-3</v>
      </c>
    </row>
    <row r="93" spans="2:7" x14ac:dyDescent="0.3">
      <c r="B93" s="55">
        <v>41891</v>
      </c>
      <c r="C93" s="56">
        <v>76.67</v>
      </c>
      <c r="D93" s="56">
        <f t="shared" si="5"/>
        <v>-1.2199999999999989</v>
      </c>
      <c r="E93" s="56">
        <f t="shared" si="6"/>
        <v>-1.5663114648863767E-2</v>
      </c>
      <c r="F93" s="57">
        <f t="shared" si="4"/>
        <v>4.339510497570803</v>
      </c>
      <c r="G93" s="56">
        <f t="shared" si="7"/>
        <v>-1.5787077361054003E-2</v>
      </c>
    </row>
    <row r="94" spans="2:7" x14ac:dyDescent="0.3">
      <c r="B94" s="55">
        <v>41892</v>
      </c>
      <c r="C94" s="56">
        <v>77.430000000000007</v>
      </c>
      <c r="D94" s="56">
        <f t="shared" si="5"/>
        <v>0.76000000000000512</v>
      </c>
      <c r="E94" s="56">
        <f t="shared" si="6"/>
        <v>9.9126124951089741E-3</v>
      </c>
      <c r="F94" s="57">
        <f t="shared" si="4"/>
        <v>4.3493743023986324</v>
      </c>
      <c r="G94" s="56">
        <f t="shared" si="7"/>
        <v>9.8638048278294477E-3</v>
      </c>
    </row>
    <row r="95" spans="2:7" x14ac:dyDescent="0.3">
      <c r="B95" s="55">
        <v>41893</v>
      </c>
      <c r="C95" s="56">
        <v>77.92</v>
      </c>
      <c r="D95" s="56">
        <f t="shared" si="5"/>
        <v>0.48999999999999488</v>
      </c>
      <c r="E95" s="56">
        <f t="shared" si="6"/>
        <v>6.3282965258942897E-3</v>
      </c>
      <c r="F95" s="57">
        <f t="shared" si="4"/>
        <v>4.3556826593342794</v>
      </c>
      <c r="G95" s="56">
        <f t="shared" si="7"/>
        <v>6.3083569356470193E-3</v>
      </c>
    </row>
    <row r="96" spans="2:7" x14ac:dyDescent="0.3">
      <c r="B96" s="55">
        <v>41894</v>
      </c>
      <c r="C96" s="56">
        <v>77.48</v>
      </c>
      <c r="D96" s="56">
        <f t="shared" si="5"/>
        <v>-0.43999999999999773</v>
      </c>
      <c r="E96" s="56">
        <f t="shared" si="6"/>
        <v>-5.6468172484599299E-3</v>
      </c>
      <c r="F96" s="57">
        <f t="shared" si="4"/>
        <v>4.3500198385387954</v>
      </c>
      <c r="G96" s="56">
        <f t="shared" si="7"/>
        <v>-5.6628207954840803E-3</v>
      </c>
    </row>
    <row r="97" spans="2:7" x14ac:dyDescent="0.3">
      <c r="B97" s="55">
        <v>41897</v>
      </c>
      <c r="C97" s="56">
        <v>74.58</v>
      </c>
      <c r="D97" s="56">
        <f t="shared" si="5"/>
        <v>-2.9000000000000057</v>
      </c>
      <c r="E97" s="56">
        <f t="shared" si="6"/>
        <v>-3.7429013939081122E-2</v>
      </c>
      <c r="F97" s="57">
        <f t="shared" si="4"/>
        <v>4.3118723747506751</v>
      </c>
      <c r="G97" s="56">
        <f t="shared" si="7"/>
        <v>-3.8147463788120284E-2</v>
      </c>
    </row>
    <row r="98" spans="2:7" x14ac:dyDescent="0.3">
      <c r="B98" s="55">
        <v>41898</v>
      </c>
      <c r="C98" s="56">
        <v>76.08</v>
      </c>
      <c r="D98" s="56">
        <f t="shared" si="5"/>
        <v>1.5</v>
      </c>
      <c r="E98" s="56">
        <f t="shared" si="6"/>
        <v>2.0112630732099759E-2</v>
      </c>
      <c r="F98" s="57">
        <f t="shared" si="4"/>
        <v>4.3317854182371347</v>
      </c>
      <c r="G98" s="56">
        <f t="shared" si="7"/>
        <v>1.9913043486459614E-2</v>
      </c>
    </row>
    <row r="99" spans="2:7" x14ac:dyDescent="0.3">
      <c r="B99" s="55">
        <v>41899</v>
      </c>
      <c r="C99" s="56">
        <v>76.430000000000007</v>
      </c>
      <c r="D99" s="56">
        <f t="shared" si="5"/>
        <v>0.35000000000000853</v>
      </c>
      <c r="E99" s="56">
        <f t="shared" si="6"/>
        <v>4.6004206098844442E-3</v>
      </c>
      <c r="F99" s="57">
        <f t="shared" si="4"/>
        <v>4.3363752892547929</v>
      </c>
      <c r="G99" s="56">
        <f t="shared" si="7"/>
        <v>4.5898710176581758E-3</v>
      </c>
    </row>
    <row r="100" spans="2:7" x14ac:dyDescent="0.3">
      <c r="B100" s="55">
        <v>41900</v>
      </c>
      <c r="C100" s="56">
        <v>77</v>
      </c>
      <c r="D100" s="56">
        <f t="shared" si="5"/>
        <v>0.56999999999999318</v>
      </c>
      <c r="E100" s="56">
        <f t="shared" si="6"/>
        <v>7.4578045270180969E-3</v>
      </c>
      <c r="F100" s="57">
        <f t="shared" si="4"/>
        <v>4.3438054218536841</v>
      </c>
      <c r="G100" s="56">
        <f t="shared" si="7"/>
        <v>7.4301325988912481E-3</v>
      </c>
    </row>
    <row r="101" spans="2:7" x14ac:dyDescent="0.3">
      <c r="B101" s="55">
        <v>41901</v>
      </c>
      <c r="C101" s="56">
        <v>77.91</v>
      </c>
      <c r="D101" s="56">
        <f t="shared" si="5"/>
        <v>0.90999999999999659</v>
      </c>
      <c r="E101" s="56">
        <f t="shared" si="6"/>
        <v>1.1818181818181775E-2</v>
      </c>
      <c r="F101" s="57">
        <f t="shared" si="4"/>
        <v>4.3555543143427666</v>
      </c>
      <c r="G101" s="56">
        <f t="shared" si="7"/>
        <v>1.1748892489082507E-2</v>
      </c>
    </row>
    <row r="102" spans="2:7" x14ac:dyDescent="0.3">
      <c r="B102" s="55">
        <v>41904</v>
      </c>
      <c r="C102" s="56">
        <v>76.8</v>
      </c>
      <c r="D102" s="56">
        <f t="shared" si="5"/>
        <v>-1.1099999999999994</v>
      </c>
      <c r="E102" s="56">
        <f t="shared" si="6"/>
        <v>-1.4247208317289173E-2</v>
      </c>
      <c r="F102" s="57">
        <f t="shared" si="4"/>
        <v>4.3412046401536264</v>
      </c>
      <c r="G102" s="56">
        <f t="shared" si="7"/>
        <v>-1.4349674189140238E-2</v>
      </c>
    </row>
    <row r="103" spans="2:7" x14ac:dyDescent="0.3">
      <c r="B103" s="55">
        <v>41905</v>
      </c>
      <c r="C103" s="56">
        <v>78.290000000000006</v>
      </c>
      <c r="D103" s="56">
        <f t="shared" si="5"/>
        <v>1.4900000000000091</v>
      </c>
      <c r="E103" s="56">
        <f t="shared" si="6"/>
        <v>1.9401041666666785E-2</v>
      </c>
      <c r="F103" s="57">
        <f t="shared" si="4"/>
        <v>4.3604198809198227</v>
      </c>
      <c r="G103" s="56">
        <f t="shared" si="7"/>
        <v>1.9215240766196295E-2</v>
      </c>
    </row>
    <row r="104" spans="2:7" x14ac:dyDescent="0.3">
      <c r="B104" s="55">
        <v>41906</v>
      </c>
      <c r="C104" s="56">
        <v>78.540000000000006</v>
      </c>
      <c r="D104" s="56">
        <f t="shared" si="5"/>
        <v>0.25</v>
      </c>
      <c r="E104" s="56">
        <f t="shared" si="6"/>
        <v>3.1932558436581935E-3</v>
      </c>
      <c r="F104" s="57">
        <f t="shared" si="4"/>
        <v>4.3636080491498639</v>
      </c>
      <c r="G104" s="56">
        <f t="shared" si="7"/>
        <v>3.1881682300411995E-3</v>
      </c>
    </row>
    <row r="105" spans="2:7" x14ac:dyDescent="0.3">
      <c r="B105" s="55">
        <v>41907</v>
      </c>
      <c r="C105" s="56">
        <v>77.22</v>
      </c>
      <c r="D105" s="56">
        <f t="shared" si="5"/>
        <v>-1.3200000000000074</v>
      </c>
      <c r="E105" s="56">
        <f t="shared" si="6"/>
        <v>-1.6806722689075723E-2</v>
      </c>
      <c r="F105" s="57">
        <f t="shared" si="4"/>
        <v>4.3466584908360906</v>
      </c>
      <c r="G105" s="56">
        <f t="shared" si="7"/>
        <v>-1.6949558313773316E-2</v>
      </c>
    </row>
    <row r="106" spans="2:7" x14ac:dyDescent="0.3">
      <c r="B106" s="55">
        <v>41908</v>
      </c>
      <c r="C106" s="56">
        <v>78.790000000000006</v>
      </c>
      <c r="D106" s="56">
        <f t="shared" si="5"/>
        <v>1.5700000000000074</v>
      </c>
      <c r="E106" s="56">
        <f t="shared" si="6"/>
        <v>2.0331520331520428E-2</v>
      </c>
      <c r="F106" s="57">
        <f t="shared" si="4"/>
        <v>4.3667860852575968</v>
      </c>
      <c r="G106" s="56">
        <f t="shared" si="7"/>
        <v>2.0127594421506245E-2</v>
      </c>
    </row>
    <row r="107" spans="2:7" x14ac:dyDescent="0.3">
      <c r="B107" s="55">
        <v>41911</v>
      </c>
      <c r="C107" s="56">
        <v>79</v>
      </c>
      <c r="D107" s="56">
        <f t="shared" si="5"/>
        <v>0.20999999999999375</v>
      </c>
      <c r="E107" s="56">
        <f t="shared" si="6"/>
        <v>2.6653128569614636E-3</v>
      </c>
      <c r="F107" s="57">
        <f t="shared" si="4"/>
        <v>4.3694478524670215</v>
      </c>
      <c r="G107" s="56">
        <f t="shared" si="7"/>
        <v>2.6617672094246814E-3</v>
      </c>
    </row>
    <row r="108" spans="2:7" x14ac:dyDescent="0.3">
      <c r="B108" s="55">
        <v>41912</v>
      </c>
      <c r="C108" s="56">
        <v>79.040000000000006</v>
      </c>
      <c r="D108" s="56">
        <f t="shared" si="5"/>
        <v>4.0000000000006253E-2</v>
      </c>
      <c r="E108" s="56">
        <f t="shared" si="6"/>
        <v>5.0632911392412981E-4</v>
      </c>
      <c r="F108" s="57">
        <f t="shared" si="4"/>
        <v>4.3699540534396126</v>
      </c>
      <c r="G108" s="56">
        <f t="shared" si="7"/>
        <v>5.0620097259113095E-4</v>
      </c>
    </row>
  </sheetData>
  <mergeCells count="33">
    <mergeCell ref="J66:K66"/>
    <mergeCell ref="J67:K67"/>
    <mergeCell ref="J68:K68"/>
    <mergeCell ref="J56:K56"/>
    <mergeCell ref="I60:M62"/>
    <mergeCell ref="I63:M63"/>
    <mergeCell ref="J64:K64"/>
    <mergeCell ref="J65:K65"/>
    <mergeCell ref="I51:M51"/>
    <mergeCell ref="J52:K52"/>
    <mergeCell ref="J53:K53"/>
    <mergeCell ref="J54:K54"/>
    <mergeCell ref="J55:K55"/>
    <mergeCell ref="I32:M32"/>
    <mergeCell ref="I36:M38"/>
    <mergeCell ref="I39:M39"/>
    <mergeCell ref="J40:K40"/>
    <mergeCell ref="J41:K41"/>
    <mergeCell ref="J42:K42"/>
    <mergeCell ref="J43:K43"/>
    <mergeCell ref="J44:K44"/>
    <mergeCell ref="I48:M50"/>
    <mergeCell ref="I3:M5"/>
    <mergeCell ref="I6:M6"/>
    <mergeCell ref="I9:M9"/>
    <mergeCell ref="I10:M10"/>
    <mergeCell ref="I14:M16"/>
    <mergeCell ref="I17:M17"/>
    <mergeCell ref="I20:M20"/>
    <mergeCell ref="I21:M21"/>
    <mergeCell ref="I25:M27"/>
    <mergeCell ref="I28:M28"/>
    <mergeCell ref="I31:M3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2C39-5744-41B2-880D-1B52831FCA07}">
  <dimension ref="A1:W109"/>
  <sheetViews>
    <sheetView showGridLines="0" zoomScale="70" zoomScaleNormal="70" workbookViewId="0">
      <selection activeCell="J2" sqref="J2:M11"/>
    </sheetView>
  </sheetViews>
  <sheetFormatPr defaultRowHeight="14.4" x14ac:dyDescent="0.3"/>
  <cols>
    <col min="1" max="1" width="0.5546875" style="50" customWidth="1"/>
    <col min="2" max="2" width="10.5546875" style="6" bestFit="1" customWidth="1"/>
    <col min="3" max="9" width="8.88671875" style="6"/>
    <col min="10" max="10" width="22.21875" style="50" customWidth="1"/>
    <col min="11" max="14" width="8.88671875" style="50"/>
    <col min="15" max="15" width="17.5546875" style="6" bestFit="1" customWidth="1"/>
    <col min="16" max="18" width="13.88671875" style="6" bestFit="1" customWidth="1"/>
    <col min="19" max="19" width="13.33203125" style="6" bestFit="1" customWidth="1"/>
    <col min="20" max="20" width="13.88671875" style="6" customWidth="1"/>
    <col min="21" max="21" width="13.33203125" style="6" bestFit="1" customWidth="1"/>
    <col min="22" max="22" width="13.88671875" style="6" bestFit="1" customWidth="1"/>
    <col min="23" max="23" width="13.33203125" style="6" bestFit="1" customWidth="1"/>
    <col min="24" max="16384" width="8.88671875" style="6"/>
  </cols>
  <sheetData>
    <row r="1" spans="2:23" s="50" customFormat="1" ht="3.6" customHeight="1" x14ac:dyDescent="0.3"/>
    <row r="2" spans="2:23" ht="27" customHeight="1" x14ac:dyDescent="0.3">
      <c r="B2" s="68" t="s">
        <v>0</v>
      </c>
      <c r="C2" s="69" t="s">
        <v>73</v>
      </c>
      <c r="D2" s="69"/>
      <c r="E2" s="69"/>
      <c r="F2" s="69" t="s">
        <v>74</v>
      </c>
      <c r="G2" s="69"/>
      <c r="H2" s="69"/>
      <c r="J2" s="72" t="s">
        <v>126</v>
      </c>
      <c r="K2" s="72"/>
      <c r="L2" s="72"/>
      <c r="M2" s="72"/>
    </row>
    <row r="3" spans="2:23" ht="62.4" customHeight="1" x14ac:dyDescent="0.3">
      <c r="B3" s="70"/>
      <c r="C3" s="54" t="s">
        <v>1</v>
      </c>
      <c r="D3" s="54" t="s">
        <v>2</v>
      </c>
      <c r="E3" s="54" t="s">
        <v>3</v>
      </c>
      <c r="F3" s="54" t="s">
        <v>1</v>
      </c>
      <c r="G3" s="54" t="s">
        <v>2</v>
      </c>
      <c r="H3" s="54" t="s">
        <v>3</v>
      </c>
      <c r="J3" s="72"/>
      <c r="K3" s="72"/>
      <c r="L3" s="72"/>
      <c r="M3" s="72"/>
    </row>
    <row r="4" spans="2:23" x14ac:dyDescent="0.3">
      <c r="B4" s="55">
        <v>41760</v>
      </c>
      <c r="C4" s="56">
        <v>61.15</v>
      </c>
      <c r="D4" s="56">
        <v>98.48</v>
      </c>
      <c r="E4" s="56">
        <v>1883.68</v>
      </c>
      <c r="F4" s="71"/>
      <c r="G4" s="71"/>
      <c r="H4" s="71"/>
      <c r="J4" s="72"/>
      <c r="K4" s="72"/>
      <c r="L4" s="72"/>
      <c r="M4" s="72"/>
    </row>
    <row r="5" spans="2:23" x14ac:dyDescent="0.3">
      <c r="B5" s="55">
        <v>41761</v>
      </c>
      <c r="C5" s="56">
        <v>60.46</v>
      </c>
      <c r="D5" s="56">
        <v>96.53</v>
      </c>
      <c r="E5" s="56">
        <v>1881.14</v>
      </c>
      <c r="F5" s="57">
        <f>C5/C4-1</f>
        <v>-1.1283728536385929E-2</v>
      </c>
      <c r="G5" s="57">
        <f t="shared" ref="G5:H5" si="0">D5/D4-1</f>
        <v>-1.9800974817221761E-2</v>
      </c>
      <c r="H5" s="57">
        <f t="shared" si="0"/>
        <v>-1.3484243608256063E-3</v>
      </c>
      <c r="J5" s="3" t="s">
        <v>116</v>
      </c>
    </row>
    <row r="6" spans="2:23" x14ac:dyDescent="0.3">
      <c r="B6" s="55">
        <v>41764</v>
      </c>
      <c r="C6" s="56">
        <v>61.22</v>
      </c>
      <c r="D6" s="56">
        <v>96.49</v>
      </c>
      <c r="E6" s="56">
        <v>1884.66</v>
      </c>
      <c r="F6" s="57">
        <f t="shared" ref="F6:F69" si="1">C6/C5-1</f>
        <v>1.257029440952695E-2</v>
      </c>
      <c r="G6" s="57">
        <f t="shared" ref="G6:G69" si="2">D6/D5-1</f>
        <v>-4.1437894954943211E-4</v>
      </c>
      <c r="H6" s="57">
        <f t="shared" ref="H6:H69" si="3">E6/E5-1</f>
        <v>1.8712057582104258E-3</v>
      </c>
      <c r="J6" s="74"/>
      <c r="K6" s="75" t="s">
        <v>1</v>
      </c>
      <c r="L6" s="75" t="s">
        <v>2</v>
      </c>
      <c r="M6" s="75" t="s">
        <v>3</v>
      </c>
    </row>
    <row r="7" spans="2:23" x14ac:dyDescent="0.3">
      <c r="B7" s="55">
        <v>41765</v>
      </c>
      <c r="C7" s="56">
        <v>58.53</v>
      </c>
      <c r="D7" s="56">
        <v>96.4</v>
      </c>
      <c r="E7" s="56">
        <v>1867.72</v>
      </c>
      <c r="F7" s="57">
        <f t="shared" si="1"/>
        <v>-4.3939888925187853E-2</v>
      </c>
      <c r="G7" s="57">
        <f t="shared" si="2"/>
        <v>-9.3273914395264335E-4</v>
      </c>
      <c r="H7" s="57">
        <f t="shared" si="3"/>
        <v>-8.9883586429382323E-3</v>
      </c>
      <c r="J7" s="76" t="s">
        <v>127</v>
      </c>
      <c r="K7" s="73">
        <f>_xlfn.STDEV.S(F5:F109)</f>
        <v>1.7087350471502234E-2</v>
      </c>
      <c r="L7" s="73">
        <f>_xlfn.STDEV.S(G5:G109)</f>
        <v>9.271933737748872E-3</v>
      </c>
      <c r="M7" s="73">
        <f>_xlfn.STDEV.S(H5:H109)</f>
        <v>5.3994695045509137E-3</v>
      </c>
    </row>
    <row r="8" spans="2:23" x14ac:dyDescent="0.3">
      <c r="B8" s="55">
        <v>41766</v>
      </c>
      <c r="C8" s="56">
        <v>57.39</v>
      </c>
      <c r="D8" s="56">
        <v>97.78</v>
      </c>
      <c r="E8" s="56">
        <v>1878.21</v>
      </c>
      <c r="F8" s="57">
        <f t="shared" si="1"/>
        <v>-1.9477191184008258E-2</v>
      </c>
      <c r="G8" s="57">
        <f t="shared" si="2"/>
        <v>1.4315352697095385E-2</v>
      </c>
      <c r="H8" s="57">
        <f t="shared" si="3"/>
        <v>5.6164735613475347E-3</v>
      </c>
      <c r="J8" s="76" t="s">
        <v>128</v>
      </c>
      <c r="K8" s="73">
        <f>CORREL(F5:F109,$H$5:$H$109)</f>
        <v>0.55692862594960757</v>
      </c>
      <c r="L8" s="73">
        <f>CORREL(G5:G109,$H$5:$H$109)</f>
        <v>0.28948725394769992</v>
      </c>
      <c r="M8" s="73"/>
    </row>
    <row r="9" spans="2:23" x14ac:dyDescent="0.3">
      <c r="B9" s="55">
        <v>41767</v>
      </c>
      <c r="C9" s="56">
        <v>56.76</v>
      </c>
      <c r="D9" s="56">
        <v>97.02</v>
      </c>
      <c r="E9" s="56">
        <v>1875.63</v>
      </c>
      <c r="F9" s="57">
        <f t="shared" si="1"/>
        <v>-1.0977522216414015E-2</v>
      </c>
      <c r="G9" s="57">
        <f t="shared" si="2"/>
        <v>-7.7725506238495168E-3</v>
      </c>
      <c r="H9" s="57">
        <f t="shared" si="3"/>
        <v>-1.3736483140862621E-3</v>
      </c>
      <c r="J9" s="76" t="s">
        <v>75</v>
      </c>
      <c r="K9" s="73">
        <f>K8*K7/$M$7</f>
        <v>1.7624758527096493</v>
      </c>
      <c r="L9" s="73">
        <f>L8*L7/$M$7</f>
        <v>0.4971056201472514</v>
      </c>
      <c r="M9" s="73"/>
    </row>
    <row r="10" spans="2:23" x14ac:dyDescent="0.3">
      <c r="B10" s="55">
        <v>41768</v>
      </c>
      <c r="C10" s="56">
        <v>57.24</v>
      </c>
      <c r="D10" s="56">
        <v>95.48</v>
      </c>
      <c r="E10" s="56">
        <v>1878.48</v>
      </c>
      <c r="F10" s="57">
        <f t="shared" si="1"/>
        <v>8.4566596194504129E-3</v>
      </c>
      <c r="G10" s="57">
        <f t="shared" si="2"/>
        <v>-1.5873015873015817E-2</v>
      </c>
      <c r="H10" s="57">
        <f t="shared" si="3"/>
        <v>1.5194894515442314E-3</v>
      </c>
      <c r="J10" s="77" t="s">
        <v>129</v>
      </c>
      <c r="K10" s="77"/>
      <c r="L10" s="77"/>
      <c r="M10" s="77"/>
    </row>
    <row r="11" spans="2:23" ht="15" thickBot="1" x14ac:dyDescent="0.35">
      <c r="B11" s="55">
        <v>41771</v>
      </c>
      <c r="C11" s="56">
        <v>59.83</v>
      </c>
      <c r="D11" s="56">
        <v>94.38</v>
      </c>
      <c r="E11" s="56">
        <v>1896.65</v>
      </c>
      <c r="F11" s="57">
        <f t="shared" si="1"/>
        <v>4.5248078266946212E-2</v>
      </c>
      <c r="G11" s="57">
        <f t="shared" si="2"/>
        <v>-1.1520737327189057E-2</v>
      </c>
      <c r="H11" s="57">
        <f t="shared" si="3"/>
        <v>9.6727141092798341E-3</v>
      </c>
      <c r="J11" s="78"/>
      <c r="K11" s="78"/>
      <c r="L11" s="78"/>
      <c r="M11" s="78"/>
      <c r="O11" s="53" t="s">
        <v>100</v>
      </c>
      <c r="P11" s="53"/>
      <c r="Q11" s="53"/>
      <c r="R11" s="53"/>
      <c r="S11" s="53"/>
      <c r="T11" s="53"/>
      <c r="U11" s="53"/>
      <c r="V11" s="53"/>
      <c r="W11" s="53"/>
    </row>
    <row r="12" spans="2:23" x14ac:dyDescent="0.3">
      <c r="B12" s="55">
        <v>41772</v>
      </c>
      <c r="C12" s="56">
        <v>59.83</v>
      </c>
      <c r="D12" s="56">
        <v>94.65</v>
      </c>
      <c r="E12" s="56">
        <v>1897.45</v>
      </c>
      <c r="F12" s="57">
        <f t="shared" si="1"/>
        <v>0</v>
      </c>
      <c r="G12" s="57">
        <f t="shared" si="2"/>
        <v>2.8607755880483143E-3</v>
      </c>
      <c r="H12" s="57">
        <f t="shared" si="3"/>
        <v>4.2179632509942167E-4</v>
      </c>
      <c r="O12" s="22" t="s">
        <v>76</v>
      </c>
      <c r="P12" s="23"/>
      <c r="Q12" s="23"/>
      <c r="R12" s="23"/>
      <c r="S12" s="23"/>
      <c r="T12" s="23"/>
      <c r="U12" s="23"/>
      <c r="V12" s="23"/>
      <c r="W12" s="24"/>
    </row>
    <row r="13" spans="2:23" ht="46.8" customHeight="1" thickBot="1" x14ac:dyDescent="0.35">
      <c r="B13" s="55">
        <v>41773</v>
      </c>
      <c r="C13" s="56">
        <v>59.23</v>
      </c>
      <c r="D13" s="56">
        <v>95.17</v>
      </c>
      <c r="E13" s="56">
        <v>1888.53</v>
      </c>
      <c r="F13" s="57">
        <f t="shared" si="1"/>
        <v>-1.0028413839211159E-2</v>
      </c>
      <c r="G13" s="57">
        <f t="shared" si="2"/>
        <v>5.4939249867933526E-3</v>
      </c>
      <c r="H13" s="57">
        <f t="shared" si="3"/>
        <v>-4.7010461408732995E-3</v>
      </c>
      <c r="O13" s="25"/>
      <c r="P13" s="26"/>
      <c r="Q13" s="26"/>
      <c r="R13" s="26"/>
      <c r="S13" s="26"/>
      <c r="T13" s="26"/>
      <c r="U13" s="26"/>
      <c r="V13" s="26"/>
      <c r="W13" s="27"/>
    </row>
    <row r="14" spans="2:23" ht="45" customHeight="1" x14ac:dyDescent="0.3">
      <c r="B14" s="55">
        <v>41774</v>
      </c>
      <c r="C14" s="56">
        <v>57.92</v>
      </c>
      <c r="D14" s="56">
        <v>94.84</v>
      </c>
      <c r="E14" s="56">
        <v>1870.85</v>
      </c>
      <c r="F14" s="57">
        <f t="shared" si="1"/>
        <v>-2.2117170352861648E-2</v>
      </c>
      <c r="G14" s="57">
        <f t="shared" si="2"/>
        <v>-3.4674792476621086E-3</v>
      </c>
      <c r="H14" s="57">
        <f t="shared" si="3"/>
        <v>-9.3617787379602913E-3</v>
      </c>
      <c r="O14" s="28" t="s">
        <v>77</v>
      </c>
      <c r="P14" s="20"/>
      <c r="Q14" s="26"/>
      <c r="R14" s="26"/>
      <c r="S14" s="26"/>
      <c r="T14" s="26"/>
      <c r="U14" s="26"/>
      <c r="V14" s="26"/>
      <c r="W14" s="27"/>
    </row>
    <row r="15" spans="2:23" x14ac:dyDescent="0.3">
      <c r="B15" s="55">
        <v>41775</v>
      </c>
      <c r="C15" s="56">
        <v>58.02</v>
      </c>
      <c r="D15" s="56">
        <v>95.16</v>
      </c>
      <c r="E15" s="56">
        <v>1877.86</v>
      </c>
      <c r="F15" s="57">
        <f t="shared" si="1"/>
        <v>1.7265193370166187E-3</v>
      </c>
      <c r="G15" s="57">
        <f t="shared" si="2"/>
        <v>3.374103753690294E-3</v>
      </c>
      <c r="H15" s="57">
        <f t="shared" si="3"/>
        <v>3.7469599379960083E-3</v>
      </c>
      <c r="J15" s="72" t="s">
        <v>130</v>
      </c>
      <c r="K15" s="72"/>
      <c r="L15" s="72"/>
      <c r="M15" s="72"/>
      <c r="O15" s="29" t="s">
        <v>78</v>
      </c>
      <c r="P15" s="17">
        <v>0.55692862594960779</v>
      </c>
      <c r="Q15" s="26"/>
      <c r="R15" s="26"/>
      <c r="S15" s="26"/>
      <c r="T15" s="26"/>
      <c r="U15" s="26"/>
      <c r="V15" s="26"/>
      <c r="W15" s="27"/>
    </row>
    <row r="16" spans="2:23" x14ac:dyDescent="0.3">
      <c r="B16" s="55">
        <v>41778</v>
      </c>
      <c r="C16" s="56">
        <v>59.21</v>
      </c>
      <c r="D16" s="56">
        <v>93.29</v>
      </c>
      <c r="E16" s="56">
        <v>1885.08</v>
      </c>
      <c r="F16" s="57">
        <f t="shared" si="1"/>
        <v>2.0510168907273307E-2</v>
      </c>
      <c r="G16" s="57">
        <f t="shared" si="2"/>
        <v>-1.9651113913408902E-2</v>
      </c>
      <c r="H16" s="57">
        <f t="shared" si="3"/>
        <v>3.844802061921504E-3</v>
      </c>
      <c r="J16" s="72"/>
      <c r="K16" s="72"/>
      <c r="L16" s="72"/>
      <c r="M16" s="72"/>
      <c r="O16" s="29" t="s">
        <v>79</v>
      </c>
      <c r="P16" s="17">
        <v>0.31016949440211811</v>
      </c>
      <c r="Q16" s="26"/>
      <c r="R16" s="26"/>
      <c r="S16" s="26"/>
      <c r="T16" s="26"/>
      <c r="U16" s="26"/>
      <c r="V16" s="26"/>
      <c r="W16" s="27"/>
    </row>
    <row r="17" spans="2:23" x14ac:dyDescent="0.3">
      <c r="B17" s="55">
        <v>41779</v>
      </c>
      <c r="C17" s="56">
        <v>58.56</v>
      </c>
      <c r="D17" s="56">
        <v>94.9</v>
      </c>
      <c r="E17" s="56">
        <v>1872.83</v>
      </c>
      <c r="F17" s="57">
        <f t="shared" si="1"/>
        <v>-1.0977875358892053E-2</v>
      </c>
      <c r="G17" s="57">
        <f t="shared" si="2"/>
        <v>1.7258012648729837E-2</v>
      </c>
      <c r="H17" s="57">
        <f t="shared" si="3"/>
        <v>-6.4983979459757313E-3</v>
      </c>
      <c r="J17" s="72"/>
      <c r="K17" s="72"/>
      <c r="L17" s="72"/>
      <c r="M17" s="72"/>
      <c r="O17" s="29" t="s">
        <v>80</v>
      </c>
      <c r="P17" s="17">
        <v>0.3034721108526241</v>
      </c>
      <c r="Q17" s="26"/>
      <c r="R17" s="26"/>
      <c r="S17" s="26"/>
      <c r="T17" s="26"/>
      <c r="U17" s="26"/>
      <c r="V17" s="26"/>
      <c r="W17" s="27"/>
    </row>
    <row r="18" spans="2:23" ht="13.8" customHeight="1" x14ac:dyDescent="0.3">
      <c r="B18" s="55">
        <v>41780</v>
      </c>
      <c r="C18" s="56">
        <v>60.49</v>
      </c>
      <c r="D18" s="56">
        <v>94.85</v>
      </c>
      <c r="E18" s="56">
        <v>1888.03</v>
      </c>
      <c r="F18" s="57">
        <f t="shared" si="1"/>
        <v>3.2957650273224059E-2</v>
      </c>
      <c r="G18" s="57">
        <f t="shared" si="2"/>
        <v>-5.268703898841931E-4</v>
      </c>
      <c r="H18" s="57">
        <f t="shared" si="3"/>
        <v>8.1160596530385209E-3</v>
      </c>
      <c r="J18" s="72" t="s">
        <v>131</v>
      </c>
      <c r="K18" s="72"/>
      <c r="L18" s="72"/>
      <c r="M18" s="72"/>
      <c r="O18" s="29" t="s">
        <v>81</v>
      </c>
      <c r="P18" s="17">
        <v>1.4260803059032198E-2</v>
      </c>
      <c r="Q18" s="26"/>
      <c r="R18" s="26"/>
      <c r="S18" s="26"/>
      <c r="T18" s="26"/>
      <c r="U18" s="26"/>
      <c r="V18" s="26"/>
      <c r="W18" s="27"/>
    </row>
    <row r="19" spans="2:23" ht="15" thickBot="1" x14ac:dyDescent="0.35">
      <c r="B19" s="55">
        <v>41781</v>
      </c>
      <c r="C19" s="56">
        <v>60.52</v>
      </c>
      <c r="D19" s="56">
        <v>95.2</v>
      </c>
      <c r="E19" s="56">
        <v>1892.49</v>
      </c>
      <c r="F19" s="57">
        <f t="shared" si="1"/>
        <v>4.9594974375932743E-4</v>
      </c>
      <c r="G19" s="57">
        <f t="shared" si="2"/>
        <v>3.6900369003691758E-3</v>
      </c>
      <c r="H19" s="57">
        <f t="shared" si="3"/>
        <v>2.362250599831528E-3</v>
      </c>
      <c r="J19" s="72"/>
      <c r="K19" s="72"/>
      <c r="L19" s="72"/>
      <c r="M19" s="72"/>
      <c r="O19" s="30" t="s">
        <v>82</v>
      </c>
      <c r="P19" s="18">
        <v>105</v>
      </c>
      <c r="Q19" s="26"/>
      <c r="R19" s="26"/>
      <c r="S19" s="26"/>
      <c r="T19" s="26"/>
      <c r="U19" s="26"/>
      <c r="V19" s="26"/>
      <c r="W19" s="27"/>
    </row>
    <row r="20" spans="2:23" x14ac:dyDescent="0.3">
      <c r="B20" s="55">
        <v>41782</v>
      </c>
      <c r="C20" s="56">
        <v>61.35</v>
      </c>
      <c r="D20" s="56">
        <v>95.02</v>
      </c>
      <c r="E20" s="56">
        <v>1900.53</v>
      </c>
      <c r="F20" s="57">
        <f t="shared" si="1"/>
        <v>1.3714474553866429E-2</v>
      </c>
      <c r="G20" s="57">
        <f t="shared" si="2"/>
        <v>-1.8907563025211127E-3</v>
      </c>
      <c r="H20" s="57">
        <f t="shared" si="3"/>
        <v>4.2483711935068502E-3</v>
      </c>
      <c r="J20" s="72"/>
      <c r="K20" s="72"/>
      <c r="L20" s="72"/>
      <c r="M20" s="72"/>
      <c r="O20" s="25"/>
      <c r="P20" s="26"/>
      <c r="Q20" s="26"/>
      <c r="R20" s="26"/>
      <c r="S20" s="26"/>
      <c r="T20" s="26"/>
      <c r="U20" s="26"/>
      <c r="V20" s="26"/>
      <c r="W20" s="27"/>
    </row>
    <row r="21" spans="2:23" ht="15" thickBot="1" x14ac:dyDescent="0.35">
      <c r="B21" s="55">
        <v>41786</v>
      </c>
      <c r="C21" s="56">
        <v>63.48</v>
      </c>
      <c r="D21" s="56">
        <v>95.09</v>
      </c>
      <c r="E21" s="56">
        <v>1911.91</v>
      </c>
      <c r="F21" s="57">
        <f t="shared" si="1"/>
        <v>3.4718826405867986E-2</v>
      </c>
      <c r="G21" s="57">
        <f t="shared" si="2"/>
        <v>7.3668701326035091E-4</v>
      </c>
      <c r="H21" s="57">
        <f t="shared" si="3"/>
        <v>5.9878034022089466E-3</v>
      </c>
      <c r="J21" s="72"/>
      <c r="K21" s="72"/>
      <c r="L21" s="72"/>
      <c r="M21" s="72"/>
      <c r="O21" s="25" t="s">
        <v>83</v>
      </c>
      <c r="P21" s="26"/>
      <c r="Q21" s="26"/>
      <c r="R21" s="26"/>
      <c r="S21" s="26"/>
      <c r="T21" s="26"/>
      <c r="U21" s="26"/>
      <c r="V21" s="26"/>
      <c r="W21" s="27"/>
    </row>
    <row r="22" spans="2:23" x14ac:dyDescent="0.3">
      <c r="B22" s="55">
        <v>41787</v>
      </c>
      <c r="C22" s="56">
        <v>63.51</v>
      </c>
      <c r="D22" s="56">
        <v>95.91</v>
      </c>
      <c r="E22" s="56">
        <v>1909.78</v>
      </c>
      <c r="F22" s="57">
        <f t="shared" si="1"/>
        <v>4.7258979206055152E-4</v>
      </c>
      <c r="G22" s="57">
        <f t="shared" si="2"/>
        <v>8.6234094016195417E-3</v>
      </c>
      <c r="H22" s="57">
        <f t="shared" si="3"/>
        <v>-1.1140691768964928E-3</v>
      </c>
      <c r="J22" s="72"/>
      <c r="K22" s="72"/>
      <c r="L22" s="72"/>
      <c r="M22" s="72"/>
      <c r="O22" s="31"/>
      <c r="P22" s="19" t="s">
        <v>88</v>
      </c>
      <c r="Q22" s="19" t="s">
        <v>89</v>
      </c>
      <c r="R22" s="19" t="s">
        <v>90</v>
      </c>
      <c r="S22" s="19" t="s">
        <v>91</v>
      </c>
      <c r="T22" s="19" t="s">
        <v>92</v>
      </c>
      <c r="U22" s="26"/>
      <c r="V22" s="26"/>
      <c r="W22" s="27"/>
    </row>
    <row r="23" spans="2:23" x14ac:dyDescent="0.3">
      <c r="B23" s="55">
        <v>41788</v>
      </c>
      <c r="C23" s="56">
        <v>63.83</v>
      </c>
      <c r="D23" s="56">
        <v>95.83</v>
      </c>
      <c r="E23" s="56">
        <v>1920.03</v>
      </c>
      <c r="F23" s="57">
        <f t="shared" si="1"/>
        <v>5.0385766021099343E-3</v>
      </c>
      <c r="G23" s="57">
        <f t="shared" si="2"/>
        <v>-8.3411531644250747E-4</v>
      </c>
      <c r="H23" s="57">
        <f t="shared" si="3"/>
        <v>5.367110347788806E-3</v>
      </c>
      <c r="J23" s="72"/>
      <c r="K23" s="72"/>
      <c r="L23" s="72"/>
      <c r="M23" s="72"/>
      <c r="O23" s="29" t="s">
        <v>84</v>
      </c>
      <c r="P23" s="17">
        <v>1</v>
      </c>
      <c r="Q23" s="17">
        <v>9.418502897622829E-3</v>
      </c>
      <c r="R23" s="17">
        <v>9.418502897622829E-3</v>
      </c>
      <c r="S23" s="17">
        <v>46.312039934692415</v>
      </c>
      <c r="T23" s="17">
        <v>6.8412661808930474E-10</v>
      </c>
      <c r="U23" s="26"/>
      <c r="V23" s="26"/>
      <c r="W23" s="27"/>
    </row>
    <row r="24" spans="2:23" x14ac:dyDescent="0.3">
      <c r="B24" s="55">
        <v>41789</v>
      </c>
      <c r="C24" s="56">
        <v>63.3</v>
      </c>
      <c r="D24" s="56">
        <v>96.63</v>
      </c>
      <c r="E24" s="56">
        <v>1923.57</v>
      </c>
      <c r="F24" s="57">
        <f t="shared" si="1"/>
        <v>-8.3033056556478524E-3</v>
      </c>
      <c r="G24" s="57">
        <f t="shared" si="2"/>
        <v>8.3481164562244636E-3</v>
      </c>
      <c r="H24" s="57">
        <f t="shared" si="3"/>
        <v>1.8437211918562735E-3</v>
      </c>
      <c r="J24" s="72"/>
      <c r="K24" s="72"/>
      <c r="L24" s="72"/>
      <c r="M24" s="72"/>
      <c r="O24" s="29" t="s">
        <v>85</v>
      </c>
      <c r="P24" s="17">
        <v>103</v>
      </c>
      <c r="Q24" s="17">
        <v>2.0947161900515716E-2</v>
      </c>
      <c r="R24" s="17">
        <v>2.033705038885021E-4</v>
      </c>
      <c r="S24" s="17"/>
      <c r="T24" s="17"/>
      <c r="U24" s="26"/>
      <c r="V24" s="26"/>
      <c r="W24" s="27"/>
    </row>
    <row r="25" spans="2:23" ht="15" thickBot="1" x14ac:dyDescent="0.35">
      <c r="B25" s="55">
        <v>41792</v>
      </c>
      <c r="C25" s="56">
        <v>63.08</v>
      </c>
      <c r="D25" s="56">
        <v>96.45</v>
      </c>
      <c r="E25" s="56">
        <v>1924.97</v>
      </c>
      <c r="F25" s="57">
        <f t="shared" si="1"/>
        <v>-3.4755134281200251E-3</v>
      </c>
      <c r="G25" s="57">
        <f t="shared" si="2"/>
        <v>-1.8627755355479225E-3</v>
      </c>
      <c r="H25" s="57">
        <f t="shared" si="3"/>
        <v>7.2781338864724709E-4</v>
      </c>
      <c r="J25" s="72"/>
      <c r="K25" s="72"/>
      <c r="L25" s="72"/>
      <c r="M25" s="72"/>
      <c r="O25" s="30" t="s">
        <v>86</v>
      </c>
      <c r="P25" s="18">
        <v>104</v>
      </c>
      <c r="Q25" s="18">
        <v>3.0365664798138545E-2</v>
      </c>
      <c r="R25" s="18"/>
      <c r="S25" s="18"/>
      <c r="T25" s="18"/>
      <c r="U25" s="26"/>
      <c r="V25" s="26"/>
      <c r="W25" s="27"/>
    </row>
    <row r="26" spans="2:23" ht="15" thickBot="1" x14ac:dyDescent="0.35">
      <c r="B26" s="55">
        <v>41793</v>
      </c>
      <c r="C26" s="56">
        <v>62.87</v>
      </c>
      <c r="D26" s="56">
        <v>96.43</v>
      </c>
      <c r="E26" s="56">
        <v>1924.24</v>
      </c>
      <c r="F26" s="57">
        <f t="shared" si="1"/>
        <v>-3.3291058972733101E-3</v>
      </c>
      <c r="G26" s="57">
        <f t="shared" si="2"/>
        <v>-2.0736132711240973E-4</v>
      </c>
      <c r="H26" s="57">
        <f t="shared" si="3"/>
        <v>-3.7922668924716962E-4</v>
      </c>
      <c r="O26" s="25"/>
      <c r="P26" s="26"/>
      <c r="Q26" s="26"/>
      <c r="R26" s="26"/>
      <c r="S26" s="26"/>
      <c r="T26" s="26"/>
      <c r="U26" s="26"/>
      <c r="V26" s="26"/>
      <c r="W26" s="27"/>
    </row>
    <row r="27" spans="2:23" x14ac:dyDescent="0.3">
      <c r="B27" s="55">
        <v>41794</v>
      </c>
      <c r="C27" s="56">
        <v>63.34</v>
      </c>
      <c r="D27" s="56">
        <v>96.59</v>
      </c>
      <c r="E27" s="56">
        <v>1927.88</v>
      </c>
      <c r="F27" s="57">
        <f t="shared" si="1"/>
        <v>7.475743597900486E-3</v>
      </c>
      <c r="G27" s="57">
        <f t="shared" si="2"/>
        <v>1.6592346780046618E-3</v>
      </c>
      <c r="H27" s="57">
        <f t="shared" si="3"/>
        <v>1.8916559264956501E-3</v>
      </c>
      <c r="O27" s="31"/>
      <c r="P27" s="19" t="s">
        <v>93</v>
      </c>
      <c r="Q27" s="19" t="s">
        <v>81</v>
      </c>
      <c r="R27" s="19" t="s">
        <v>94</v>
      </c>
      <c r="S27" s="19" t="s">
        <v>95</v>
      </c>
      <c r="T27" s="19" t="s">
        <v>96</v>
      </c>
      <c r="U27" s="19" t="s">
        <v>97</v>
      </c>
      <c r="V27" s="19" t="s">
        <v>98</v>
      </c>
      <c r="W27" s="32" t="s">
        <v>99</v>
      </c>
    </row>
    <row r="28" spans="2:23" x14ac:dyDescent="0.3">
      <c r="B28" s="55">
        <v>41795</v>
      </c>
      <c r="C28" s="56">
        <v>63.19</v>
      </c>
      <c r="D28" s="56">
        <v>97.04</v>
      </c>
      <c r="E28" s="56">
        <v>1940.46</v>
      </c>
      <c r="F28" s="57">
        <f t="shared" si="1"/>
        <v>-2.3681717713925909E-3</v>
      </c>
      <c r="G28" s="57">
        <f t="shared" si="2"/>
        <v>4.6588673775753708E-3</v>
      </c>
      <c r="H28" s="57">
        <f t="shared" si="3"/>
        <v>6.5253024047140507E-3</v>
      </c>
      <c r="O28" s="29" t="s">
        <v>87</v>
      </c>
      <c r="P28" s="17">
        <v>1.7937571490742093E-3</v>
      </c>
      <c r="Q28" s="17">
        <v>1.3966342768635773E-3</v>
      </c>
      <c r="R28" s="17">
        <v>1.2843427794873052</v>
      </c>
      <c r="S28" s="21">
        <v>0.20190330458536868</v>
      </c>
      <c r="T28" s="17">
        <v>-9.7613753559093355E-4</v>
      </c>
      <c r="U28" s="17">
        <v>4.563651833739352E-3</v>
      </c>
      <c r="V28" s="17">
        <v>-9.7613753559093355E-4</v>
      </c>
      <c r="W28" s="33">
        <v>4.563651833739352E-3</v>
      </c>
    </row>
    <row r="29" spans="2:23" ht="15" thickBot="1" x14ac:dyDescent="0.35">
      <c r="B29" s="55">
        <v>41796</v>
      </c>
      <c r="C29" s="56">
        <v>62.5</v>
      </c>
      <c r="D29" s="56">
        <v>96.71</v>
      </c>
      <c r="E29" s="56">
        <v>1949.44</v>
      </c>
      <c r="F29" s="57">
        <f t="shared" si="1"/>
        <v>-1.0919449279949367E-2</v>
      </c>
      <c r="G29" s="57">
        <f t="shared" si="2"/>
        <v>-3.4006595218467606E-3</v>
      </c>
      <c r="H29" s="57">
        <f t="shared" si="3"/>
        <v>4.6277686734073065E-3</v>
      </c>
      <c r="O29" s="30" t="s">
        <v>3</v>
      </c>
      <c r="P29" s="18">
        <v>1.7624758527096498</v>
      </c>
      <c r="Q29" s="18">
        <v>0.25898595941202579</v>
      </c>
      <c r="R29" s="18">
        <v>6.8052949924813984</v>
      </c>
      <c r="S29" s="18">
        <v>6.8412661808931229E-10</v>
      </c>
      <c r="T29" s="18">
        <v>1.2488382854080244</v>
      </c>
      <c r="U29" s="18">
        <v>2.2761134200112751</v>
      </c>
      <c r="V29" s="18">
        <v>1.2488382854080244</v>
      </c>
      <c r="W29" s="34">
        <v>2.2761134200112751</v>
      </c>
    </row>
    <row r="30" spans="2:23" x14ac:dyDescent="0.3">
      <c r="B30" s="55">
        <v>41799</v>
      </c>
      <c r="C30" s="56">
        <v>62.88</v>
      </c>
      <c r="D30" s="56">
        <v>95.66</v>
      </c>
      <c r="E30" s="56">
        <v>1951.27</v>
      </c>
      <c r="F30" s="57">
        <f t="shared" si="1"/>
        <v>6.0800000000000853E-3</v>
      </c>
      <c r="G30" s="57">
        <f t="shared" si="2"/>
        <v>-1.0857201943956118E-2</v>
      </c>
      <c r="H30" s="57">
        <f t="shared" si="3"/>
        <v>9.3873112278397564E-4</v>
      </c>
      <c r="O30"/>
      <c r="P30"/>
      <c r="Q30"/>
      <c r="R30"/>
      <c r="S30"/>
      <c r="T30"/>
      <c r="U30"/>
      <c r="V30"/>
      <c r="W30"/>
    </row>
    <row r="31" spans="2:23" x14ac:dyDescent="0.3">
      <c r="B31" s="55">
        <v>41800</v>
      </c>
      <c r="C31" s="56">
        <v>65.77</v>
      </c>
      <c r="D31" s="56">
        <v>95.06</v>
      </c>
      <c r="E31" s="56">
        <v>1950.79</v>
      </c>
      <c r="F31" s="57">
        <f t="shared" si="1"/>
        <v>4.596055979643765E-2</v>
      </c>
      <c r="G31" s="57">
        <f t="shared" si="2"/>
        <v>-6.2722140915743019E-3</v>
      </c>
      <c r="H31" s="57">
        <f t="shared" si="3"/>
        <v>-2.4599363491473181E-4</v>
      </c>
      <c r="O31"/>
      <c r="P31"/>
      <c r="Q31"/>
      <c r="R31"/>
      <c r="S31"/>
      <c r="T31"/>
      <c r="U31"/>
      <c r="V31"/>
      <c r="W31"/>
    </row>
    <row r="32" spans="2:23" ht="15" thickBot="1" x14ac:dyDescent="0.35">
      <c r="B32" s="55">
        <v>41801</v>
      </c>
      <c r="C32" s="56">
        <v>65.78</v>
      </c>
      <c r="D32" s="56">
        <v>94.19</v>
      </c>
      <c r="E32" s="56">
        <v>1943.89</v>
      </c>
      <c r="F32" s="57">
        <f t="shared" si="1"/>
        <v>1.5204500532162157E-4</v>
      </c>
      <c r="G32" s="57">
        <f t="shared" si="2"/>
        <v>-9.1521144540290811E-3</v>
      </c>
      <c r="H32" s="57">
        <f t="shared" si="3"/>
        <v>-3.5370285884179786E-3</v>
      </c>
      <c r="O32" s="53" t="s">
        <v>101</v>
      </c>
      <c r="P32" s="53"/>
      <c r="Q32" s="53"/>
      <c r="R32" s="53"/>
      <c r="S32" s="53"/>
      <c r="T32" s="53"/>
      <c r="U32" s="53"/>
      <c r="V32" s="53"/>
      <c r="W32" s="53"/>
    </row>
    <row r="33" spans="2:23" x14ac:dyDescent="0.3">
      <c r="B33" s="55">
        <v>41802</v>
      </c>
      <c r="C33" s="56">
        <v>64.290000000000006</v>
      </c>
      <c r="D33" s="56">
        <v>94.9</v>
      </c>
      <c r="E33" s="56">
        <v>1930.11</v>
      </c>
      <c r="F33" s="57">
        <f t="shared" si="1"/>
        <v>-2.2651261781696519E-2</v>
      </c>
      <c r="G33" s="57">
        <f t="shared" si="2"/>
        <v>7.5379551969423364E-3</v>
      </c>
      <c r="H33" s="57">
        <f t="shared" si="3"/>
        <v>-7.0888784859226561E-3</v>
      </c>
      <c r="O33" s="22" t="s">
        <v>76</v>
      </c>
      <c r="P33" s="23"/>
      <c r="Q33" s="23"/>
      <c r="R33" s="23"/>
      <c r="S33" s="23"/>
      <c r="T33" s="23"/>
      <c r="U33" s="23"/>
      <c r="V33" s="23"/>
      <c r="W33" s="24"/>
    </row>
    <row r="34" spans="2:23" ht="15" thickBot="1" x14ac:dyDescent="0.35">
      <c r="B34" s="55">
        <v>41803</v>
      </c>
      <c r="C34" s="56">
        <v>64.5</v>
      </c>
      <c r="D34" s="56">
        <v>96.05</v>
      </c>
      <c r="E34" s="56">
        <v>1936.16</v>
      </c>
      <c r="F34" s="57">
        <f t="shared" si="1"/>
        <v>3.2664489034064381E-3</v>
      </c>
      <c r="G34" s="57">
        <f t="shared" si="2"/>
        <v>1.2118018967333999E-2</v>
      </c>
      <c r="H34" s="57">
        <f t="shared" si="3"/>
        <v>3.1345363735746368E-3</v>
      </c>
      <c r="O34" s="25"/>
      <c r="P34" s="26"/>
      <c r="Q34" s="26"/>
      <c r="R34" s="26"/>
      <c r="S34" s="26"/>
      <c r="T34" s="26"/>
      <c r="U34" s="26"/>
      <c r="V34" s="26"/>
      <c r="W34" s="27"/>
    </row>
    <row r="35" spans="2:23" x14ac:dyDescent="0.3">
      <c r="B35" s="55">
        <v>41806</v>
      </c>
      <c r="C35" s="56">
        <v>64.19</v>
      </c>
      <c r="D35" s="56">
        <v>96.43</v>
      </c>
      <c r="E35" s="56">
        <v>1937.78</v>
      </c>
      <c r="F35" s="57">
        <f t="shared" si="1"/>
        <v>-4.8062015503875788E-3</v>
      </c>
      <c r="G35" s="57">
        <f t="shared" si="2"/>
        <v>3.9562727745967585E-3</v>
      </c>
      <c r="H35" s="57">
        <f t="shared" si="3"/>
        <v>8.3670771010657674E-4</v>
      </c>
      <c r="O35" s="28" t="s">
        <v>77</v>
      </c>
      <c r="P35" s="20"/>
      <c r="Q35" s="26"/>
      <c r="R35" s="26"/>
      <c r="S35" s="26"/>
      <c r="T35" s="26"/>
      <c r="U35" s="26"/>
      <c r="V35" s="26"/>
      <c r="W35" s="27"/>
    </row>
    <row r="36" spans="2:23" x14ac:dyDescent="0.3">
      <c r="B36" s="55">
        <v>41807</v>
      </c>
      <c r="C36" s="56">
        <v>64.400000000000006</v>
      </c>
      <c r="D36" s="56">
        <v>97.02</v>
      </c>
      <c r="E36" s="56">
        <v>1941.99</v>
      </c>
      <c r="F36" s="57">
        <f t="shared" si="1"/>
        <v>3.2715376226828408E-3</v>
      </c>
      <c r="G36" s="57">
        <f t="shared" si="2"/>
        <v>6.1184278751424959E-3</v>
      </c>
      <c r="H36" s="57">
        <f t="shared" si="3"/>
        <v>2.1725892516177847E-3</v>
      </c>
      <c r="O36" s="29" t="s">
        <v>78</v>
      </c>
      <c r="P36" s="17">
        <v>0.2894872539477012</v>
      </c>
      <c r="Q36" s="26"/>
      <c r="R36" s="26"/>
      <c r="S36" s="26"/>
      <c r="T36" s="26"/>
      <c r="U36" s="26"/>
      <c r="V36" s="26"/>
      <c r="W36" s="27"/>
    </row>
    <row r="37" spans="2:23" x14ac:dyDescent="0.3">
      <c r="B37" s="55">
        <v>41808</v>
      </c>
      <c r="C37" s="56">
        <v>65.599999999999994</v>
      </c>
      <c r="D37" s="56">
        <v>98.94</v>
      </c>
      <c r="E37" s="56">
        <v>1956.98</v>
      </c>
      <c r="F37" s="57">
        <f t="shared" si="1"/>
        <v>1.8633540372670732E-2</v>
      </c>
      <c r="G37" s="57">
        <f t="shared" si="2"/>
        <v>1.9789734075448484E-2</v>
      </c>
      <c r="H37" s="57">
        <f t="shared" si="3"/>
        <v>7.7188862970458683E-3</v>
      </c>
      <c r="O37" s="29" t="s">
        <v>79</v>
      </c>
      <c r="P37" s="17">
        <v>8.3802870198180848E-2</v>
      </c>
      <c r="Q37" s="26"/>
      <c r="R37" s="26"/>
      <c r="S37" s="26"/>
      <c r="T37" s="26"/>
      <c r="U37" s="26"/>
      <c r="V37" s="26"/>
      <c r="W37" s="27"/>
    </row>
    <row r="38" spans="2:23" x14ac:dyDescent="0.3">
      <c r="B38" s="55">
        <v>41809</v>
      </c>
      <c r="C38" s="56">
        <v>64.34</v>
      </c>
      <c r="D38" s="56">
        <v>99.41</v>
      </c>
      <c r="E38" s="56">
        <v>1959.48</v>
      </c>
      <c r="F38" s="57">
        <f t="shared" si="1"/>
        <v>-1.9207317073170582E-2</v>
      </c>
      <c r="G38" s="57">
        <f t="shared" si="2"/>
        <v>4.7503537497473047E-3</v>
      </c>
      <c r="H38" s="57">
        <f t="shared" si="3"/>
        <v>1.2774785639098063E-3</v>
      </c>
      <c r="O38" s="29" t="s">
        <v>80</v>
      </c>
      <c r="P38" s="17">
        <v>7.4907752433114635E-2</v>
      </c>
      <c r="Q38" s="26"/>
      <c r="R38" s="26"/>
      <c r="S38" s="26"/>
      <c r="T38" s="26"/>
      <c r="U38" s="26"/>
      <c r="V38" s="26"/>
      <c r="W38" s="27"/>
    </row>
    <row r="39" spans="2:23" x14ac:dyDescent="0.3">
      <c r="B39" s="55">
        <v>41810</v>
      </c>
      <c r="C39" s="56">
        <v>64.5</v>
      </c>
      <c r="D39" s="56">
        <v>99.24</v>
      </c>
      <c r="E39" s="56">
        <v>1962.87</v>
      </c>
      <c r="F39" s="57">
        <f t="shared" si="1"/>
        <v>2.4867889337891746E-3</v>
      </c>
      <c r="G39" s="57">
        <f t="shared" si="2"/>
        <v>-1.7100895282164963E-3</v>
      </c>
      <c r="H39" s="57">
        <f t="shared" si="3"/>
        <v>1.7300508298119244E-3</v>
      </c>
      <c r="O39" s="29" t="s">
        <v>81</v>
      </c>
      <c r="P39" s="17">
        <v>8.9179049671385333E-3</v>
      </c>
      <c r="Q39" s="26"/>
      <c r="R39" s="26"/>
      <c r="S39" s="26"/>
      <c r="T39" s="26"/>
      <c r="U39" s="26"/>
      <c r="V39" s="26"/>
      <c r="W39" s="27"/>
    </row>
    <row r="40" spans="2:23" ht="15" thickBot="1" x14ac:dyDescent="0.35">
      <c r="B40" s="55">
        <v>41813</v>
      </c>
      <c r="C40" s="56">
        <v>65.37</v>
      </c>
      <c r="D40" s="56">
        <v>98.88</v>
      </c>
      <c r="E40" s="56">
        <v>1962.61</v>
      </c>
      <c r="F40" s="57">
        <f t="shared" si="1"/>
        <v>1.3488372093023226E-2</v>
      </c>
      <c r="G40" s="57">
        <f t="shared" si="2"/>
        <v>-3.6275695284159193E-3</v>
      </c>
      <c r="H40" s="57">
        <f t="shared" si="3"/>
        <v>-1.3245910325188071E-4</v>
      </c>
      <c r="O40" s="30" t="s">
        <v>82</v>
      </c>
      <c r="P40" s="18">
        <v>105</v>
      </c>
      <c r="Q40" s="26"/>
      <c r="R40" s="26"/>
      <c r="S40" s="26"/>
      <c r="T40" s="26"/>
      <c r="U40" s="26"/>
      <c r="V40" s="26"/>
      <c r="W40" s="27"/>
    </row>
    <row r="41" spans="2:23" x14ac:dyDescent="0.3">
      <c r="B41" s="55">
        <v>41814</v>
      </c>
      <c r="C41" s="56">
        <v>65.72</v>
      </c>
      <c r="D41" s="56">
        <v>99.97</v>
      </c>
      <c r="E41" s="56">
        <v>1949.98</v>
      </c>
      <c r="F41" s="57">
        <f t="shared" si="1"/>
        <v>5.3541379837844794E-3</v>
      </c>
      <c r="G41" s="57">
        <f t="shared" si="2"/>
        <v>1.1023462783171567E-2</v>
      </c>
      <c r="H41" s="57">
        <f t="shared" si="3"/>
        <v>-6.4353080846423216E-3</v>
      </c>
      <c r="O41" s="25"/>
      <c r="P41" s="26"/>
      <c r="Q41" s="26"/>
      <c r="R41" s="26"/>
      <c r="S41" s="26"/>
      <c r="T41" s="26"/>
      <c r="U41" s="26"/>
      <c r="V41" s="26"/>
      <c r="W41" s="27"/>
    </row>
    <row r="42" spans="2:23" ht="15" thickBot="1" x14ac:dyDescent="0.35">
      <c r="B42" s="55">
        <v>41815</v>
      </c>
      <c r="C42" s="56">
        <v>67.44</v>
      </c>
      <c r="D42" s="56">
        <v>100.99</v>
      </c>
      <c r="E42" s="56">
        <v>1959.53</v>
      </c>
      <c r="F42" s="57">
        <f t="shared" si="1"/>
        <v>2.6171637248934898E-2</v>
      </c>
      <c r="G42" s="57">
        <f t="shared" si="2"/>
        <v>1.0203060918275497E-2</v>
      </c>
      <c r="H42" s="57">
        <f t="shared" si="3"/>
        <v>4.8974861280628446E-3</v>
      </c>
      <c r="O42" s="25" t="s">
        <v>83</v>
      </c>
      <c r="P42" s="26"/>
      <c r="Q42" s="26"/>
      <c r="R42" s="26"/>
      <c r="S42" s="26"/>
      <c r="T42" s="26"/>
      <c r="U42" s="26"/>
      <c r="V42" s="26"/>
      <c r="W42" s="27"/>
    </row>
    <row r="43" spans="2:23" x14ac:dyDescent="0.3">
      <c r="B43" s="55">
        <v>41816</v>
      </c>
      <c r="C43" s="56">
        <v>67.13</v>
      </c>
      <c r="D43" s="56">
        <v>100.64</v>
      </c>
      <c r="E43" s="56">
        <v>1957.22</v>
      </c>
      <c r="F43" s="57">
        <f t="shared" si="1"/>
        <v>-4.5966785290628698E-3</v>
      </c>
      <c r="G43" s="57">
        <f t="shared" si="2"/>
        <v>-3.4656896722446984E-3</v>
      </c>
      <c r="H43" s="57">
        <f t="shared" si="3"/>
        <v>-1.1788541129760244E-3</v>
      </c>
      <c r="O43" s="31"/>
      <c r="P43" s="19" t="s">
        <v>88</v>
      </c>
      <c r="Q43" s="19" t="s">
        <v>89</v>
      </c>
      <c r="R43" s="19" t="s">
        <v>90</v>
      </c>
      <c r="S43" s="19" t="s">
        <v>91</v>
      </c>
      <c r="T43" s="19" t="s">
        <v>92</v>
      </c>
      <c r="U43" s="26"/>
      <c r="V43" s="26"/>
      <c r="W43" s="27"/>
    </row>
    <row r="44" spans="2:23" x14ac:dyDescent="0.3">
      <c r="B44" s="55">
        <v>41817</v>
      </c>
      <c r="C44" s="56">
        <v>67.599999999999994</v>
      </c>
      <c r="D44" s="56">
        <v>100.84</v>
      </c>
      <c r="E44" s="56">
        <v>1960.96</v>
      </c>
      <c r="F44" s="57">
        <f t="shared" si="1"/>
        <v>7.0013406822582169E-3</v>
      </c>
      <c r="G44" s="57">
        <f t="shared" si="2"/>
        <v>1.9872813990460259E-3</v>
      </c>
      <c r="H44" s="57">
        <f t="shared" si="3"/>
        <v>1.9108735860047243E-3</v>
      </c>
      <c r="O44" s="29" t="s">
        <v>84</v>
      </c>
      <c r="P44" s="17">
        <v>1</v>
      </c>
      <c r="Q44" s="17">
        <v>7.4926055736924436E-4</v>
      </c>
      <c r="R44" s="17">
        <v>7.4926055736924436E-4</v>
      </c>
      <c r="S44" s="17">
        <v>9.4212209901593251</v>
      </c>
      <c r="T44" s="17">
        <v>2.7420713250515252E-3</v>
      </c>
      <c r="U44" s="26"/>
      <c r="V44" s="26"/>
      <c r="W44" s="27"/>
    </row>
    <row r="45" spans="2:23" x14ac:dyDescent="0.3">
      <c r="B45" s="55">
        <v>41820</v>
      </c>
      <c r="C45" s="56">
        <v>67.290000000000006</v>
      </c>
      <c r="D45" s="56">
        <v>101.71</v>
      </c>
      <c r="E45" s="56">
        <v>1960.23</v>
      </c>
      <c r="F45" s="57">
        <f t="shared" si="1"/>
        <v>-4.5857988165678432E-3</v>
      </c>
      <c r="G45" s="57">
        <f t="shared" si="2"/>
        <v>8.6275287584292037E-3</v>
      </c>
      <c r="H45" s="57">
        <f t="shared" si="3"/>
        <v>-3.7226664490863648E-4</v>
      </c>
      <c r="O45" s="29" t="s">
        <v>85</v>
      </c>
      <c r="P45" s="17">
        <v>103</v>
      </c>
      <c r="Q45" s="17">
        <v>8.1914899873001545E-3</v>
      </c>
      <c r="R45" s="17">
        <v>7.9529029002914128E-5</v>
      </c>
      <c r="S45" s="17"/>
      <c r="T45" s="17"/>
      <c r="U45" s="26"/>
      <c r="V45" s="26"/>
      <c r="W45" s="27"/>
    </row>
    <row r="46" spans="2:23" ht="15" thickBot="1" x14ac:dyDescent="0.35">
      <c r="B46" s="55">
        <v>41821</v>
      </c>
      <c r="C46" s="56">
        <v>68.06</v>
      </c>
      <c r="D46" s="56">
        <v>100.69</v>
      </c>
      <c r="E46" s="56">
        <v>1973.32</v>
      </c>
      <c r="F46" s="57">
        <f t="shared" si="1"/>
        <v>1.1443007876356104E-2</v>
      </c>
      <c r="G46" s="57">
        <f t="shared" si="2"/>
        <v>-1.0028512437321724E-2</v>
      </c>
      <c r="H46" s="57">
        <f t="shared" si="3"/>
        <v>6.677787810614122E-3</v>
      </c>
      <c r="O46" s="30" t="s">
        <v>86</v>
      </c>
      <c r="P46" s="18">
        <v>104</v>
      </c>
      <c r="Q46" s="18">
        <v>8.9407505446693989E-3</v>
      </c>
      <c r="R46" s="18"/>
      <c r="S46" s="18"/>
      <c r="T46" s="18"/>
      <c r="U46" s="26"/>
      <c r="V46" s="26"/>
      <c r="W46" s="27"/>
    </row>
    <row r="47" spans="2:23" ht="15" thickBot="1" x14ac:dyDescent="0.35">
      <c r="B47" s="55">
        <v>41822</v>
      </c>
      <c r="C47" s="56">
        <v>66.45</v>
      </c>
      <c r="D47" s="56">
        <v>98.95</v>
      </c>
      <c r="E47" s="56">
        <v>1974.62</v>
      </c>
      <c r="F47" s="57">
        <f t="shared" si="1"/>
        <v>-2.365559800176309E-2</v>
      </c>
      <c r="G47" s="57">
        <f t="shared" si="2"/>
        <v>-1.7280762737113875E-2</v>
      </c>
      <c r="H47" s="57">
        <f t="shared" si="3"/>
        <v>6.5878823505571837E-4</v>
      </c>
      <c r="O47" s="25"/>
      <c r="P47" s="26"/>
      <c r="Q47" s="26"/>
      <c r="R47" s="26"/>
      <c r="S47" s="26"/>
      <c r="T47" s="26"/>
      <c r="U47" s="26"/>
      <c r="V47" s="26"/>
      <c r="W47" s="27"/>
    </row>
    <row r="48" spans="2:23" x14ac:dyDescent="0.3">
      <c r="B48" s="55">
        <v>41823</v>
      </c>
      <c r="C48" s="56">
        <v>66.290000000000006</v>
      </c>
      <c r="D48" s="56">
        <v>97.48</v>
      </c>
      <c r="E48" s="56">
        <v>1985.44</v>
      </c>
      <c r="F48" s="57">
        <f t="shared" si="1"/>
        <v>-2.4078254326560522E-3</v>
      </c>
      <c r="G48" s="57">
        <f t="shared" si="2"/>
        <v>-1.4855987872662957E-2</v>
      </c>
      <c r="H48" s="57">
        <f t="shared" si="3"/>
        <v>5.4795353029950533E-3</v>
      </c>
      <c r="O48" s="31"/>
      <c r="P48" s="19" t="s">
        <v>93</v>
      </c>
      <c r="Q48" s="19" t="s">
        <v>81</v>
      </c>
      <c r="R48" s="19" t="s">
        <v>94</v>
      </c>
      <c r="S48" s="19" t="s">
        <v>95</v>
      </c>
      <c r="T48" s="19" t="s">
        <v>96</v>
      </c>
      <c r="U48" s="19" t="s">
        <v>97</v>
      </c>
      <c r="V48" s="19" t="s">
        <v>98</v>
      </c>
      <c r="W48" s="32" t="s">
        <v>99</v>
      </c>
    </row>
    <row r="49" spans="2:23" x14ac:dyDescent="0.3">
      <c r="B49" s="55">
        <v>41827</v>
      </c>
      <c r="C49" s="56">
        <v>65.290000000000006</v>
      </c>
      <c r="D49" s="56">
        <v>97.74</v>
      </c>
      <c r="E49" s="56">
        <v>1977.65</v>
      </c>
      <c r="F49" s="57">
        <f t="shared" si="1"/>
        <v>-1.5085231558304435E-2</v>
      </c>
      <c r="G49" s="57">
        <f t="shared" si="2"/>
        <v>2.6672137874435009E-3</v>
      </c>
      <c r="H49" s="57">
        <f t="shared" si="3"/>
        <v>-3.9235635425900472E-3</v>
      </c>
      <c r="O49" s="29" t="s">
        <v>87</v>
      </c>
      <c r="P49" s="17">
        <v>-6.3763671553012378E-4</v>
      </c>
      <c r="Q49" s="17">
        <v>8.7337660462459858E-4</v>
      </c>
      <c r="R49" s="17">
        <v>-0.73008220297382209</v>
      </c>
      <c r="S49" s="21">
        <v>0.46699719271883411</v>
      </c>
      <c r="T49" s="17">
        <v>-2.3697732203660769E-3</v>
      </c>
      <c r="U49" s="17">
        <v>1.0944997893058295E-3</v>
      </c>
      <c r="V49" s="17">
        <v>-2.3697732203660769E-3</v>
      </c>
      <c r="W49" s="33">
        <v>1.0944997893058295E-3</v>
      </c>
    </row>
    <row r="50" spans="2:23" ht="15" thickBot="1" x14ac:dyDescent="0.35">
      <c r="B50" s="55">
        <v>41828</v>
      </c>
      <c r="C50" s="56">
        <v>62.76</v>
      </c>
      <c r="D50" s="56">
        <v>98.16</v>
      </c>
      <c r="E50" s="56">
        <v>1963.71</v>
      </c>
      <c r="F50" s="57">
        <f t="shared" si="1"/>
        <v>-3.8750191453515215E-2</v>
      </c>
      <c r="G50" s="57">
        <f t="shared" si="2"/>
        <v>4.2971147943524635E-3</v>
      </c>
      <c r="H50" s="57">
        <f t="shared" si="3"/>
        <v>-7.0487700048037505E-3</v>
      </c>
      <c r="O50" s="30" t="s">
        <v>3</v>
      </c>
      <c r="P50" s="18">
        <v>0.49710562014725146</v>
      </c>
      <c r="Q50" s="18">
        <v>0.16195526747680813</v>
      </c>
      <c r="R50" s="18">
        <v>3.0694007542449127</v>
      </c>
      <c r="S50" s="18">
        <v>2.7420713250516553E-3</v>
      </c>
      <c r="T50" s="18">
        <v>0.17590554510330253</v>
      </c>
      <c r="U50" s="18">
        <v>0.81830569519120044</v>
      </c>
      <c r="V50" s="18">
        <v>0.17590554510330253</v>
      </c>
      <c r="W50" s="34">
        <v>0.81830569519120044</v>
      </c>
    </row>
    <row r="51" spans="2:23" x14ac:dyDescent="0.3">
      <c r="B51" s="55">
        <v>41829</v>
      </c>
      <c r="C51" s="56">
        <v>64.97</v>
      </c>
      <c r="D51" s="56">
        <v>98.09</v>
      </c>
      <c r="E51" s="56">
        <v>1972.83</v>
      </c>
      <c r="F51" s="57">
        <f t="shared" si="1"/>
        <v>3.5213511790949559E-2</v>
      </c>
      <c r="G51" s="57">
        <f t="shared" si="2"/>
        <v>-7.1312143439272724E-4</v>
      </c>
      <c r="H51" s="57">
        <f t="shared" si="3"/>
        <v>4.6442702843088046E-3</v>
      </c>
    </row>
    <row r="52" spans="2:23" x14ac:dyDescent="0.3">
      <c r="B52" s="55">
        <v>41830</v>
      </c>
      <c r="C52" s="56">
        <v>64.87</v>
      </c>
      <c r="D52" s="56">
        <v>98.64</v>
      </c>
      <c r="E52" s="56">
        <v>1964.68</v>
      </c>
      <c r="F52" s="57">
        <f t="shared" si="1"/>
        <v>-1.5391719255040126E-3</v>
      </c>
      <c r="G52" s="57">
        <f t="shared" si="2"/>
        <v>5.607095524518213E-3</v>
      </c>
      <c r="H52" s="57">
        <f t="shared" si="3"/>
        <v>-4.1311212826243837E-3</v>
      </c>
    </row>
    <row r="53" spans="2:23" x14ac:dyDescent="0.3">
      <c r="B53" s="55">
        <v>41831</v>
      </c>
      <c r="C53" s="56">
        <v>66.34</v>
      </c>
      <c r="D53" s="56">
        <v>98.23</v>
      </c>
      <c r="E53" s="56">
        <v>1967.57</v>
      </c>
      <c r="F53" s="57">
        <f t="shared" si="1"/>
        <v>2.2660706027439526E-2</v>
      </c>
      <c r="G53" s="57">
        <f t="shared" si="2"/>
        <v>-4.1565287915652505E-3</v>
      </c>
      <c r="H53" s="57">
        <f t="shared" si="3"/>
        <v>1.4709774619785509E-3</v>
      </c>
    </row>
    <row r="54" spans="2:23" x14ac:dyDescent="0.3">
      <c r="B54" s="55">
        <v>41834</v>
      </c>
      <c r="C54" s="56">
        <v>67.900000000000006</v>
      </c>
      <c r="D54" s="56">
        <v>96.69</v>
      </c>
      <c r="E54" s="56">
        <v>1977.1</v>
      </c>
      <c r="F54" s="57">
        <f t="shared" si="1"/>
        <v>2.3515224600542783E-2</v>
      </c>
      <c r="G54" s="57">
        <f t="shared" si="2"/>
        <v>-1.5677491601343796E-2</v>
      </c>
      <c r="H54" s="57">
        <f t="shared" si="3"/>
        <v>4.8435379681535107E-3</v>
      </c>
    </row>
    <row r="55" spans="2:23" x14ac:dyDescent="0.3">
      <c r="B55" s="55">
        <v>41835</v>
      </c>
      <c r="C55" s="56">
        <v>67.17</v>
      </c>
      <c r="D55" s="56">
        <v>97.58</v>
      </c>
      <c r="E55" s="56">
        <v>1973.28</v>
      </c>
      <c r="F55" s="57">
        <f t="shared" si="1"/>
        <v>-1.0751104565537628E-2</v>
      </c>
      <c r="G55" s="57">
        <f t="shared" si="2"/>
        <v>9.2046747336849144E-3</v>
      </c>
      <c r="H55" s="57">
        <f t="shared" si="3"/>
        <v>-1.9321228061301987E-3</v>
      </c>
    </row>
    <row r="56" spans="2:23" x14ac:dyDescent="0.3">
      <c r="B56" s="55">
        <v>41836</v>
      </c>
      <c r="C56" s="56">
        <v>67.66</v>
      </c>
      <c r="D56" s="56">
        <v>97.98</v>
      </c>
      <c r="E56" s="56">
        <v>1981.57</v>
      </c>
      <c r="F56" s="57">
        <f t="shared" si="1"/>
        <v>7.2949233288670534E-3</v>
      </c>
      <c r="G56" s="57">
        <f t="shared" si="2"/>
        <v>4.0992006558722149E-3</v>
      </c>
      <c r="H56" s="57">
        <f t="shared" si="3"/>
        <v>4.2011270574879855E-3</v>
      </c>
    </row>
    <row r="57" spans="2:23" x14ac:dyDescent="0.3">
      <c r="B57" s="55">
        <v>41837</v>
      </c>
      <c r="C57" s="56">
        <v>66.41</v>
      </c>
      <c r="D57" s="56">
        <v>96.85</v>
      </c>
      <c r="E57" s="56">
        <v>1958.12</v>
      </c>
      <c r="F57" s="57">
        <f t="shared" si="1"/>
        <v>-1.8474726574046696E-2</v>
      </c>
      <c r="G57" s="57">
        <f t="shared" si="2"/>
        <v>-1.153296591141062E-2</v>
      </c>
      <c r="H57" s="57">
        <f t="shared" si="3"/>
        <v>-1.1834050777918548E-2</v>
      </c>
    </row>
    <row r="58" spans="2:23" x14ac:dyDescent="0.3">
      <c r="B58" s="55">
        <v>41838</v>
      </c>
      <c r="C58" s="56">
        <v>68.42</v>
      </c>
      <c r="D58" s="56">
        <v>98.04</v>
      </c>
      <c r="E58" s="56">
        <v>1978.22</v>
      </c>
      <c r="F58" s="57">
        <f t="shared" si="1"/>
        <v>3.026652612558367E-2</v>
      </c>
      <c r="G58" s="57">
        <f t="shared" si="2"/>
        <v>1.2287041817243383E-2</v>
      </c>
      <c r="H58" s="57">
        <f t="shared" si="3"/>
        <v>1.0264948011357911E-2</v>
      </c>
    </row>
    <row r="59" spans="2:23" x14ac:dyDescent="0.3">
      <c r="B59" s="55">
        <v>41841</v>
      </c>
      <c r="C59" s="56">
        <v>69.400000000000006</v>
      </c>
      <c r="D59" s="56">
        <v>97.94</v>
      </c>
      <c r="E59" s="56">
        <v>1973.63</v>
      </c>
      <c r="F59" s="57">
        <f t="shared" si="1"/>
        <v>1.4323297281496616E-2</v>
      </c>
      <c r="G59" s="57">
        <f t="shared" si="2"/>
        <v>-1.019991840065404E-3</v>
      </c>
      <c r="H59" s="57">
        <f t="shared" si="3"/>
        <v>-2.3202677154209317E-3</v>
      </c>
    </row>
    <row r="60" spans="2:23" x14ac:dyDescent="0.3">
      <c r="B60" s="55">
        <v>41842</v>
      </c>
      <c r="C60" s="56">
        <v>69.27</v>
      </c>
      <c r="D60" s="56">
        <v>97.61</v>
      </c>
      <c r="E60" s="56">
        <v>1983.53</v>
      </c>
      <c r="F60" s="57">
        <f t="shared" si="1"/>
        <v>-1.8731988472623362E-3</v>
      </c>
      <c r="G60" s="57">
        <f t="shared" si="2"/>
        <v>-3.3694098427609065E-3</v>
      </c>
      <c r="H60" s="57">
        <f t="shared" si="3"/>
        <v>5.016137776584273E-3</v>
      </c>
    </row>
    <row r="61" spans="2:23" x14ac:dyDescent="0.3">
      <c r="B61" s="55">
        <v>41843</v>
      </c>
      <c r="C61" s="56">
        <v>71.290000000000006</v>
      </c>
      <c r="D61" s="56">
        <v>97.75</v>
      </c>
      <c r="E61" s="56">
        <v>1987.01</v>
      </c>
      <c r="F61" s="57">
        <f t="shared" si="1"/>
        <v>2.9161253067706117E-2</v>
      </c>
      <c r="G61" s="57">
        <f t="shared" si="2"/>
        <v>1.4342792746644406E-3</v>
      </c>
      <c r="H61" s="57">
        <f t="shared" si="3"/>
        <v>1.7544478782776096E-3</v>
      </c>
    </row>
    <row r="62" spans="2:23" x14ac:dyDescent="0.3">
      <c r="B62" s="55">
        <v>41844</v>
      </c>
      <c r="C62" s="56">
        <v>74.98</v>
      </c>
      <c r="D62" s="56">
        <v>97.98</v>
      </c>
      <c r="E62" s="56">
        <v>1987.98</v>
      </c>
      <c r="F62" s="57">
        <f t="shared" si="1"/>
        <v>5.1760415205498678E-2</v>
      </c>
      <c r="G62" s="57">
        <f t="shared" si="2"/>
        <v>2.3529411764706687E-3</v>
      </c>
      <c r="H62" s="57">
        <f t="shared" si="3"/>
        <v>4.8817066849182744E-4</v>
      </c>
    </row>
    <row r="63" spans="2:23" x14ac:dyDescent="0.3">
      <c r="B63" s="55">
        <v>41845</v>
      </c>
      <c r="C63" s="56">
        <v>75.19</v>
      </c>
      <c r="D63" s="56">
        <v>97.71</v>
      </c>
      <c r="E63" s="56">
        <v>1978.34</v>
      </c>
      <c r="F63" s="57">
        <f t="shared" si="1"/>
        <v>2.8007468658308721E-3</v>
      </c>
      <c r="G63" s="57">
        <f t="shared" si="2"/>
        <v>-2.7556644213105885E-3</v>
      </c>
      <c r="H63" s="57">
        <f t="shared" si="3"/>
        <v>-4.8491433515428506E-3</v>
      </c>
    </row>
    <row r="64" spans="2:23" x14ac:dyDescent="0.3">
      <c r="B64" s="55">
        <v>41848</v>
      </c>
      <c r="C64" s="56">
        <v>74.92</v>
      </c>
      <c r="D64" s="56">
        <v>98.83</v>
      </c>
      <c r="E64" s="56">
        <v>1978.91</v>
      </c>
      <c r="F64" s="57">
        <f t="shared" si="1"/>
        <v>-3.5909030456177105E-3</v>
      </c>
      <c r="G64" s="57">
        <f t="shared" si="2"/>
        <v>1.1462491044929024E-2</v>
      </c>
      <c r="H64" s="57">
        <f t="shared" si="3"/>
        <v>2.8812034331826553E-4</v>
      </c>
    </row>
    <row r="65" spans="2:8" x14ac:dyDescent="0.3">
      <c r="B65" s="55">
        <v>41849</v>
      </c>
      <c r="C65" s="56">
        <v>73.709999999999994</v>
      </c>
      <c r="D65" s="56">
        <v>97.66</v>
      </c>
      <c r="E65" s="56">
        <v>1969.95</v>
      </c>
      <c r="F65" s="57">
        <f t="shared" si="1"/>
        <v>-1.6150560597971264E-2</v>
      </c>
      <c r="G65" s="57">
        <f t="shared" si="2"/>
        <v>-1.1838510573712435E-2</v>
      </c>
      <c r="H65" s="57">
        <f t="shared" si="3"/>
        <v>-4.5277450717819967E-3</v>
      </c>
    </row>
    <row r="66" spans="2:8" x14ac:dyDescent="0.3">
      <c r="B66" s="55">
        <v>41850</v>
      </c>
      <c r="C66" s="56">
        <v>74.680000000000007</v>
      </c>
      <c r="D66" s="56">
        <v>95.62</v>
      </c>
      <c r="E66" s="56">
        <v>1970.07</v>
      </c>
      <c r="F66" s="57">
        <f t="shared" si="1"/>
        <v>1.3159679826346693E-2</v>
      </c>
      <c r="G66" s="57">
        <f t="shared" si="2"/>
        <v>-2.0888797870161735E-2</v>
      </c>
      <c r="H66" s="57">
        <f t="shared" si="3"/>
        <v>6.0915251655968561E-5</v>
      </c>
    </row>
    <row r="67" spans="2:8" x14ac:dyDescent="0.3">
      <c r="B67" s="55">
        <v>41851</v>
      </c>
      <c r="C67" s="56">
        <v>72.650000000000006</v>
      </c>
      <c r="D67" s="56">
        <v>93.19</v>
      </c>
      <c r="E67" s="56">
        <v>1930.67</v>
      </c>
      <c r="F67" s="57">
        <f t="shared" si="1"/>
        <v>-2.7182645956079332E-2</v>
      </c>
      <c r="G67" s="57">
        <f t="shared" si="2"/>
        <v>-2.5413093495084804E-2</v>
      </c>
      <c r="H67" s="57">
        <f t="shared" si="3"/>
        <v>-1.9999289365352446E-2</v>
      </c>
    </row>
    <row r="68" spans="2:8" x14ac:dyDescent="0.3">
      <c r="B68" s="55">
        <v>41852</v>
      </c>
      <c r="C68" s="56">
        <v>72.36</v>
      </c>
      <c r="D68" s="56">
        <v>93.12</v>
      </c>
      <c r="E68" s="56">
        <v>1925.15</v>
      </c>
      <c r="F68" s="57">
        <f t="shared" si="1"/>
        <v>-3.9917412250517481E-3</v>
      </c>
      <c r="G68" s="57">
        <f t="shared" si="2"/>
        <v>-7.511535572485295E-4</v>
      </c>
      <c r="H68" s="57">
        <f t="shared" si="3"/>
        <v>-2.8591110857888458E-3</v>
      </c>
    </row>
    <row r="69" spans="2:8" x14ac:dyDescent="0.3">
      <c r="B69" s="55">
        <v>41855</v>
      </c>
      <c r="C69" s="56">
        <v>73.510000000000005</v>
      </c>
      <c r="D69" s="56">
        <v>93.35</v>
      </c>
      <c r="E69" s="56">
        <v>1938.99</v>
      </c>
      <c r="F69" s="57">
        <f t="shared" si="1"/>
        <v>1.5892758430071874E-2</v>
      </c>
      <c r="G69" s="57">
        <f t="shared" si="2"/>
        <v>2.4699312714775434E-3</v>
      </c>
      <c r="H69" s="57">
        <f t="shared" si="3"/>
        <v>7.1890502038802762E-3</v>
      </c>
    </row>
    <row r="70" spans="2:8" x14ac:dyDescent="0.3">
      <c r="B70" s="55">
        <v>41856</v>
      </c>
      <c r="C70" s="56">
        <v>72.69</v>
      </c>
      <c r="D70" s="56">
        <v>91.9</v>
      </c>
      <c r="E70" s="56">
        <v>1920.21</v>
      </c>
      <c r="F70" s="57">
        <f t="shared" ref="F70:F109" si="4">C70/C69-1</f>
        <v>-1.11549449054551E-2</v>
      </c>
      <c r="G70" s="57">
        <f t="shared" ref="G70:G109" si="5">D70/D69-1</f>
        <v>-1.553294054633092E-2</v>
      </c>
      <c r="H70" s="57">
        <f t="shared" ref="H70:H109" si="6">E70/E69-1</f>
        <v>-9.6854547986322537E-3</v>
      </c>
    </row>
    <row r="71" spans="2:8" x14ac:dyDescent="0.3">
      <c r="B71" s="55">
        <v>41857</v>
      </c>
      <c r="C71" s="56">
        <v>72.47</v>
      </c>
      <c r="D71" s="56">
        <v>91.66</v>
      </c>
      <c r="E71" s="56">
        <v>1920.24</v>
      </c>
      <c r="F71" s="57">
        <f t="shared" si="4"/>
        <v>-3.0265511074425433E-3</v>
      </c>
      <c r="G71" s="57">
        <f t="shared" si="5"/>
        <v>-2.6115342763874949E-3</v>
      </c>
      <c r="H71" s="57">
        <f t="shared" si="6"/>
        <v>1.5623291202526701E-5</v>
      </c>
    </row>
    <row r="72" spans="2:8" x14ac:dyDescent="0.3">
      <c r="B72" s="55">
        <v>41858</v>
      </c>
      <c r="C72" s="56">
        <v>73.17</v>
      </c>
      <c r="D72" s="56">
        <v>93.27</v>
      </c>
      <c r="E72" s="56">
        <v>1909.57</v>
      </c>
      <c r="F72" s="57">
        <f t="shared" si="4"/>
        <v>9.6591693114391752E-3</v>
      </c>
      <c r="G72" s="57">
        <f t="shared" si="5"/>
        <v>1.7564913811913607E-2</v>
      </c>
      <c r="H72" s="57">
        <f t="shared" si="6"/>
        <v>-5.5565970920301577E-3</v>
      </c>
    </row>
    <row r="73" spans="2:8" x14ac:dyDescent="0.3">
      <c r="B73" s="55">
        <v>41859</v>
      </c>
      <c r="C73" s="56">
        <v>73.06</v>
      </c>
      <c r="D73" s="56">
        <v>94.73</v>
      </c>
      <c r="E73" s="56">
        <v>1931.59</v>
      </c>
      <c r="F73" s="57">
        <f t="shared" si="4"/>
        <v>-1.5033483668169811E-3</v>
      </c>
      <c r="G73" s="57">
        <f t="shared" si="5"/>
        <v>1.5653479146563898E-2</v>
      </c>
      <c r="H73" s="57">
        <f t="shared" si="6"/>
        <v>1.1531391884036735E-2</v>
      </c>
    </row>
    <row r="74" spans="2:8" x14ac:dyDescent="0.3">
      <c r="B74" s="55">
        <v>41862</v>
      </c>
      <c r="C74" s="56">
        <v>73.44</v>
      </c>
      <c r="D74" s="56">
        <v>94.18</v>
      </c>
      <c r="E74" s="56">
        <v>1936.92</v>
      </c>
      <c r="F74" s="57">
        <f t="shared" si="4"/>
        <v>5.201204489460709E-3</v>
      </c>
      <c r="G74" s="57">
        <f t="shared" si="5"/>
        <v>-5.8059748759632379E-3</v>
      </c>
      <c r="H74" s="57">
        <f t="shared" si="6"/>
        <v>2.7593847555642537E-3</v>
      </c>
    </row>
    <row r="75" spans="2:8" x14ac:dyDescent="0.3">
      <c r="B75" s="55">
        <v>41863</v>
      </c>
      <c r="C75" s="56">
        <v>72.83</v>
      </c>
      <c r="D75" s="56">
        <v>94.19</v>
      </c>
      <c r="E75" s="56">
        <v>1933.75</v>
      </c>
      <c r="F75" s="57">
        <f t="shared" si="4"/>
        <v>-8.3061002178649312E-3</v>
      </c>
      <c r="G75" s="57">
        <f t="shared" si="5"/>
        <v>1.0617965597781165E-4</v>
      </c>
      <c r="H75" s="57">
        <f t="shared" si="6"/>
        <v>-1.636618962063574E-3</v>
      </c>
    </row>
    <row r="76" spans="2:8" x14ac:dyDescent="0.3">
      <c r="B76" s="55">
        <v>41864</v>
      </c>
      <c r="C76" s="56">
        <v>73.77</v>
      </c>
      <c r="D76" s="56">
        <v>95.03</v>
      </c>
      <c r="E76" s="56">
        <v>1946.72</v>
      </c>
      <c r="F76" s="57">
        <f t="shared" si="4"/>
        <v>1.2906769188521183E-2</v>
      </c>
      <c r="G76" s="57">
        <f t="shared" si="5"/>
        <v>8.9181441766641445E-3</v>
      </c>
      <c r="H76" s="57">
        <f t="shared" si="6"/>
        <v>6.7071751777634248E-3</v>
      </c>
    </row>
    <row r="77" spans="2:8" x14ac:dyDescent="0.3">
      <c r="B77" s="55">
        <v>41865</v>
      </c>
      <c r="C77" s="56">
        <v>74.3</v>
      </c>
      <c r="D77" s="56">
        <v>95.47</v>
      </c>
      <c r="E77" s="56">
        <v>1955.18</v>
      </c>
      <c r="F77" s="57">
        <f t="shared" si="4"/>
        <v>7.1844923410600003E-3</v>
      </c>
      <c r="G77" s="57">
        <f t="shared" si="5"/>
        <v>4.6301168052194086E-3</v>
      </c>
      <c r="H77" s="57">
        <f t="shared" si="6"/>
        <v>4.3457713487302652E-3</v>
      </c>
    </row>
    <row r="78" spans="2:8" x14ac:dyDescent="0.3">
      <c r="B78" s="55">
        <v>41866</v>
      </c>
      <c r="C78" s="56">
        <v>73.63</v>
      </c>
      <c r="D78" s="56">
        <v>95.66</v>
      </c>
      <c r="E78" s="56">
        <v>1955.06</v>
      </c>
      <c r="F78" s="57">
        <f t="shared" si="4"/>
        <v>-9.017496635262523E-3</v>
      </c>
      <c r="G78" s="57">
        <f t="shared" si="5"/>
        <v>1.9901539750706299E-3</v>
      </c>
      <c r="H78" s="57">
        <f t="shared" si="6"/>
        <v>-6.1375423234699689E-5</v>
      </c>
    </row>
    <row r="79" spans="2:8" x14ac:dyDescent="0.3">
      <c r="B79" s="55">
        <v>41869</v>
      </c>
      <c r="C79" s="56">
        <v>74.59</v>
      </c>
      <c r="D79" s="56">
        <v>95.42</v>
      </c>
      <c r="E79" s="56">
        <v>1971.74</v>
      </c>
      <c r="F79" s="57">
        <f t="shared" si="4"/>
        <v>1.3038163791932789E-2</v>
      </c>
      <c r="G79" s="57">
        <f t="shared" si="5"/>
        <v>-2.5088856366296541E-3</v>
      </c>
      <c r="H79" s="57">
        <f t="shared" si="6"/>
        <v>8.5317074667785597E-3</v>
      </c>
    </row>
    <row r="80" spans="2:8" x14ac:dyDescent="0.3">
      <c r="B80" s="55">
        <v>41870</v>
      </c>
      <c r="C80" s="56">
        <v>75.290000000000006</v>
      </c>
      <c r="D80" s="56">
        <v>96.59</v>
      </c>
      <c r="E80" s="56">
        <v>1981.6</v>
      </c>
      <c r="F80" s="57">
        <f t="shared" si="4"/>
        <v>9.3846360101890181E-3</v>
      </c>
      <c r="G80" s="57">
        <f t="shared" si="5"/>
        <v>1.2261580381471404E-2</v>
      </c>
      <c r="H80" s="57">
        <f t="shared" si="6"/>
        <v>5.0006593161369128E-3</v>
      </c>
    </row>
    <row r="81" spans="2:8" x14ac:dyDescent="0.3">
      <c r="B81" s="55">
        <v>41871</v>
      </c>
      <c r="C81" s="56">
        <v>74.81</v>
      </c>
      <c r="D81" s="56">
        <v>97.01</v>
      </c>
      <c r="E81" s="56">
        <v>1986.51</v>
      </c>
      <c r="F81" s="57">
        <f t="shared" si="4"/>
        <v>-6.3753486518794977E-3</v>
      </c>
      <c r="G81" s="57">
        <f t="shared" si="5"/>
        <v>4.3482762190703017E-3</v>
      </c>
      <c r="H81" s="57">
        <f t="shared" si="6"/>
        <v>2.4777957206298939E-3</v>
      </c>
    </row>
    <row r="82" spans="2:8" x14ac:dyDescent="0.3">
      <c r="B82" s="55">
        <v>41872</v>
      </c>
      <c r="C82" s="56">
        <v>74.569999999999993</v>
      </c>
      <c r="D82" s="56">
        <v>97.28</v>
      </c>
      <c r="E82" s="56">
        <v>1992.37</v>
      </c>
      <c r="F82" s="57">
        <f t="shared" si="4"/>
        <v>-3.2081272557146212E-3</v>
      </c>
      <c r="G82" s="57">
        <f t="shared" si="5"/>
        <v>2.7832182249252213E-3</v>
      </c>
      <c r="H82" s="57">
        <f t="shared" si="6"/>
        <v>2.9498970556403048E-3</v>
      </c>
    </row>
    <row r="83" spans="2:8" x14ac:dyDescent="0.3">
      <c r="B83" s="55">
        <v>41873</v>
      </c>
      <c r="C83" s="56">
        <v>74.569999999999993</v>
      </c>
      <c r="D83" s="56">
        <v>96.91</v>
      </c>
      <c r="E83" s="56">
        <v>1988.4</v>
      </c>
      <c r="F83" s="57">
        <f t="shared" si="4"/>
        <v>0</v>
      </c>
      <c r="G83" s="57">
        <f t="shared" si="5"/>
        <v>-3.8034539473684736E-3</v>
      </c>
      <c r="H83" s="57">
        <f t="shared" si="6"/>
        <v>-1.9926017757744274E-3</v>
      </c>
    </row>
    <row r="84" spans="2:8" x14ac:dyDescent="0.3">
      <c r="B84" s="55">
        <v>41876</v>
      </c>
      <c r="C84" s="56">
        <v>75.02</v>
      </c>
      <c r="D84" s="56">
        <v>97.43</v>
      </c>
      <c r="E84" s="56">
        <v>1997.92</v>
      </c>
      <c r="F84" s="57">
        <f t="shared" si="4"/>
        <v>6.0345983639533696E-3</v>
      </c>
      <c r="G84" s="57">
        <f t="shared" si="5"/>
        <v>5.3658033226706703E-3</v>
      </c>
      <c r="H84" s="57">
        <f t="shared" si="6"/>
        <v>4.787769060551117E-3</v>
      </c>
    </row>
    <row r="85" spans="2:8" x14ac:dyDescent="0.3">
      <c r="B85" s="55">
        <v>41877</v>
      </c>
      <c r="C85" s="56">
        <v>75.959999999999994</v>
      </c>
      <c r="D85" s="56">
        <v>95.99</v>
      </c>
      <c r="E85" s="56">
        <v>2000.02</v>
      </c>
      <c r="F85" s="57">
        <f t="shared" si="4"/>
        <v>1.2529992002132673E-2</v>
      </c>
      <c r="G85" s="57">
        <f t="shared" si="5"/>
        <v>-1.4779841937801574E-2</v>
      </c>
      <c r="H85" s="57">
        <f t="shared" si="6"/>
        <v>1.0510931368623577E-3</v>
      </c>
    </row>
    <row r="86" spans="2:8" x14ac:dyDescent="0.3">
      <c r="B86" s="55">
        <v>41878</v>
      </c>
      <c r="C86" s="56">
        <v>74.63</v>
      </c>
      <c r="D86" s="56">
        <v>96.89</v>
      </c>
      <c r="E86" s="56">
        <v>2000.12</v>
      </c>
      <c r="F86" s="57">
        <f t="shared" si="4"/>
        <v>-1.7509215376513954E-2</v>
      </c>
      <c r="G86" s="57">
        <f t="shared" si="5"/>
        <v>9.3759766642358411E-3</v>
      </c>
      <c r="H86" s="57">
        <f t="shared" si="6"/>
        <v>4.9999500004949127E-5</v>
      </c>
    </row>
    <row r="87" spans="2:8" x14ac:dyDescent="0.3">
      <c r="B87" s="55">
        <v>41879</v>
      </c>
      <c r="C87" s="56">
        <v>73.86</v>
      </c>
      <c r="D87" s="56">
        <v>97.53</v>
      </c>
      <c r="E87" s="56">
        <v>1996.74</v>
      </c>
      <c r="F87" s="57">
        <f t="shared" si="4"/>
        <v>-1.0317566662200184E-2</v>
      </c>
      <c r="G87" s="57">
        <f t="shared" si="5"/>
        <v>6.6054288368253555E-3</v>
      </c>
      <c r="H87" s="57">
        <f t="shared" si="6"/>
        <v>-1.6898986060835952E-3</v>
      </c>
    </row>
    <row r="88" spans="2:8" x14ac:dyDescent="0.3">
      <c r="B88" s="55">
        <v>41880</v>
      </c>
      <c r="C88" s="56">
        <v>74.819999999999993</v>
      </c>
      <c r="D88" s="56">
        <v>98.45</v>
      </c>
      <c r="E88" s="56">
        <v>2003.37</v>
      </c>
      <c r="F88" s="57">
        <f t="shared" si="4"/>
        <v>1.299756295694543E-2</v>
      </c>
      <c r="G88" s="57">
        <f t="shared" si="5"/>
        <v>9.4329949759048848E-3</v>
      </c>
      <c r="H88" s="57">
        <f t="shared" si="6"/>
        <v>3.3204122720034146E-3</v>
      </c>
    </row>
    <row r="89" spans="2:8" x14ac:dyDescent="0.3">
      <c r="B89" s="55">
        <v>41884</v>
      </c>
      <c r="C89" s="56">
        <v>76.680000000000007</v>
      </c>
      <c r="D89" s="56">
        <v>97.23</v>
      </c>
      <c r="E89" s="56">
        <v>2002.28</v>
      </c>
      <c r="F89" s="57">
        <f t="shared" si="4"/>
        <v>2.485966319166022E-2</v>
      </c>
      <c r="G89" s="57">
        <f t="shared" si="5"/>
        <v>-1.2392077196546447E-2</v>
      </c>
      <c r="H89" s="57">
        <f t="shared" si="6"/>
        <v>-5.4408321977461593E-4</v>
      </c>
    </row>
    <row r="90" spans="2:8" x14ac:dyDescent="0.3">
      <c r="B90" s="55">
        <v>41885</v>
      </c>
      <c r="C90" s="56">
        <v>75.83</v>
      </c>
      <c r="D90" s="56">
        <v>97.6</v>
      </c>
      <c r="E90" s="56">
        <v>2000.72</v>
      </c>
      <c r="F90" s="57">
        <f t="shared" si="4"/>
        <v>-1.1085028690662635E-2</v>
      </c>
      <c r="G90" s="57">
        <f t="shared" si="5"/>
        <v>3.8054098529258784E-3</v>
      </c>
      <c r="H90" s="57">
        <f t="shared" si="6"/>
        <v>-7.7911181253365047E-4</v>
      </c>
    </row>
    <row r="91" spans="2:8" x14ac:dyDescent="0.3">
      <c r="B91" s="55">
        <v>41886</v>
      </c>
      <c r="C91" s="56">
        <v>75.95</v>
      </c>
      <c r="D91" s="56">
        <v>97.23</v>
      </c>
      <c r="E91" s="56">
        <v>1997.65</v>
      </c>
      <c r="F91" s="57">
        <f t="shared" si="4"/>
        <v>1.5824871422920328E-3</v>
      </c>
      <c r="G91" s="57">
        <f t="shared" si="5"/>
        <v>-3.7909836065572744E-3</v>
      </c>
      <c r="H91" s="57">
        <f t="shared" si="6"/>
        <v>-1.5344475988643413E-3</v>
      </c>
    </row>
    <row r="92" spans="2:8" x14ac:dyDescent="0.3">
      <c r="B92" s="55">
        <v>41887</v>
      </c>
      <c r="C92" s="56">
        <v>77.260000000000005</v>
      </c>
      <c r="D92" s="56">
        <v>97.92</v>
      </c>
      <c r="E92" s="56">
        <v>2007.71</v>
      </c>
      <c r="F92" s="57">
        <f t="shared" si="4"/>
        <v>1.7248189598420005E-2</v>
      </c>
      <c r="G92" s="57">
        <f t="shared" si="5"/>
        <v>7.0965751311322656E-3</v>
      </c>
      <c r="H92" s="57">
        <f t="shared" si="6"/>
        <v>5.035917202713236E-3</v>
      </c>
    </row>
    <row r="93" spans="2:8" x14ac:dyDescent="0.3">
      <c r="B93" s="55">
        <v>41890</v>
      </c>
      <c r="C93" s="56">
        <v>77.89</v>
      </c>
      <c r="D93" s="56">
        <v>97.24</v>
      </c>
      <c r="E93" s="56">
        <v>2001.54</v>
      </c>
      <c r="F93" s="57">
        <f t="shared" si="4"/>
        <v>8.1542842350503797E-3</v>
      </c>
      <c r="G93" s="57">
        <f t="shared" si="5"/>
        <v>-6.9444444444445308E-3</v>
      </c>
      <c r="H93" s="57">
        <f t="shared" si="6"/>
        <v>-3.0731529952034986E-3</v>
      </c>
    </row>
    <row r="94" spans="2:8" x14ac:dyDescent="0.3">
      <c r="B94" s="55">
        <v>41891</v>
      </c>
      <c r="C94" s="56">
        <v>76.67</v>
      </c>
      <c r="D94" s="56">
        <v>95.7</v>
      </c>
      <c r="E94" s="56">
        <v>1988.44</v>
      </c>
      <c r="F94" s="57">
        <f t="shared" si="4"/>
        <v>-1.5663114648863719E-2</v>
      </c>
      <c r="G94" s="57">
        <f t="shared" si="5"/>
        <v>-1.5837104072398134E-2</v>
      </c>
      <c r="H94" s="57">
        <f t="shared" si="6"/>
        <v>-6.5449603805070034E-3</v>
      </c>
    </row>
    <row r="95" spans="2:8" x14ac:dyDescent="0.3">
      <c r="B95" s="55">
        <v>41892</v>
      </c>
      <c r="C95" s="56">
        <v>77.430000000000007</v>
      </c>
      <c r="D95" s="56">
        <v>95.62</v>
      </c>
      <c r="E95" s="56">
        <v>1995.69</v>
      </c>
      <c r="F95" s="57">
        <f t="shared" si="4"/>
        <v>9.9126124951089967E-3</v>
      </c>
      <c r="G95" s="57">
        <f t="shared" si="5"/>
        <v>-8.3594566353184518E-4</v>
      </c>
      <c r="H95" s="57">
        <f t="shared" si="6"/>
        <v>3.6460743095090287E-3</v>
      </c>
    </row>
    <row r="96" spans="2:8" x14ac:dyDescent="0.3">
      <c r="B96" s="55">
        <v>41893</v>
      </c>
      <c r="C96" s="56">
        <v>77.92</v>
      </c>
      <c r="D96" s="56">
        <v>96.15</v>
      </c>
      <c r="E96" s="56">
        <v>1997.45</v>
      </c>
      <c r="F96" s="57">
        <f t="shared" si="4"/>
        <v>6.3282965258943946E-3</v>
      </c>
      <c r="G96" s="57">
        <f t="shared" si="5"/>
        <v>5.5427734783517479E-3</v>
      </c>
      <c r="H96" s="57">
        <f t="shared" si="6"/>
        <v>8.8190049556802208E-4</v>
      </c>
    </row>
    <row r="97" spans="2:8" x14ac:dyDescent="0.3">
      <c r="B97" s="55">
        <v>41894</v>
      </c>
      <c r="C97" s="56">
        <v>77.48</v>
      </c>
      <c r="D97" s="56">
        <v>94.1</v>
      </c>
      <c r="E97" s="56">
        <v>1985.54</v>
      </c>
      <c r="F97" s="57">
        <f t="shared" si="4"/>
        <v>-5.6468172484599455E-3</v>
      </c>
      <c r="G97" s="57">
        <f t="shared" si="5"/>
        <v>-2.1320852834113446E-2</v>
      </c>
      <c r="H97" s="57">
        <f t="shared" si="6"/>
        <v>-5.9626023179554233E-3</v>
      </c>
    </row>
    <row r="98" spans="2:8" x14ac:dyDescent="0.3">
      <c r="B98" s="55">
        <v>41897</v>
      </c>
      <c r="C98" s="56">
        <v>74.58</v>
      </c>
      <c r="D98" s="56">
        <v>94.18</v>
      </c>
      <c r="E98" s="56">
        <v>1984.13</v>
      </c>
      <c r="F98" s="57">
        <f t="shared" si="4"/>
        <v>-3.7429013939081157E-2</v>
      </c>
      <c r="G98" s="57">
        <f t="shared" si="5"/>
        <v>8.5015940488863961E-4</v>
      </c>
      <c r="H98" s="57">
        <f t="shared" si="6"/>
        <v>-7.1013427077759594E-4</v>
      </c>
    </row>
    <row r="99" spans="2:8" x14ac:dyDescent="0.3">
      <c r="B99" s="55">
        <v>41898</v>
      </c>
      <c r="C99" s="56">
        <v>76.08</v>
      </c>
      <c r="D99" s="56">
        <v>95.13</v>
      </c>
      <c r="E99" s="56">
        <v>1998.98</v>
      </c>
      <c r="F99" s="57">
        <f t="shared" si="4"/>
        <v>2.011263073209979E-2</v>
      </c>
      <c r="G99" s="57">
        <f t="shared" si="5"/>
        <v>1.0087067317901877E-2</v>
      </c>
      <c r="H99" s="57">
        <f t="shared" si="6"/>
        <v>7.4843886237292434E-3</v>
      </c>
    </row>
    <row r="100" spans="2:8" x14ac:dyDescent="0.3">
      <c r="B100" s="55">
        <v>41899</v>
      </c>
      <c r="C100" s="56">
        <v>76.430000000000007</v>
      </c>
      <c r="D100" s="56">
        <v>95.29</v>
      </c>
      <c r="E100" s="56">
        <v>2001.57</v>
      </c>
      <c r="F100" s="57">
        <f t="shared" si="4"/>
        <v>4.6004206098844147E-3</v>
      </c>
      <c r="G100" s="57">
        <f t="shared" si="5"/>
        <v>1.6819089666773035E-3</v>
      </c>
      <c r="H100" s="57">
        <f t="shared" si="6"/>
        <v>1.2956607870013848E-3</v>
      </c>
    </row>
    <row r="101" spans="2:8" x14ac:dyDescent="0.3">
      <c r="B101" s="55">
        <v>41900</v>
      </c>
      <c r="C101" s="56">
        <v>77</v>
      </c>
      <c r="D101" s="56">
        <v>94.58</v>
      </c>
      <c r="E101" s="56">
        <v>2011.36</v>
      </c>
      <c r="F101" s="57">
        <f t="shared" si="4"/>
        <v>7.4578045270181637E-3</v>
      </c>
      <c r="G101" s="57">
        <f t="shared" si="5"/>
        <v>-7.4509392381153505E-3</v>
      </c>
      <c r="H101" s="57">
        <f t="shared" si="6"/>
        <v>4.8911604390553531E-3</v>
      </c>
    </row>
    <row r="102" spans="2:8" x14ac:dyDescent="0.3">
      <c r="B102" s="55">
        <v>41901</v>
      </c>
      <c r="C102" s="56">
        <v>77.91</v>
      </c>
      <c r="D102" s="56">
        <v>95.14</v>
      </c>
      <c r="E102" s="56">
        <v>2010.4</v>
      </c>
      <c r="F102" s="57">
        <f t="shared" si="4"/>
        <v>1.1818181818181728E-2</v>
      </c>
      <c r="G102" s="57">
        <f t="shared" si="5"/>
        <v>5.9209135123705625E-3</v>
      </c>
      <c r="H102" s="57">
        <f t="shared" si="6"/>
        <v>-4.7728899848853423E-4</v>
      </c>
    </row>
    <row r="103" spans="2:8" x14ac:dyDescent="0.3">
      <c r="B103" s="55">
        <v>41904</v>
      </c>
      <c r="C103" s="56">
        <v>76.8</v>
      </c>
      <c r="D103" s="56">
        <v>94.62</v>
      </c>
      <c r="E103" s="56">
        <v>1994.29</v>
      </c>
      <c r="F103" s="57">
        <f t="shared" si="4"/>
        <v>-1.4247208317289206E-2</v>
      </c>
      <c r="G103" s="57">
        <f t="shared" si="5"/>
        <v>-5.465629598486399E-3</v>
      </c>
      <c r="H103" s="57">
        <f t="shared" si="6"/>
        <v>-8.0133306804616167E-3</v>
      </c>
    </row>
    <row r="104" spans="2:8" x14ac:dyDescent="0.3">
      <c r="B104" s="55">
        <v>41905</v>
      </c>
      <c r="C104" s="56">
        <v>78.290000000000006</v>
      </c>
      <c r="D104" s="56">
        <v>94.55</v>
      </c>
      <c r="E104" s="56">
        <v>1982.77</v>
      </c>
      <c r="F104" s="57">
        <f t="shared" si="4"/>
        <v>1.9401041666666785E-2</v>
      </c>
      <c r="G104" s="57">
        <f t="shared" si="5"/>
        <v>-7.3980131050521702E-4</v>
      </c>
      <c r="H104" s="57">
        <f t="shared" si="6"/>
        <v>-5.7764918843297153E-3</v>
      </c>
    </row>
    <row r="105" spans="2:8" x14ac:dyDescent="0.3">
      <c r="B105" s="55">
        <v>41906</v>
      </c>
      <c r="C105" s="56">
        <v>78.540000000000006</v>
      </c>
      <c r="D105" s="56">
        <v>94.18</v>
      </c>
      <c r="E105" s="56">
        <v>1998.3</v>
      </c>
      <c r="F105" s="57">
        <f t="shared" si="4"/>
        <v>3.1932558436582603E-3</v>
      </c>
      <c r="G105" s="57">
        <f t="shared" si="5"/>
        <v>-3.9132734003172187E-3</v>
      </c>
      <c r="H105" s="57">
        <f t="shared" si="6"/>
        <v>7.8324767875244117E-3</v>
      </c>
    </row>
    <row r="106" spans="2:8" x14ac:dyDescent="0.3">
      <c r="B106" s="55">
        <v>41907</v>
      </c>
      <c r="C106" s="56">
        <v>77.22</v>
      </c>
      <c r="D106" s="56">
        <v>93.14</v>
      </c>
      <c r="E106" s="56">
        <v>1965.99</v>
      </c>
      <c r="F106" s="57">
        <f t="shared" si="4"/>
        <v>-1.6806722689075682E-2</v>
      </c>
      <c r="G106" s="57">
        <f t="shared" si="5"/>
        <v>-1.1042684221703181E-2</v>
      </c>
      <c r="H106" s="57">
        <f t="shared" si="6"/>
        <v>-1.6168743431917099E-2</v>
      </c>
    </row>
    <row r="107" spans="2:8" x14ac:dyDescent="0.3">
      <c r="B107" s="55">
        <v>41908</v>
      </c>
      <c r="C107" s="56">
        <v>78.790000000000006</v>
      </c>
      <c r="D107" s="56">
        <v>93.44</v>
      </c>
      <c r="E107" s="56">
        <v>1982.85</v>
      </c>
      <c r="F107" s="57">
        <f t="shared" si="4"/>
        <v>2.0331520331520414E-2</v>
      </c>
      <c r="G107" s="57">
        <f t="shared" si="5"/>
        <v>3.2209576980888333E-3</v>
      </c>
      <c r="H107" s="57">
        <f t="shared" si="6"/>
        <v>8.5758320235604923E-3</v>
      </c>
    </row>
    <row r="108" spans="2:8" x14ac:dyDescent="0.3">
      <c r="B108" s="55">
        <v>41911</v>
      </c>
      <c r="C108" s="56">
        <v>79</v>
      </c>
      <c r="D108" s="56">
        <v>93.6</v>
      </c>
      <c r="E108" s="56">
        <v>1977.8</v>
      </c>
      <c r="F108" s="57">
        <f t="shared" si="4"/>
        <v>2.665312856961366E-3</v>
      </c>
      <c r="G108" s="57">
        <f t="shared" si="5"/>
        <v>1.712328767123239E-3</v>
      </c>
      <c r="H108" s="57">
        <f t="shared" si="6"/>
        <v>-2.5468391456741069E-3</v>
      </c>
    </row>
    <row r="109" spans="2:8" x14ac:dyDescent="0.3">
      <c r="B109" s="55">
        <v>41912</v>
      </c>
      <c r="C109" s="56">
        <v>79.040000000000006</v>
      </c>
      <c r="D109" s="56">
        <v>93.88</v>
      </c>
      <c r="E109" s="56">
        <v>1972.29</v>
      </c>
      <c r="F109" s="57">
        <f t="shared" si="4"/>
        <v>5.0632911392423097E-4</v>
      </c>
      <c r="G109" s="57">
        <f t="shared" si="5"/>
        <v>2.9914529914529808E-3</v>
      </c>
      <c r="H109" s="57">
        <f t="shared" si="6"/>
        <v>-2.7859237536657089E-3</v>
      </c>
    </row>
  </sheetData>
  <mergeCells count="9">
    <mergeCell ref="B2:B3"/>
    <mergeCell ref="J2:M4"/>
    <mergeCell ref="J10:M11"/>
    <mergeCell ref="J15:M17"/>
    <mergeCell ref="J18:M25"/>
    <mergeCell ref="O11:W11"/>
    <mergeCell ref="O32:W32"/>
    <mergeCell ref="C2:E2"/>
    <mergeCell ref="F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80833-3EE9-413F-BF3D-C81DA1F4BA20}">
  <dimension ref="A1:AB109"/>
  <sheetViews>
    <sheetView showGridLines="0" zoomScale="80" zoomScaleNormal="80" workbookViewId="0">
      <selection activeCell="N20" sqref="N20:Q23"/>
    </sheetView>
  </sheetViews>
  <sheetFormatPr defaultRowHeight="14.4" x14ac:dyDescent="0.3"/>
  <cols>
    <col min="1" max="1" width="0.44140625" style="51" customWidth="1"/>
    <col min="2" max="2" width="9.77734375" style="7" bestFit="1" customWidth="1"/>
    <col min="3" max="13" width="8.88671875" style="7"/>
    <col min="14" max="14" width="32.5546875" style="51" bestFit="1" customWidth="1"/>
    <col min="15" max="15" width="9.5546875" style="51" bestFit="1" customWidth="1"/>
    <col min="16" max="19" width="8.88671875" style="51"/>
    <col min="20" max="20" width="18.21875" style="7" bestFit="1" customWidth="1"/>
    <col min="21" max="25" width="8.88671875" style="7"/>
    <col min="26" max="26" width="20.44140625" style="7" bestFit="1" customWidth="1"/>
    <col min="27" max="16384" width="8.88671875" style="7"/>
  </cols>
  <sheetData>
    <row r="1" spans="2:28" s="51" customFormat="1" ht="2.4" customHeight="1" x14ac:dyDescent="0.3"/>
    <row r="2" spans="2:28" ht="15" customHeight="1" x14ac:dyDescent="0.3">
      <c r="B2" s="54"/>
      <c r="C2" s="69" t="s">
        <v>73</v>
      </c>
      <c r="D2" s="69"/>
      <c r="E2" s="69"/>
      <c r="F2" s="69" t="s">
        <v>74</v>
      </c>
      <c r="G2" s="69"/>
      <c r="H2" s="69"/>
      <c r="I2" s="69" t="s">
        <v>102</v>
      </c>
      <c r="J2" s="69"/>
      <c r="K2" s="69"/>
      <c r="L2" s="80" t="s">
        <v>103</v>
      </c>
      <c r="N2" s="72" t="s">
        <v>132</v>
      </c>
      <c r="O2" s="72"/>
      <c r="P2" s="72"/>
      <c r="Q2" s="72"/>
    </row>
    <row r="3" spans="2:28" x14ac:dyDescent="0.3">
      <c r="B3" s="54" t="s">
        <v>0</v>
      </c>
      <c r="C3" s="54" t="s">
        <v>1</v>
      </c>
      <c r="D3" s="54" t="s">
        <v>2</v>
      </c>
      <c r="E3" s="54" t="s">
        <v>3</v>
      </c>
      <c r="F3" s="54" t="s">
        <v>1</v>
      </c>
      <c r="G3" s="54" t="s">
        <v>2</v>
      </c>
      <c r="H3" s="54" t="s">
        <v>3</v>
      </c>
      <c r="I3" s="54" t="s">
        <v>1</v>
      </c>
      <c r="J3" s="54" t="s">
        <v>2</v>
      </c>
      <c r="K3" s="54" t="s">
        <v>86</v>
      </c>
      <c r="L3" s="80"/>
      <c r="N3" s="72"/>
      <c r="O3" s="72"/>
      <c r="P3" s="72"/>
      <c r="Q3" s="72"/>
    </row>
    <row r="4" spans="2:28" x14ac:dyDescent="0.3">
      <c r="B4" s="55">
        <v>41760</v>
      </c>
      <c r="C4" s="56">
        <v>61.15</v>
      </c>
      <c r="D4" s="56">
        <v>98.48</v>
      </c>
      <c r="E4" s="56">
        <v>1883.68</v>
      </c>
      <c r="F4" s="57"/>
      <c r="G4" s="57"/>
      <c r="H4" s="57"/>
      <c r="I4" s="57">
        <f>10000</f>
        <v>10000</v>
      </c>
      <c r="J4" s="57">
        <f>10000</f>
        <v>10000</v>
      </c>
      <c r="K4" s="57">
        <f>I4+J4</f>
        <v>20000</v>
      </c>
      <c r="L4" s="79"/>
      <c r="N4" s="72"/>
      <c r="O4" s="72"/>
      <c r="P4" s="72"/>
      <c r="Q4" s="72"/>
    </row>
    <row r="5" spans="2:28" x14ac:dyDescent="0.3">
      <c r="B5" s="55">
        <v>41761</v>
      </c>
      <c r="C5" s="56">
        <v>60.46</v>
      </c>
      <c r="D5" s="56">
        <v>96.53</v>
      </c>
      <c r="E5" s="56">
        <v>1881.14</v>
      </c>
      <c r="F5" s="57">
        <f>C5/C4-1</f>
        <v>-1.1283728536385929E-2</v>
      </c>
      <c r="G5" s="57">
        <f t="shared" ref="G5:H20" si="0">D5/D4-1</f>
        <v>-1.9800974817221761E-2</v>
      </c>
      <c r="H5" s="57">
        <f t="shared" si="0"/>
        <v>-1.3484243608256063E-3</v>
      </c>
      <c r="I5" s="57">
        <f>I4*(1+F5)</f>
        <v>9887.1627146361407</v>
      </c>
      <c r="J5" s="57">
        <f>J4*(1+G5)</f>
        <v>9801.9902518277831</v>
      </c>
      <c r="K5" s="57">
        <f>I5+J5</f>
        <v>19689.152966463924</v>
      </c>
      <c r="L5" s="57">
        <f>K5/K4-1</f>
        <v>-1.5542351676803845E-2</v>
      </c>
      <c r="N5" s="3" t="s">
        <v>116</v>
      </c>
      <c r="O5" s="50"/>
      <c r="P5" s="50"/>
      <c r="Q5" s="50"/>
    </row>
    <row r="6" spans="2:28" x14ac:dyDescent="0.3">
      <c r="B6" s="55">
        <v>41764</v>
      </c>
      <c r="C6" s="56">
        <v>61.22</v>
      </c>
      <c r="D6" s="56">
        <v>96.49</v>
      </c>
      <c r="E6" s="56">
        <v>1884.66</v>
      </c>
      <c r="F6" s="57">
        <f t="shared" ref="F6:H69" si="1">C6/C5-1</f>
        <v>1.257029440952695E-2</v>
      </c>
      <c r="G6" s="57">
        <f t="shared" si="0"/>
        <v>-4.1437894954943211E-4</v>
      </c>
      <c r="H6" s="57">
        <f t="shared" si="0"/>
        <v>1.8712057582104258E-3</v>
      </c>
      <c r="I6" s="57">
        <f t="shared" ref="I6:J69" si="2">I5*(1+F6)</f>
        <v>10011.447260834015</v>
      </c>
      <c r="J6" s="57">
        <f t="shared" si="2"/>
        <v>9797.9285134037364</v>
      </c>
      <c r="K6" s="57">
        <f>I6+J6</f>
        <v>19809.375774237749</v>
      </c>
      <c r="L6" s="57">
        <f t="shared" ref="L6:L69" si="3">K6/K5-1</f>
        <v>6.1060426509256249E-3</v>
      </c>
      <c r="N6" s="76" t="s">
        <v>133</v>
      </c>
      <c r="O6" s="83">
        <f>_xlfn.STDEV.P(L5:L109)</f>
        <v>1.0100867481227495E-2</v>
      </c>
      <c r="P6" s="81"/>
      <c r="Q6" s="81"/>
    </row>
    <row r="7" spans="2:28" x14ac:dyDescent="0.3">
      <c r="B7" s="55">
        <v>41765</v>
      </c>
      <c r="C7" s="56">
        <v>58.53</v>
      </c>
      <c r="D7" s="56">
        <v>96.4</v>
      </c>
      <c r="E7" s="56">
        <v>1867.72</v>
      </c>
      <c r="F7" s="57">
        <f t="shared" si="1"/>
        <v>-4.3939888925187853E-2</v>
      </c>
      <c r="G7" s="57">
        <f t="shared" si="0"/>
        <v>-9.3273914395264335E-4</v>
      </c>
      <c r="H7" s="57">
        <f t="shared" si="0"/>
        <v>-8.9883586429382323E-3</v>
      </c>
      <c r="I7" s="57">
        <f t="shared" si="2"/>
        <v>9571.5453802125921</v>
      </c>
      <c r="J7" s="57">
        <f t="shared" si="2"/>
        <v>9788.7896019496347</v>
      </c>
      <c r="K7" s="57">
        <f>I7+J7</f>
        <v>19360.334982162225</v>
      </c>
      <c r="L7" s="57">
        <f t="shared" si="3"/>
        <v>-2.2668093997161964E-2</v>
      </c>
      <c r="N7" s="76" t="s">
        <v>134</v>
      </c>
      <c r="O7" s="84">
        <f>_xlfn.STDEV.P(H5:H109)</f>
        <v>5.3736962332669082E-3</v>
      </c>
      <c r="P7" s="82"/>
      <c r="Q7" s="82"/>
    </row>
    <row r="8" spans="2:28" x14ac:dyDescent="0.3">
      <c r="B8" s="55">
        <v>41766</v>
      </c>
      <c r="C8" s="56">
        <v>57.39</v>
      </c>
      <c r="D8" s="56">
        <v>97.78</v>
      </c>
      <c r="E8" s="56">
        <v>1878.21</v>
      </c>
      <c r="F8" s="57">
        <f t="shared" si="1"/>
        <v>-1.9477191184008258E-2</v>
      </c>
      <c r="G8" s="57">
        <f t="shared" si="0"/>
        <v>1.4315352697095385E-2</v>
      </c>
      <c r="H8" s="57">
        <f t="shared" si="0"/>
        <v>5.6164735613475347E-3</v>
      </c>
      <c r="I8" s="57">
        <f t="shared" si="2"/>
        <v>9385.1185609157801</v>
      </c>
      <c r="J8" s="57">
        <f t="shared" si="2"/>
        <v>9928.9195775792032</v>
      </c>
      <c r="K8" s="57">
        <f>I8+J8</f>
        <v>19314.038138494983</v>
      </c>
      <c r="L8" s="57">
        <f t="shared" si="3"/>
        <v>-2.3913245152987761E-3</v>
      </c>
      <c r="N8" s="76" t="s">
        <v>135</v>
      </c>
      <c r="O8" s="84">
        <f>CORREL(L5:L109,H5:H109)</f>
        <v>0.61202906997537476</v>
      </c>
      <c r="P8" s="82"/>
      <c r="Q8" s="82"/>
    </row>
    <row r="9" spans="2:28" ht="15" thickBot="1" x14ac:dyDescent="0.35">
      <c r="B9" s="55">
        <v>41767</v>
      </c>
      <c r="C9" s="56">
        <v>56.76</v>
      </c>
      <c r="D9" s="56">
        <v>97.02</v>
      </c>
      <c r="E9" s="56">
        <v>1875.63</v>
      </c>
      <c r="F9" s="57">
        <f t="shared" si="1"/>
        <v>-1.0977522216414015E-2</v>
      </c>
      <c r="G9" s="57">
        <f t="shared" si="0"/>
        <v>-7.7725506238495168E-3</v>
      </c>
      <c r="H9" s="57">
        <f t="shared" si="0"/>
        <v>-1.3736483140862621E-3</v>
      </c>
      <c r="I9" s="57">
        <f t="shared" si="2"/>
        <v>9282.0932134096474</v>
      </c>
      <c r="J9" s="57">
        <f t="shared" si="2"/>
        <v>9851.746547522338</v>
      </c>
      <c r="K9" s="57">
        <f>I9+J9</f>
        <v>19133.839760931987</v>
      </c>
      <c r="L9" s="57">
        <f t="shared" si="3"/>
        <v>-9.329917248316999E-3</v>
      </c>
      <c r="N9" s="76" t="s">
        <v>136</v>
      </c>
      <c r="O9" s="85">
        <f>O8*O6/O7</f>
        <v>1.1504231467735651</v>
      </c>
      <c r="P9" s="82"/>
      <c r="Q9" s="82"/>
      <c r="T9" s="52" t="s">
        <v>104</v>
      </c>
      <c r="U9" s="52"/>
      <c r="V9" s="52"/>
      <c r="W9" s="52"/>
      <c r="X9" s="52"/>
      <c r="Y9" s="52"/>
      <c r="Z9" s="52"/>
      <c r="AA9" s="52"/>
      <c r="AB9" s="52"/>
    </row>
    <row r="10" spans="2:28" x14ac:dyDescent="0.3">
      <c r="B10" s="55">
        <v>41768</v>
      </c>
      <c r="C10" s="56">
        <v>57.24</v>
      </c>
      <c r="D10" s="56">
        <v>95.48</v>
      </c>
      <c r="E10" s="56">
        <v>1878.48</v>
      </c>
      <c r="F10" s="57">
        <f t="shared" si="1"/>
        <v>8.4566596194504129E-3</v>
      </c>
      <c r="G10" s="57">
        <f t="shared" si="0"/>
        <v>-1.5873015873015817E-2</v>
      </c>
      <c r="H10" s="57">
        <f t="shared" si="0"/>
        <v>1.5194894515442314E-3</v>
      </c>
      <c r="I10" s="57">
        <f t="shared" si="2"/>
        <v>9360.5887162714644</v>
      </c>
      <c r="J10" s="57">
        <f t="shared" si="2"/>
        <v>9695.3696181965879</v>
      </c>
      <c r="K10" s="57">
        <f>I10+J10</f>
        <v>19055.95833446805</v>
      </c>
      <c r="L10" s="57">
        <f t="shared" si="3"/>
        <v>-4.070350093709707E-3</v>
      </c>
      <c r="N10" s="86"/>
      <c r="O10" s="86"/>
      <c r="P10" s="87"/>
      <c r="Q10" s="87"/>
      <c r="T10" s="36" t="s">
        <v>76</v>
      </c>
      <c r="U10" s="37"/>
      <c r="V10" s="37"/>
      <c r="W10" s="37"/>
      <c r="X10" s="37"/>
      <c r="Y10" s="37"/>
      <c r="Z10" s="37"/>
      <c r="AA10" s="37"/>
      <c r="AB10" s="38"/>
    </row>
    <row r="11" spans="2:28" ht="15" thickBot="1" x14ac:dyDescent="0.35">
      <c r="B11" s="55">
        <v>41771</v>
      </c>
      <c r="C11" s="56">
        <v>59.83</v>
      </c>
      <c r="D11" s="56">
        <v>94.38</v>
      </c>
      <c r="E11" s="56">
        <v>1896.65</v>
      </c>
      <c r="F11" s="57">
        <f t="shared" si="1"/>
        <v>4.5248078266946212E-2</v>
      </c>
      <c r="G11" s="57">
        <f t="shared" si="0"/>
        <v>-1.1520737327189057E-2</v>
      </c>
      <c r="H11" s="57">
        <f t="shared" si="0"/>
        <v>9.6727141092798341E-3</v>
      </c>
      <c r="I11" s="57">
        <f t="shared" si="2"/>
        <v>9784.1373671300098</v>
      </c>
      <c r="J11" s="57">
        <f t="shared" si="2"/>
        <v>9583.671811535336</v>
      </c>
      <c r="K11" s="57">
        <f>I11+J11</f>
        <v>19367.809178665346</v>
      </c>
      <c r="L11" s="57">
        <f t="shared" si="3"/>
        <v>1.636500451584344E-2</v>
      </c>
      <c r="N11" s="88"/>
      <c r="O11" s="88"/>
      <c r="P11" s="88"/>
      <c r="Q11" s="88"/>
      <c r="T11" s="9"/>
      <c r="U11" s="39"/>
      <c r="V11" s="39"/>
      <c r="W11" s="39"/>
      <c r="X11" s="39"/>
      <c r="Y11" s="39"/>
      <c r="Z11" s="39"/>
      <c r="AA11" s="39"/>
      <c r="AB11" s="35"/>
    </row>
    <row r="12" spans="2:28" x14ac:dyDescent="0.3">
      <c r="B12" s="55">
        <v>41772</v>
      </c>
      <c r="C12" s="56">
        <v>59.83</v>
      </c>
      <c r="D12" s="56">
        <v>94.65</v>
      </c>
      <c r="E12" s="56">
        <v>1897.45</v>
      </c>
      <c r="F12" s="57">
        <f t="shared" si="1"/>
        <v>0</v>
      </c>
      <c r="G12" s="57">
        <f t="shared" si="0"/>
        <v>2.8607755880483143E-3</v>
      </c>
      <c r="H12" s="57">
        <f t="shared" si="0"/>
        <v>4.2179632509942167E-4</v>
      </c>
      <c r="I12" s="57">
        <f t="shared" si="2"/>
        <v>9784.1373671300098</v>
      </c>
      <c r="J12" s="57">
        <f t="shared" si="2"/>
        <v>9611.0885458976427</v>
      </c>
      <c r="K12" s="57">
        <f>I12+J12</f>
        <v>19395.225913027651</v>
      </c>
      <c r="L12" s="57">
        <f t="shared" si="3"/>
        <v>1.4155826355675138E-3</v>
      </c>
      <c r="T12" s="40" t="s">
        <v>77</v>
      </c>
      <c r="U12" s="41"/>
      <c r="V12" s="39"/>
      <c r="W12" s="39"/>
      <c r="X12" s="39"/>
      <c r="Y12" s="39"/>
      <c r="Z12" s="39"/>
      <c r="AA12" s="39"/>
      <c r="AB12" s="35"/>
    </row>
    <row r="13" spans="2:28" ht="14.4" customHeight="1" x14ac:dyDescent="0.3">
      <c r="B13" s="55">
        <v>41773</v>
      </c>
      <c r="C13" s="56">
        <v>59.23</v>
      </c>
      <c r="D13" s="56">
        <v>95.17</v>
      </c>
      <c r="E13" s="56">
        <v>1888.53</v>
      </c>
      <c r="F13" s="57">
        <f t="shared" si="1"/>
        <v>-1.0028413839211159E-2</v>
      </c>
      <c r="G13" s="57">
        <f t="shared" si="0"/>
        <v>5.4939249867933526E-3</v>
      </c>
      <c r="H13" s="57">
        <f t="shared" si="0"/>
        <v>-4.7010461408732995E-3</v>
      </c>
      <c r="I13" s="57">
        <f t="shared" si="2"/>
        <v>9686.0179885527396</v>
      </c>
      <c r="J13" s="57">
        <f t="shared" si="2"/>
        <v>9663.8911454102326</v>
      </c>
      <c r="K13" s="57">
        <f>I13+J13</f>
        <v>19349.909133962974</v>
      </c>
      <c r="L13" s="57">
        <f t="shared" si="3"/>
        <v>-2.3364914266988945E-3</v>
      </c>
      <c r="N13" s="72" t="s">
        <v>137</v>
      </c>
      <c r="O13" s="72"/>
      <c r="P13" s="72"/>
      <c r="Q13" s="72"/>
      <c r="T13" s="42" t="s">
        <v>78</v>
      </c>
      <c r="U13" s="43">
        <v>0.61516645796632241</v>
      </c>
      <c r="V13" s="39"/>
      <c r="W13" s="39"/>
      <c r="X13" s="39"/>
      <c r="Y13" s="39"/>
      <c r="Z13" s="39"/>
      <c r="AA13" s="39"/>
      <c r="AB13" s="35"/>
    </row>
    <row r="14" spans="2:28" x14ac:dyDescent="0.3">
      <c r="B14" s="55">
        <v>41774</v>
      </c>
      <c r="C14" s="56">
        <v>57.92</v>
      </c>
      <c r="D14" s="56">
        <v>94.84</v>
      </c>
      <c r="E14" s="56">
        <v>1870.85</v>
      </c>
      <c r="F14" s="57">
        <f t="shared" si="1"/>
        <v>-2.2117170352861648E-2</v>
      </c>
      <c r="G14" s="57">
        <f t="shared" si="0"/>
        <v>-3.4674792476621086E-3</v>
      </c>
      <c r="H14" s="57">
        <f t="shared" si="0"/>
        <v>-9.3617787379602913E-3</v>
      </c>
      <c r="I14" s="57">
        <f t="shared" si="2"/>
        <v>9471.7906786590356</v>
      </c>
      <c r="J14" s="57">
        <f t="shared" si="2"/>
        <v>9630.3818034118576</v>
      </c>
      <c r="K14" s="57">
        <f>I14+J14</f>
        <v>19102.172482070891</v>
      </c>
      <c r="L14" s="57">
        <f t="shared" si="3"/>
        <v>-1.28029878681577E-2</v>
      </c>
      <c r="N14" s="72"/>
      <c r="O14" s="72"/>
      <c r="P14" s="72"/>
      <c r="Q14" s="72"/>
      <c r="T14" s="42" t="s">
        <v>79</v>
      </c>
      <c r="U14" s="44">
        <v>0.37842977100683112</v>
      </c>
      <c r="V14" s="39"/>
      <c r="W14" s="39"/>
      <c r="X14" s="39"/>
      <c r="Y14" s="39"/>
      <c r="Z14" s="39"/>
      <c r="AA14" s="39"/>
      <c r="AB14" s="35"/>
    </row>
    <row r="15" spans="2:28" x14ac:dyDescent="0.3">
      <c r="B15" s="55">
        <v>41775</v>
      </c>
      <c r="C15" s="56">
        <v>58.02</v>
      </c>
      <c r="D15" s="56">
        <v>95.16</v>
      </c>
      <c r="E15" s="56">
        <v>1877.86</v>
      </c>
      <c r="F15" s="57">
        <f t="shared" si="1"/>
        <v>1.7265193370166187E-3</v>
      </c>
      <c r="G15" s="57">
        <f t="shared" si="0"/>
        <v>3.374103753690294E-3</v>
      </c>
      <c r="H15" s="57">
        <f t="shared" si="0"/>
        <v>3.7469599379960083E-3</v>
      </c>
      <c r="I15" s="57">
        <f t="shared" si="2"/>
        <v>9488.1439084219146</v>
      </c>
      <c r="J15" s="57">
        <f t="shared" si="2"/>
        <v>9662.8757108042209</v>
      </c>
      <c r="K15" s="57">
        <f>I15+J15</f>
        <v>19151.019619226136</v>
      </c>
      <c r="L15" s="57">
        <f t="shared" si="3"/>
        <v>2.557150879099801E-3</v>
      </c>
      <c r="N15" s="72"/>
      <c r="O15" s="72"/>
      <c r="P15" s="72"/>
      <c r="Q15" s="72"/>
      <c r="T15" s="42" t="s">
        <v>80</v>
      </c>
      <c r="U15" s="43">
        <v>0.37233594523238833</v>
      </c>
      <c r="V15" s="39"/>
      <c r="W15" s="39"/>
      <c r="X15" s="39"/>
      <c r="Y15" s="39"/>
      <c r="Z15" s="39"/>
      <c r="AA15" s="39"/>
      <c r="AB15" s="35"/>
    </row>
    <row r="16" spans="2:28" x14ac:dyDescent="0.3">
      <c r="B16" s="55">
        <v>41778</v>
      </c>
      <c r="C16" s="56">
        <v>59.21</v>
      </c>
      <c r="D16" s="56">
        <v>93.29</v>
      </c>
      <c r="E16" s="56">
        <v>1885.08</v>
      </c>
      <c r="F16" s="57">
        <f t="shared" si="1"/>
        <v>2.0510168907273307E-2</v>
      </c>
      <c r="G16" s="57">
        <f t="shared" si="0"/>
        <v>-1.9651113913408902E-2</v>
      </c>
      <c r="H16" s="57">
        <f t="shared" si="0"/>
        <v>3.844802061921504E-3</v>
      </c>
      <c r="I16" s="57">
        <f t="shared" si="2"/>
        <v>9682.7473426001652</v>
      </c>
      <c r="J16" s="57">
        <f t="shared" si="2"/>
        <v>9472.9894394800958</v>
      </c>
      <c r="K16" s="57">
        <f>I16+J16</f>
        <v>19155.736782080261</v>
      </c>
      <c r="L16" s="57">
        <f t="shared" si="3"/>
        <v>2.4631392729546064E-4</v>
      </c>
      <c r="N16" s="3" t="s">
        <v>116</v>
      </c>
      <c r="O16" s="50"/>
      <c r="P16" s="50"/>
      <c r="Q16" s="50"/>
      <c r="T16" s="42" t="s">
        <v>81</v>
      </c>
      <c r="U16" s="43">
        <v>7.9728928714100696E-3</v>
      </c>
      <c r="V16" s="39"/>
      <c r="W16" s="39"/>
      <c r="X16" s="39"/>
      <c r="Y16" s="39"/>
      <c r="Z16" s="39"/>
      <c r="AA16" s="39"/>
      <c r="AB16" s="35"/>
    </row>
    <row r="17" spans="2:28" ht="15" thickBot="1" x14ac:dyDescent="0.35">
      <c r="B17" s="55">
        <v>41779</v>
      </c>
      <c r="C17" s="56">
        <v>58.56</v>
      </c>
      <c r="D17" s="56">
        <v>94.9</v>
      </c>
      <c r="E17" s="56">
        <v>1872.83</v>
      </c>
      <c r="F17" s="57">
        <f t="shared" si="1"/>
        <v>-1.0977875358892053E-2</v>
      </c>
      <c r="G17" s="57">
        <f t="shared" si="0"/>
        <v>1.7258012648729837E-2</v>
      </c>
      <c r="H17" s="57">
        <f t="shared" si="0"/>
        <v>-6.4983979459757313E-3</v>
      </c>
      <c r="I17" s="57">
        <f t="shared" si="2"/>
        <v>9576.4513491414582</v>
      </c>
      <c r="J17" s="57">
        <f t="shared" si="2"/>
        <v>9636.4744110479278</v>
      </c>
      <c r="K17" s="57">
        <f>I17+J17</f>
        <v>19212.925760189384</v>
      </c>
      <c r="L17" s="57">
        <f t="shared" si="3"/>
        <v>2.9854752526470296E-3</v>
      </c>
      <c r="N17" s="76" t="s">
        <v>140</v>
      </c>
      <c r="O17" s="83">
        <f>U14</f>
        <v>0.37842977100683112</v>
      </c>
      <c r="P17" s="81"/>
      <c r="Q17" s="81"/>
      <c r="T17" s="45" t="s">
        <v>82</v>
      </c>
      <c r="U17" s="46">
        <v>104</v>
      </c>
      <c r="V17" s="39"/>
      <c r="W17" s="39"/>
      <c r="X17" s="39"/>
      <c r="Y17" s="39"/>
      <c r="Z17" s="39"/>
      <c r="AA17" s="39"/>
      <c r="AB17" s="35"/>
    </row>
    <row r="18" spans="2:28" x14ac:dyDescent="0.3">
      <c r="B18" s="55">
        <v>41780</v>
      </c>
      <c r="C18" s="56">
        <v>60.49</v>
      </c>
      <c r="D18" s="56">
        <v>94.85</v>
      </c>
      <c r="E18" s="56">
        <v>1888.03</v>
      </c>
      <c r="F18" s="57">
        <f t="shared" si="1"/>
        <v>3.2957650273224059E-2</v>
      </c>
      <c r="G18" s="57">
        <f t="shared" si="0"/>
        <v>-5.268703898841931E-4</v>
      </c>
      <c r="H18" s="57">
        <f t="shared" si="0"/>
        <v>8.1160596530385209E-3</v>
      </c>
      <c r="I18" s="57">
        <f t="shared" si="2"/>
        <v>9892.0686835650067</v>
      </c>
      <c r="J18" s="57">
        <f t="shared" si="2"/>
        <v>9631.3972380178693</v>
      </c>
      <c r="K18" s="57">
        <f>I18+J18</f>
        <v>19523.465921582876</v>
      </c>
      <c r="L18" s="57">
        <f t="shared" si="3"/>
        <v>1.6163085480554562E-2</v>
      </c>
      <c r="N18" s="76" t="s">
        <v>139</v>
      </c>
      <c r="O18" s="84">
        <f>'Question7-8'!P16</f>
        <v>0.31016949440211811</v>
      </c>
      <c r="P18" s="82"/>
      <c r="Q18" s="82"/>
      <c r="T18" s="9"/>
      <c r="U18" s="39"/>
      <c r="V18" s="39"/>
      <c r="W18" s="39"/>
      <c r="X18" s="39"/>
      <c r="Y18" s="39"/>
      <c r="Z18" s="39"/>
      <c r="AA18" s="39"/>
      <c r="AB18" s="35"/>
    </row>
    <row r="19" spans="2:28" ht="15" thickBot="1" x14ac:dyDescent="0.35">
      <c r="B19" s="55">
        <v>41781</v>
      </c>
      <c r="C19" s="56">
        <v>60.52</v>
      </c>
      <c r="D19" s="56">
        <v>95.2</v>
      </c>
      <c r="E19" s="56">
        <v>1892.49</v>
      </c>
      <c r="F19" s="57">
        <f t="shared" si="1"/>
        <v>4.9594974375932743E-4</v>
      </c>
      <c r="G19" s="57">
        <f t="shared" si="0"/>
        <v>3.6900369003691758E-3</v>
      </c>
      <c r="H19" s="57">
        <f t="shared" si="0"/>
        <v>2.362250599831528E-3</v>
      </c>
      <c r="I19" s="57">
        <f t="shared" si="2"/>
        <v>9896.974652493871</v>
      </c>
      <c r="J19" s="57">
        <f t="shared" si="2"/>
        <v>9666.9374492282695</v>
      </c>
      <c r="K19" s="57">
        <f>I19+J19</f>
        <v>19563.912101722141</v>
      </c>
      <c r="L19" s="57">
        <f t="shared" si="3"/>
        <v>2.071670076497556E-3</v>
      </c>
      <c r="N19" s="76" t="s">
        <v>138</v>
      </c>
      <c r="O19" s="84">
        <f>'Question7-8'!P37</f>
        <v>8.3802870198180848E-2</v>
      </c>
      <c r="P19" s="82"/>
      <c r="Q19" s="82"/>
      <c r="T19" s="9" t="s">
        <v>83</v>
      </c>
      <c r="U19" s="39"/>
      <c r="V19" s="39"/>
      <c r="W19" s="39"/>
      <c r="X19" s="39"/>
      <c r="Y19" s="39"/>
      <c r="Z19" s="39"/>
      <c r="AA19" s="39"/>
      <c r="AB19" s="35"/>
    </row>
    <row r="20" spans="2:28" ht="27" customHeight="1" x14ac:dyDescent="0.3">
      <c r="B20" s="55">
        <v>41782</v>
      </c>
      <c r="C20" s="56">
        <v>61.35</v>
      </c>
      <c r="D20" s="56">
        <v>95.02</v>
      </c>
      <c r="E20" s="56">
        <v>1900.53</v>
      </c>
      <c r="F20" s="57">
        <f t="shared" si="1"/>
        <v>1.3714474553866429E-2</v>
      </c>
      <c r="G20" s="57">
        <f t="shared" si="0"/>
        <v>-1.8907563025211127E-3</v>
      </c>
      <c r="H20" s="57">
        <f t="shared" si="0"/>
        <v>4.2483711935068502E-3</v>
      </c>
      <c r="I20" s="57">
        <f t="shared" si="2"/>
        <v>10032.70645952576</v>
      </c>
      <c r="J20" s="57">
        <f t="shared" si="2"/>
        <v>9648.6596263200645</v>
      </c>
      <c r="K20" s="57">
        <f>I20+J20</f>
        <v>19681.366085845824</v>
      </c>
      <c r="L20" s="57">
        <f t="shared" si="3"/>
        <v>6.0036041622444358E-3</v>
      </c>
      <c r="N20" s="59" t="s">
        <v>141</v>
      </c>
      <c r="O20" s="59"/>
      <c r="P20" s="59"/>
      <c r="Q20" s="59"/>
      <c r="T20" s="40"/>
      <c r="U20" s="41" t="s">
        <v>88</v>
      </c>
      <c r="V20" s="41" t="s">
        <v>89</v>
      </c>
      <c r="W20" s="41" t="s">
        <v>90</v>
      </c>
      <c r="X20" s="41" t="s">
        <v>91</v>
      </c>
      <c r="Y20" s="41" t="s">
        <v>92</v>
      </c>
      <c r="Z20" s="39"/>
      <c r="AA20" s="39"/>
      <c r="AB20" s="35"/>
    </row>
    <row r="21" spans="2:28" x14ac:dyDescent="0.3">
      <c r="B21" s="55">
        <v>41786</v>
      </c>
      <c r="C21" s="56">
        <v>63.48</v>
      </c>
      <c r="D21" s="56">
        <v>95.09</v>
      </c>
      <c r="E21" s="56">
        <v>1911.91</v>
      </c>
      <c r="F21" s="57">
        <f t="shared" si="1"/>
        <v>3.4718826405867986E-2</v>
      </c>
      <c r="G21" s="57">
        <f t="shared" si="1"/>
        <v>7.3668701326035091E-4</v>
      </c>
      <c r="H21" s="57">
        <f t="shared" si="1"/>
        <v>5.9878034022089466E-3</v>
      </c>
      <c r="I21" s="57">
        <f t="shared" si="2"/>
        <v>10381.030253475064</v>
      </c>
      <c r="J21" s="57">
        <f t="shared" si="2"/>
        <v>9655.7676685621445</v>
      </c>
      <c r="K21" s="57">
        <f>I21+J21</f>
        <v>20036.797922037207</v>
      </c>
      <c r="L21" s="57">
        <f t="shared" si="3"/>
        <v>1.805930719651605E-2</v>
      </c>
      <c r="N21" s="59"/>
      <c r="O21" s="59"/>
      <c r="P21" s="59"/>
      <c r="Q21" s="59"/>
      <c r="T21" s="42" t="s">
        <v>84</v>
      </c>
      <c r="U21" s="43">
        <v>1</v>
      </c>
      <c r="V21" s="43">
        <v>3.9475452683152392E-3</v>
      </c>
      <c r="W21" s="43">
        <v>3.9475452683152392E-3</v>
      </c>
      <c r="X21" s="43">
        <v>62.100523548596449</v>
      </c>
      <c r="Y21" s="43">
        <v>3.706561395192801E-12</v>
      </c>
      <c r="Z21" s="39"/>
      <c r="AA21" s="39"/>
      <c r="AB21" s="35"/>
    </row>
    <row r="22" spans="2:28" x14ac:dyDescent="0.3">
      <c r="B22" s="55">
        <v>41787</v>
      </c>
      <c r="C22" s="56">
        <v>63.51</v>
      </c>
      <c r="D22" s="56">
        <v>95.91</v>
      </c>
      <c r="E22" s="56">
        <v>1909.78</v>
      </c>
      <c r="F22" s="57">
        <f t="shared" si="1"/>
        <v>4.7258979206055152E-4</v>
      </c>
      <c r="G22" s="57">
        <f t="shared" si="1"/>
        <v>8.6234094016195417E-3</v>
      </c>
      <c r="H22" s="57">
        <f t="shared" si="1"/>
        <v>-1.1140691768964928E-3</v>
      </c>
      <c r="I22" s="57">
        <f t="shared" si="2"/>
        <v>10385.936222403929</v>
      </c>
      <c r="J22" s="57">
        <f t="shared" si="2"/>
        <v>9739.0333062550781</v>
      </c>
      <c r="K22" s="57">
        <f>I22+J22</f>
        <v>20124.969528659007</v>
      </c>
      <c r="L22" s="57">
        <f t="shared" si="3"/>
        <v>4.4004838979199157E-3</v>
      </c>
      <c r="N22" s="59"/>
      <c r="O22" s="59"/>
      <c r="P22" s="59"/>
      <c r="Q22" s="59"/>
      <c r="T22" s="42" t="s">
        <v>85</v>
      </c>
      <c r="U22" s="43">
        <v>102</v>
      </c>
      <c r="V22" s="43">
        <v>6.4838361153761121E-3</v>
      </c>
      <c r="W22" s="43">
        <v>6.3567020738981492E-5</v>
      </c>
      <c r="X22" s="43"/>
      <c r="Y22" s="43"/>
      <c r="Z22" s="39"/>
      <c r="AA22" s="39"/>
      <c r="AB22" s="35"/>
    </row>
    <row r="23" spans="2:28" ht="15" thickBot="1" x14ac:dyDescent="0.35">
      <c r="B23" s="55">
        <v>41788</v>
      </c>
      <c r="C23" s="56">
        <v>63.83</v>
      </c>
      <c r="D23" s="56">
        <v>95.83</v>
      </c>
      <c r="E23" s="56">
        <v>1920.03</v>
      </c>
      <c r="F23" s="57">
        <f t="shared" si="1"/>
        <v>5.0385766021099343E-3</v>
      </c>
      <c r="G23" s="57">
        <f t="shared" si="1"/>
        <v>-8.3411531644250747E-4</v>
      </c>
      <c r="H23" s="57">
        <f t="shared" si="1"/>
        <v>5.367110347788806E-3</v>
      </c>
      <c r="I23" s="57">
        <f t="shared" si="2"/>
        <v>10438.26655764514</v>
      </c>
      <c r="J23" s="57">
        <f t="shared" si="2"/>
        <v>9730.9098294069863</v>
      </c>
      <c r="K23" s="57">
        <f>I23+J23</f>
        <v>20169.176387052124</v>
      </c>
      <c r="L23" s="57">
        <f t="shared" si="3"/>
        <v>2.1966174075525036E-3</v>
      </c>
      <c r="N23" s="59"/>
      <c r="O23" s="59"/>
      <c r="P23" s="59"/>
      <c r="Q23" s="59"/>
      <c r="T23" s="45" t="s">
        <v>86</v>
      </c>
      <c r="U23" s="46">
        <v>103</v>
      </c>
      <c r="V23" s="46">
        <v>1.0431381383691351E-2</v>
      </c>
      <c r="W23" s="46"/>
      <c r="X23" s="46"/>
      <c r="Y23" s="46"/>
      <c r="Z23" s="39"/>
      <c r="AA23" s="39"/>
      <c r="AB23" s="35"/>
    </row>
    <row r="24" spans="2:28" ht="15" thickBot="1" x14ac:dyDescent="0.35">
      <c r="B24" s="55">
        <v>41789</v>
      </c>
      <c r="C24" s="56">
        <v>63.3</v>
      </c>
      <c r="D24" s="56">
        <v>96.63</v>
      </c>
      <c r="E24" s="56">
        <v>1923.57</v>
      </c>
      <c r="F24" s="57">
        <f t="shared" si="1"/>
        <v>-8.3033056556478524E-3</v>
      </c>
      <c r="G24" s="57">
        <f t="shared" si="1"/>
        <v>8.3481164562244636E-3</v>
      </c>
      <c r="H24" s="57">
        <f t="shared" si="1"/>
        <v>1.8437211918562735E-3</v>
      </c>
      <c r="I24" s="57">
        <f t="shared" si="2"/>
        <v>10351.594439901884</v>
      </c>
      <c r="J24" s="57">
        <f t="shared" si="2"/>
        <v>9812.1445978878946</v>
      </c>
      <c r="K24" s="57">
        <f>I24+J24</f>
        <v>20163.739037789779</v>
      </c>
      <c r="L24" s="57">
        <f t="shared" si="3"/>
        <v>-2.6958707475210897E-4</v>
      </c>
      <c r="T24" s="9"/>
      <c r="U24" s="39"/>
      <c r="V24" s="39"/>
      <c r="W24" s="39"/>
      <c r="X24" s="39"/>
      <c r="Y24" s="39"/>
      <c r="Z24" s="39"/>
      <c r="AA24" s="39"/>
      <c r="AB24" s="35"/>
    </row>
    <row r="25" spans="2:28" x14ac:dyDescent="0.3">
      <c r="B25" s="55">
        <v>41792</v>
      </c>
      <c r="C25" s="56">
        <v>63.08</v>
      </c>
      <c r="D25" s="56">
        <v>96.45</v>
      </c>
      <c r="E25" s="56">
        <v>1924.97</v>
      </c>
      <c r="F25" s="57">
        <f t="shared" si="1"/>
        <v>-3.4755134281200251E-3</v>
      </c>
      <c r="G25" s="57">
        <f t="shared" si="1"/>
        <v>-1.8627755355479225E-3</v>
      </c>
      <c r="H25" s="57">
        <f t="shared" si="1"/>
        <v>7.2781338864724709E-4</v>
      </c>
      <c r="I25" s="57">
        <f t="shared" si="2"/>
        <v>10315.617334423552</v>
      </c>
      <c r="J25" s="57">
        <f t="shared" si="2"/>
        <v>9793.8667749796896</v>
      </c>
      <c r="K25" s="57">
        <f>I25+J25</f>
        <v>20109.484109403242</v>
      </c>
      <c r="L25" s="57">
        <f t="shared" si="3"/>
        <v>-2.6907176434318725E-3</v>
      </c>
      <c r="T25" s="40"/>
      <c r="U25" s="41" t="s">
        <v>93</v>
      </c>
      <c r="V25" s="41" t="s">
        <v>81</v>
      </c>
      <c r="W25" s="41" t="s">
        <v>94</v>
      </c>
      <c r="X25" s="41" t="s">
        <v>95</v>
      </c>
      <c r="Y25" s="41" t="s">
        <v>96</v>
      </c>
      <c r="Z25" s="41" t="s">
        <v>97</v>
      </c>
      <c r="AA25" s="41" t="s">
        <v>98</v>
      </c>
      <c r="AB25" s="47" t="s">
        <v>99</v>
      </c>
    </row>
    <row r="26" spans="2:28" x14ac:dyDescent="0.3">
      <c r="B26" s="55">
        <v>41793</v>
      </c>
      <c r="C26" s="56">
        <v>62.87</v>
      </c>
      <c r="D26" s="56">
        <v>96.43</v>
      </c>
      <c r="E26" s="56">
        <v>1924.24</v>
      </c>
      <c r="F26" s="57">
        <f t="shared" si="1"/>
        <v>-3.3291058972733101E-3</v>
      </c>
      <c r="G26" s="57">
        <f t="shared" si="1"/>
        <v>-2.0736132711240973E-4</v>
      </c>
      <c r="H26" s="57">
        <f t="shared" si="1"/>
        <v>-3.7922668924716962E-4</v>
      </c>
      <c r="I26" s="57">
        <f t="shared" si="2"/>
        <v>10281.275551921508</v>
      </c>
      <c r="J26" s="57">
        <f t="shared" si="2"/>
        <v>9791.835905767668</v>
      </c>
      <c r="K26" s="57">
        <f>I26+J26</f>
        <v>20073.111457689178</v>
      </c>
      <c r="L26" s="57">
        <f t="shared" si="3"/>
        <v>-1.8087312193680871E-3</v>
      </c>
      <c r="T26" s="42" t="s">
        <v>87</v>
      </c>
      <c r="U26" s="43">
        <v>7.8013524324170146E-4</v>
      </c>
      <c r="V26" s="43">
        <v>7.8476185518046413E-4</v>
      </c>
      <c r="W26" s="43">
        <v>0.99410443829778306</v>
      </c>
      <c r="X26" s="43">
        <v>0.32252449338945854</v>
      </c>
      <c r="Y26" s="43">
        <v>-7.7643617560975951E-4</v>
      </c>
      <c r="Z26" s="43">
        <v>2.3367066620931624E-3</v>
      </c>
      <c r="AA26" s="43">
        <v>-7.7643617560975951E-4</v>
      </c>
      <c r="AB26" s="48">
        <v>2.3367066620931624E-3</v>
      </c>
    </row>
    <row r="27" spans="2:28" ht="15" thickBot="1" x14ac:dyDescent="0.35">
      <c r="B27" s="55">
        <v>41794</v>
      </c>
      <c r="C27" s="56">
        <v>63.34</v>
      </c>
      <c r="D27" s="56">
        <v>96.59</v>
      </c>
      <c r="E27" s="56">
        <v>1927.88</v>
      </c>
      <c r="F27" s="57">
        <f t="shared" si="1"/>
        <v>7.475743597900486E-3</v>
      </c>
      <c r="G27" s="57">
        <f t="shared" si="1"/>
        <v>1.6592346780046618E-3</v>
      </c>
      <c r="H27" s="57">
        <f t="shared" si="1"/>
        <v>1.8916559264956501E-3</v>
      </c>
      <c r="I27" s="57">
        <f t="shared" si="2"/>
        <v>10358.135731807037</v>
      </c>
      <c r="J27" s="57">
        <f t="shared" si="2"/>
        <v>9808.0828594638497</v>
      </c>
      <c r="K27" s="57">
        <f>I27+J27</f>
        <v>20166.218591270888</v>
      </c>
      <c r="L27" s="57">
        <f t="shared" si="3"/>
        <v>4.6384006673785283E-3</v>
      </c>
      <c r="T27" s="45">
        <v>-1.3484243608256063E-3</v>
      </c>
      <c r="U27" s="46">
        <v>1.1416432155386451</v>
      </c>
      <c r="V27" s="46">
        <v>0.14487143745226533</v>
      </c>
      <c r="W27" s="46">
        <v>7.8803885404589353</v>
      </c>
      <c r="X27" s="46">
        <v>3.7065613951927227E-12</v>
      </c>
      <c r="Y27" s="46">
        <v>0.85429140625088784</v>
      </c>
      <c r="Z27" s="46">
        <v>1.4289950248264023</v>
      </c>
      <c r="AA27" s="46">
        <v>0.85429140625088784</v>
      </c>
      <c r="AB27" s="49">
        <v>1.4289950248264023</v>
      </c>
    </row>
    <row r="28" spans="2:28" x14ac:dyDescent="0.3">
      <c r="B28" s="55">
        <v>41795</v>
      </c>
      <c r="C28" s="56">
        <v>63.19</v>
      </c>
      <c r="D28" s="56">
        <v>97.04</v>
      </c>
      <c r="E28" s="56">
        <v>1940.46</v>
      </c>
      <c r="F28" s="57">
        <f t="shared" si="1"/>
        <v>-2.3681717713925909E-3</v>
      </c>
      <c r="G28" s="57">
        <f t="shared" si="1"/>
        <v>4.6588673775753708E-3</v>
      </c>
      <c r="H28" s="57">
        <f t="shared" si="1"/>
        <v>6.5253024047140507E-3</v>
      </c>
      <c r="I28" s="57">
        <f t="shared" si="2"/>
        <v>10333.605887162719</v>
      </c>
      <c r="J28" s="57">
        <f t="shared" si="2"/>
        <v>9853.7774167343614</v>
      </c>
      <c r="K28" s="57">
        <f>I28+J28</f>
        <v>20187.383303897081</v>
      </c>
      <c r="L28" s="57">
        <f t="shared" si="3"/>
        <v>1.0495132010199804E-3</v>
      </c>
    </row>
    <row r="29" spans="2:28" x14ac:dyDescent="0.3">
      <c r="B29" s="55">
        <v>41796</v>
      </c>
      <c r="C29" s="56">
        <v>62.5</v>
      </c>
      <c r="D29" s="56">
        <v>96.71</v>
      </c>
      <c r="E29" s="56">
        <v>1949.44</v>
      </c>
      <c r="F29" s="57">
        <f t="shared" si="1"/>
        <v>-1.0919449279949367E-2</v>
      </c>
      <c r="G29" s="57">
        <f t="shared" si="1"/>
        <v>-3.4006595218467606E-3</v>
      </c>
      <c r="H29" s="57">
        <f t="shared" si="1"/>
        <v>4.6277686734073065E-3</v>
      </c>
      <c r="I29" s="57">
        <f t="shared" si="2"/>
        <v>10220.76860179886</v>
      </c>
      <c r="J29" s="57">
        <f t="shared" si="2"/>
        <v>9820.2680747359846</v>
      </c>
      <c r="K29" s="57">
        <f>I29+J29</f>
        <v>20041.036676534844</v>
      </c>
      <c r="L29" s="57">
        <f t="shared" si="3"/>
        <v>-7.2494104440957718E-3</v>
      </c>
    </row>
    <row r="30" spans="2:28" x14ac:dyDescent="0.3">
      <c r="B30" s="55">
        <v>41799</v>
      </c>
      <c r="C30" s="56">
        <v>62.88</v>
      </c>
      <c r="D30" s="56">
        <v>95.66</v>
      </c>
      <c r="E30" s="56">
        <v>1951.27</v>
      </c>
      <c r="F30" s="57">
        <f t="shared" si="1"/>
        <v>6.0800000000000853E-3</v>
      </c>
      <c r="G30" s="57">
        <f t="shared" si="1"/>
        <v>-1.0857201943956118E-2</v>
      </c>
      <c r="H30" s="57">
        <f t="shared" si="1"/>
        <v>9.3873112278397564E-4</v>
      </c>
      <c r="I30" s="57">
        <f t="shared" si="2"/>
        <v>10282.910874897798</v>
      </c>
      <c r="J30" s="57">
        <f t="shared" si="2"/>
        <v>9713.6474411047911</v>
      </c>
      <c r="K30" s="57">
        <f>I30+J30</f>
        <v>19996.558316002589</v>
      </c>
      <c r="L30" s="57">
        <f t="shared" si="3"/>
        <v>-2.219364259950396E-3</v>
      </c>
    </row>
    <row r="31" spans="2:28" x14ac:dyDescent="0.3">
      <c r="B31" s="55">
        <v>41800</v>
      </c>
      <c r="C31" s="56">
        <v>65.77</v>
      </c>
      <c r="D31" s="56">
        <v>95.06</v>
      </c>
      <c r="E31" s="56">
        <v>1950.79</v>
      </c>
      <c r="F31" s="57">
        <f t="shared" si="1"/>
        <v>4.596055979643765E-2</v>
      </c>
      <c r="G31" s="57">
        <f t="shared" si="1"/>
        <v>-6.2722140915743019E-3</v>
      </c>
      <c r="H31" s="57">
        <f t="shared" si="1"/>
        <v>-2.4599363491473181E-4</v>
      </c>
      <c r="I31" s="57">
        <f t="shared" si="2"/>
        <v>10755.519215044977</v>
      </c>
      <c r="J31" s="57">
        <f t="shared" si="2"/>
        <v>9652.7213647441095</v>
      </c>
      <c r="K31" s="57">
        <f>I31+J31</f>
        <v>20408.240579789086</v>
      </c>
      <c r="L31" s="57">
        <f t="shared" si="3"/>
        <v>2.0587655999634746E-2</v>
      </c>
    </row>
    <row r="32" spans="2:28" x14ac:dyDescent="0.3">
      <c r="B32" s="55">
        <v>41801</v>
      </c>
      <c r="C32" s="56">
        <v>65.78</v>
      </c>
      <c r="D32" s="56">
        <v>94.19</v>
      </c>
      <c r="E32" s="56">
        <v>1943.89</v>
      </c>
      <c r="F32" s="57">
        <f t="shared" si="1"/>
        <v>1.5204500532162157E-4</v>
      </c>
      <c r="G32" s="57">
        <f t="shared" si="1"/>
        <v>-9.1521144540290811E-3</v>
      </c>
      <c r="H32" s="57">
        <f t="shared" si="1"/>
        <v>-3.5370285884179786E-3</v>
      </c>
      <c r="I32" s="57">
        <f t="shared" si="2"/>
        <v>10757.154538021265</v>
      </c>
      <c r="J32" s="57">
        <f t="shared" si="2"/>
        <v>9564.3785540211193</v>
      </c>
      <c r="K32" s="57">
        <f>I32+J32</f>
        <v>20321.533092042384</v>
      </c>
      <c r="L32" s="57">
        <f t="shared" si="3"/>
        <v>-4.2486508039586424E-3</v>
      </c>
    </row>
    <row r="33" spans="2:12" x14ac:dyDescent="0.3">
      <c r="B33" s="55">
        <v>41802</v>
      </c>
      <c r="C33" s="56">
        <v>64.290000000000006</v>
      </c>
      <c r="D33" s="56">
        <v>94.9</v>
      </c>
      <c r="E33" s="56">
        <v>1930.11</v>
      </c>
      <c r="F33" s="57">
        <f t="shared" si="1"/>
        <v>-2.2651261781696519E-2</v>
      </c>
      <c r="G33" s="57">
        <f t="shared" si="1"/>
        <v>7.5379551969423364E-3</v>
      </c>
      <c r="H33" s="57">
        <f t="shared" si="1"/>
        <v>-7.0888784859226561E-3</v>
      </c>
      <c r="I33" s="57">
        <f t="shared" si="2"/>
        <v>10513.491414554381</v>
      </c>
      <c r="J33" s="57">
        <f t="shared" si="2"/>
        <v>9636.474411047926</v>
      </c>
      <c r="K33" s="57">
        <f>I33+J33</f>
        <v>20149.965825602307</v>
      </c>
      <c r="L33" s="57">
        <f t="shared" si="3"/>
        <v>-8.4426340110757003E-3</v>
      </c>
    </row>
    <row r="34" spans="2:12" x14ac:dyDescent="0.3">
      <c r="B34" s="55">
        <v>41803</v>
      </c>
      <c r="C34" s="56">
        <v>64.5</v>
      </c>
      <c r="D34" s="56">
        <v>96.05</v>
      </c>
      <c r="E34" s="56">
        <v>1936.16</v>
      </c>
      <c r="F34" s="57">
        <f t="shared" si="1"/>
        <v>3.2664489034064381E-3</v>
      </c>
      <c r="G34" s="57">
        <f t="shared" si="1"/>
        <v>1.2118018967333999E-2</v>
      </c>
      <c r="H34" s="57">
        <f t="shared" si="1"/>
        <v>3.1345363735746368E-3</v>
      </c>
      <c r="I34" s="57">
        <f t="shared" si="2"/>
        <v>10547.833197056425</v>
      </c>
      <c r="J34" s="57">
        <f t="shared" si="2"/>
        <v>9753.2493907392327</v>
      </c>
      <c r="K34" s="57">
        <f>I34+J34</f>
        <v>20301.082587795659</v>
      </c>
      <c r="L34" s="57">
        <f t="shared" si="3"/>
        <v>7.4996038951760102E-3</v>
      </c>
    </row>
    <row r="35" spans="2:12" x14ac:dyDescent="0.3">
      <c r="B35" s="55">
        <v>41806</v>
      </c>
      <c r="C35" s="56">
        <v>64.19</v>
      </c>
      <c r="D35" s="56">
        <v>96.43</v>
      </c>
      <c r="E35" s="56">
        <v>1937.78</v>
      </c>
      <c r="F35" s="57">
        <f t="shared" si="1"/>
        <v>-4.8062015503875788E-3</v>
      </c>
      <c r="G35" s="57">
        <f t="shared" si="1"/>
        <v>3.9562727745967585E-3</v>
      </c>
      <c r="H35" s="57">
        <f t="shared" si="1"/>
        <v>8.3670771010657674E-4</v>
      </c>
      <c r="I35" s="57">
        <f t="shared" si="2"/>
        <v>10497.138184791504</v>
      </c>
      <c r="J35" s="57">
        <f t="shared" si="2"/>
        <v>9791.8359057676662</v>
      </c>
      <c r="K35" s="57">
        <f>I35+J35</f>
        <v>20288.974090559168</v>
      </c>
      <c r="L35" s="57">
        <f t="shared" si="3"/>
        <v>-5.9644588824891986E-4</v>
      </c>
    </row>
    <row r="36" spans="2:12" x14ac:dyDescent="0.3">
      <c r="B36" s="55">
        <v>41807</v>
      </c>
      <c r="C36" s="56">
        <v>64.400000000000006</v>
      </c>
      <c r="D36" s="56">
        <v>97.02</v>
      </c>
      <c r="E36" s="56">
        <v>1941.99</v>
      </c>
      <c r="F36" s="57">
        <f t="shared" si="1"/>
        <v>3.2715376226828408E-3</v>
      </c>
      <c r="G36" s="57">
        <f t="shared" si="1"/>
        <v>6.1184278751424959E-3</v>
      </c>
      <c r="H36" s="57">
        <f t="shared" si="1"/>
        <v>2.1725892516177847E-3</v>
      </c>
      <c r="I36" s="57">
        <f t="shared" si="2"/>
        <v>10531.47996729355</v>
      </c>
      <c r="J36" s="57">
        <f t="shared" si="2"/>
        <v>9851.7465475223362</v>
      </c>
      <c r="K36" s="57">
        <f>I36+J36</f>
        <v>20383.226514815884</v>
      </c>
      <c r="L36" s="57">
        <f t="shared" si="3"/>
        <v>4.6454997594271852E-3</v>
      </c>
    </row>
    <row r="37" spans="2:12" x14ac:dyDescent="0.3">
      <c r="B37" s="55">
        <v>41808</v>
      </c>
      <c r="C37" s="56">
        <v>65.599999999999994</v>
      </c>
      <c r="D37" s="56">
        <v>98.94</v>
      </c>
      <c r="E37" s="56">
        <v>1956.98</v>
      </c>
      <c r="F37" s="57">
        <f t="shared" si="1"/>
        <v>1.8633540372670732E-2</v>
      </c>
      <c r="G37" s="57">
        <f t="shared" si="1"/>
        <v>1.9789734075448484E-2</v>
      </c>
      <c r="H37" s="57">
        <f t="shared" si="1"/>
        <v>7.7188862970458683E-3</v>
      </c>
      <c r="I37" s="57">
        <f t="shared" si="2"/>
        <v>10727.718724448087</v>
      </c>
      <c r="J37" s="57">
        <f t="shared" si="2"/>
        <v>10046.709991876522</v>
      </c>
      <c r="K37" s="57">
        <f>I37+J37</f>
        <v>20774.428716324608</v>
      </c>
      <c r="L37" s="57">
        <f t="shared" si="3"/>
        <v>1.9192359032284223E-2</v>
      </c>
    </row>
    <row r="38" spans="2:12" x14ac:dyDescent="0.3">
      <c r="B38" s="55">
        <v>41809</v>
      </c>
      <c r="C38" s="56">
        <v>64.34</v>
      </c>
      <c r="D38" s="56">
        <v>99.41</v>
      </c>
      <c r="E38" s="56">
        <v>1959.48</v>
      </c>
      <c r="F38" s="57">
        <f t="shared" si="1"/>
        <v>-1.9207317073170582E-2</v>
      </c>
      <c r="G38" s="57">
        <f t="shared" si="1"/>
        <v>4.7503537497473047E-3</v>
      </c>
      <c r="H38" s="57">
        <f t="shared" si="1"/>
        <v>1.2774785639098063E-3</v>
      </c>
      <c r="I38" s="57">
        <f t="shared" si="2"/>
        <v>10521.668029435823</v>
      </c>
      <c r="J38" s="57">
        <f t="shared" si="2"/>
        <v>10094.435418359057</v>
      </c>
      <c r="K38" s="57">
        <f>I38+J38</f>
        <v>20616.103447794878</v>
      </c>
      <c r="L38" s="57">
        <f t="shared" si="3"/>
        <v>-7.6211611251344458E-3</v>
      </c>
    </row>
    <row r="39" spans="2:12" x14ac:dyDescent="0.3">
      <c r="B39" s="55">
        <v>41810</v>
      </c>
      <c r="C39" s="56">
        <v>64.5</v>
      </c>
      <c r="D39" s="56">
        <v>99.24</v>
      </c>
      <c r="E39" s="56">
        <v>1962.87</v>
      </c>
      <c r="F39" s="57">
        <f t="shared" si="1"/>
        <v>2.4867889337891746E-3</v>
      </c>
      <c r="G39" s="57">
        <f t="shared" si="1"/>
        <v>-1.7100895282164963E-3</v>
      </c>
      <c r="H39" s="57">
        <f t="shared" si="1"/>
        <v>1.7300508298119244E-3</v>
      </c>
      <c r="I39" s="57">
        <f t="shared" si="2"/>
        <v>10547.833197056427</v>
      </c>
      <c r="J39" s="57">
        <f t="shared" si="2"/>
        <v>10077.173030056863</v>
      </c>
      <c r="K39" s="57">
        <f>I39+J39</f>
        <v>20625.006227113292</v>
      </c>
      <c r="L39" s="57">
        <f t="shared" si="3"/>
        <v>4.3183617801290097E-4</v>
      </c>
    </row>
    <row r="40" spans="2:12" x14ac:dyDescent="0.3">
      <c r="B40" s="55">
        <v>41813</v>
      </c>
      <c r="C40" s="56">
        <v>65.37</v>
      </c>
      <c r="D40" s="56">
        <v>98.88</v>
      </c>
      <c r="E40" s="56">
        <v>1962.61</v>
      </c>
      <c r="F40" s="57">
        <f t="shared" si="1"/>
        <v>1.3488372093023226E-2</v>
      </c>
      <c r="G40" s="57">
        <f t="shared" si="1"/>
        <v>-3.6275695284159193E-3</v>
      </c>
      <c r="H40" s="57">
        <f t="shared" si="1"/>
        <v>-1.3245910325188071E-4</v>
      </c>
      <c r="I40" s="57">
        <f t="shared" si="2"/>
        <v>10690.106295993466</v>
      </c>
      <c r="J40" s="57">
        <f t="shared" si="2"/>
        <v>10040.617384240455</v>
      </c>
      <c r="K40" s="57">
        <f>I40+J40</f>
        <v>20730.723680233921</v>
      </c>
      <c r="L40" s="57">
        <f t="shared" si="3"/>
        <v>5.1256931492051905E-3</v>
      </c>
    </row>
    <row r="41" spans="2:12" x14ac:dyDescent="0.3">
      <c r="B41" s="55">
        <v>41814</v>
      </c>
      <c r="C41" s="56">
        <v>65.72</v>
      </c>
      <c r="D41" s="56">
        <v>99.97</v>
      </c>
      <c r="E41" s="56">
        <v>1949.98</v>
      </c>
      <c r="F41" s="57">
        <f t="shared" si="1"/>
        <v>5.3541379837844794E-3</v>
      </c>
      <c r="G41" s="57">
        <f t="shared" si="1"/>
        <v>1.1023462783171567E-2</v>
      </c>
      <c r="H41" s="57">
        <f t="shared" si="1"/>
        <v>-6.4353080846423216E-3</v>
      </c>
      <c r="I41" s="57">
        <f t="shared" si="2"/>
        <v>10747.342600163538</v>
      </c>
      <c r="J41" s="57">
        <f t="shared" si="2"/>
        <v>10151.299756295695</v>
      </c>
      <c r="K41" s="57">
        <f>I41+J41</f>
        <v>20898.642356459233</v>
      </c>
      <c r="L41" s="57">
        <f t="shared" si="3"/>
        <v>8.0999910478483095E-3</v>
      </c>
    </row>
    <row r="42" spans="2:12" x14ac:dyDescent="0.3">
      <c r="B42" s="55">
        <v>41815</v>
      </c>
      <c r="C42" s="56">
        <v>67.44</v>
      </c>
      <c r="D42" s="56">
        <v>100.99</v>
      </c>
      <c r="E42" s="56">
        <v>1959.53</v>
      </c>
      <c r="F42" s="57">
        <f t="shared" si="1"/>
        <v>2.6171637248934898E-2</v>
      </c>
      <c r="G42" s="57">
        <f t="shared" si="1"/>
        <v>1.0203060918275497E-2</v>
      </c>
      <c r="H42" s="57">
        <f t="shared" si="1"/>
        <v>4.8974861280628446E-3</v>
      </c>
      <c r="I42" s="57">
        <f t="shared" si="2"/>
        <v>11028.618152085042</v>
      </c>
      <c r="J42" s="57">
        <f t="shared" si="2"/>
        <v>10254.874086108855</v>
      </c>
      <c r="K42" s="57">
        <f>I42+J42</f>
        <v>21283.492238193896</v>
      </c>
      <c r="L42" s="57">
        <f t="shared" si="3"/>
        <v>1.8415066164128913E-2</v>
      </c>
    </row>
    <row r="43" spans="2:12" x14ac:dyDescent="0.3">
      <c r="B43" s="55">
        <v>41816</v>
      </c>
      <c r="C43" s="56">
        <v>67.13</v>
      </c>
      <c r="D43" s="56">
        <v>100.64</v>
      </c>
      <c r="E43" s="56">
        <v>1957.22</v>
      </c>
      <c r="F43" s="57">
        <f t="shared" si="1"/>
        <v>-4.5966785290628698E-3</v>
      </c>
      <c r="G43" s="57">
        <f t="shared" si="1"/>
        <v>-3.4656896722446984E-3</v>
      </c>
      <c r="H43" s="57">
        <f t="shared" si="1"/>
        <v>-1.1788541129760244E-3</v>
      </c>
      <c r="I43" s="57">
        <f t="shared" si="2"/>
        <v>10977.923139820119</v>
      </c>
      <c r="J43" s="57">
        <f t="shared" si="2"/>
        <v>10219.333874898459</v>
      </c>
      <c r="K43" s="57">
        <f>I43+J43</f>
        <v>21197.257014718576</v>
      </c>
      <c r="L43" s="57">
        <f t="shared" si="3"/>
        <v>-4.0517421910943874E-3</v>
      </c>
    </row>
    <row r="44" spans="2:12" x14ac:dyDescent="0.3">
      <c r="B44" s="55">
        <v>41817</v>
      </c>
      <c r="C44" s="56">
        <v>67.599999999999994</v>
      </c>
      <c r="D44" s="56">
        <v>100.84</v>
      </c>
      <c r="E44" s="56">
        <v>1960.96</v>
      </c>
      <c r="F44" s="57">
        <f t="shared" si="1"/>
        <v>7.0013406822582169E-3</v>
      </c>
      <c r="G44" s="57">
        <f t="shared" si="1"/>
        <v>1.9872813990460259E-3</v>
      </c>
      <c r="H44" s="57">
        <f t="shared" si="1"/>
        <v>1.9108735860047243E-3</v>
      </c>
      <c r="I44" s="57">
        <f t="shared" si="2"/>
        <v>11054.783319705646</v>
      </c>
      <c r="J44" s="57">
        <f t="shared" si="2"/>
        <v>10239.642567018685</v>
      </c>
      <c r="K44" s="57">
        <f>I44+J44</f>
        <v>21294.425886724333</v>
      </c>
      <c r="L44" s="57">
        <f t="shared" si="3"/>
        <v>4.5840304685784705E-3</v>
      </c>
    </row>
    <row r="45" spans="2:12" x14ac:dyDescent="0.3">
      <c r="B45" s="55">
        <v>41820</v>
      </c>
      <c r="C45" s="56">
        <v>67.290000000000006</v>
      </c>
      <c r="D45" s="56">
        <v>101.71</v>
      </c>
      <c r="E45" s="56">
        <v>1960.23</v>
      </c>
      <c r="F45" s="57">
        <f t="shared" si="1"/>
        <v>-4.5857988165678432E-3</v>
      </c>
      <c r="G45" s="57">
        <f t="shared" si="1"/>
        <v>8.6275287584292037E-3</v>
      </c>
      <c r="H45" s="57">
        <f t="shared" si="1"/>
        <v>-3.7226664490863648E-4</v>
      </c>
      <c r="I45" s="57">
        <f t="shared" si="2"/>
        <v>11004.088307440727</v>
      </c>
      <c r="J45" s="57">
        <f t="shared" si="2"/>
        <v>10327.985377741676</v>
      </c>
      <c r="K45" s="57">
        <f>I45+J45</f>
        <v>21332.073685182404</v>
      </c>
      <c r="L45" s="57">
        <f t="shared" si="3"/>
        <v>1.7679649434241274E-3</v>
      </c>
    </row>
    <row r="46" spans="2:12" x14ac:dyDescent="0.3">
      <c r="B46" s="55">
        <v>41821</v>
      </c>
      <c r="C46" s="56">
        <v>68.06</v>
      </c>
      <c r="D46" s="56">
        <v>100.69</v>
      </c>
      <c r="E46" s="56">
        <v>1973.32</v>
      </c>
      <c r="F46" s="57">
        <f t="shared" si="1"/>
        <v>1.1443007876356104E-2</v>
      </c>
      <c r="G46" s="57">
        <f t="shared" si="1"/>
        <v>-1.0028512437321724E-2</v>
      </c>
      <c r="H46" s="57">
        <f t="shared" si="1"/>
        <v>6.677787810614122E-3</v>
      </c>
      <c r="I46" s="57">
        <f t="shared" si="2"/>
        <v>11130.008176614889</v>
      </c>
      <c r="J46" s="57">
        <f t="shared" si="2"/>
        <v>10224.411047928515</v>
      </c>
      <c r="K46" s="57">
        <f>I46+J46</f>
        <v>21354.419224543402</v>
      </c>
      <c r="L46" s="57">
        <f t="shared" si="3"/>
        <v>1.0475090087711525E-3</v>
      </c>
    </row>
    <row r="47" spans="2:12" x14ac:dyDescent="0.3">
      <c r="B47" s="55">
        <v>41822</v>
      </c>
      <c r="C47" s="56">
        <v>66.45</v>
      </c>
      <c r="D47" s="56">
        <v>98.95</v>
      </c>
      <c r="E47" s="56">
        <v>1974.62</v>
      </c>
      <c r="F47" s="57">
        <f t="shared" si="1"/>
        <v>-2.365559800176309E-2</v>
      </c>
      <c r="G47" s="57">
        <f t="shared" si="1"/>
        <v>-1.7280762737113875E-2</v>
      </c>
      <c r="H47" s="57">
        <f t="shared" si="1"/>
        <v>6.5878823505571837E-4</v>
      </c>
      <c r="I47" s="57">
        <f t="shared" si="2"/>
        <v>10866.721177432551</v>
      </c>
      <c r="J47" s="57">
        <f t="shared" si="2"/>
        <v>10047.725426482537</v>
      </c>
      <c r="K47" s="57">
        <f>I47+J47</f>
        <v>20914.446603915087</v>
      </c>
      <c r="L47" s="57">
        <f t="shared" si="3"/>
        <v>-2.060335221491949E-2</v>
      </c>
    </row>
    <row r="48" spans="2:12" x14ac:dyDescent="0.3">
      <c r="B48" s="55">
        <v>41823</v>
      </c>
      <c r="C48" s="56">
        <v>66.290000000000006</v>
      </c>
      <c r="D48" s="56">
        <v>97.48</v>
      </c>
      <c r="E48" s="56">
        <v>1985.44</v>
      </c>
      <c r="F48" s="57">
        <f t="shared" si="1"/>
        <v>-2.4078254326560522E-3</v>
      </c>
      <c r="G48" s="57">
        <f t="shared" si="1"/>
        <v>-1.4855987872662957E-2</v>
      </c>
      <c r="H48" s="57">
        <f t="shared" si="1"/>
        <v>5.4795353029950533E-3</v>
      </c>
      <c r="I48" s="57">
        <f t="shared" si="2"/>
        <v>10840.556009811948</v>
      </c>
      <c r="J48" s="57">
        <f t="shared" si="2"/>
        <v>9898.4565393988651</v>
      </c>
      <c r="K48" s="57">
        <f>I48+J48</f>
        <v>20739.012549210813</v>
      </c>
      <c r="L48" s="57">
        <f t="shared" si="3"/>
        <v>-8.3881757919156419E-3</v>
      </c>
    </row>
    <row r="49" spans="2:12" x14ac:dyDescent="0.3">
      <c r="B49" s="55">
        <v>41827</v>
      </c>
      <c r="C49" s="56">
        <v>65.290000000000006</v>
      </c>
      <c r="D49" s="56">
        <v>97.74</v>
      </c>
      <c r="E49" s="56">
        <v>1977.65</v>
      </c>
      <c r="F49" s="57">
        <f t="shared" si="1"/>
        <v>-1.5085231558304435E-2</v>
      </c>
      <c r="G49" s="57">
        <f t="shared" si="1"/>
        <v>2.6672137874435009E-3</v>
      </c>
      <c r="H49" s="57">
        <f t="shared" si="1"/>
        <v>-3.9235635425900472E-3</v>
      </c>
      <c r="I49" s="57">
        <f t="shared" si="2"/>
        <v>10677.023712183165</v>
      </c>
      <c r="J49" s="57">
        <f t="shared" si="2"/>
        <v>9924.85783915516</v>
      </c>
      <c r="K49" s="57">
        <f>I49+J49</f>
        <v>20601.881551338323</v>
      </c>
      <c r="L49" s="57">
        <f t="shared" si="3"/>
        <v>-6.6122240654947761E-3</v>
      </c>
    </row>
    <row r="50" spans="2:12" x14ac:dyDescent="0.3">
      <c r="B50" s="55">
        <v>41828</v>
      </c>
      <c r="C50" s="56">
        <v>62.76</v>
      </c>
      <c r="D50" s="56">
        <v>98.16</v>
      </c>
      <c r="E50" s="56">
        <v>1963.71</v>
      </c>
      <c r="F50" s="57">
        <f t="shared" si="1"/>
        <v>-3.8750191453515215E-2</v>
      </c>
      <c r="G50" s="57">
        <f t="shared" si="1"/>
        <v>4.2971147943524635E-3</v>
      </c>
      <c r="H50" s="57">
        <f t="shared" si="1"/>
        <v>-7.0487700048037505E-3</v>
      </c>
      <c r="I50" s="57">
        <f t="shared" si="2"/>
        <v>10263.286999182346</v>
      </c>
      <c r="J50" s="57">
        <f t="shared" si="2"/>
        <v>9967.5060926076385</v>
      </c>
      <c r="K50" s="57">
        <f>I50+J50</f>
        <v>20230.793091789987</v>
      </c>
      <c r="L50" s="57">
        <f t="shared" si="3"/>
        <v>-1.8012357687991365E-2</v>
      </c>
    </row>
    <row r="51" spans="2:12" x14ac:dyDescent="0.3">
      <c r="B51" s="55">
        <v>41829</v>
      </c>
      <c r="C51" s="56">
        <v>64.97</v>
      </c>
      <c r="D51" s="56">
        <v>98.09</v>
      </c>
      <c r="E51" s="56">
        <v>1972.83</v>
      </c>
      <c r="F51" s="57">
        <f t="shared" si="1"/>
        <v>3.5213511790949559E-2</v>
      </c>
      <c r="G51" s="57">
        <f t="shared" si="1"/>
        <v>-7.1312143439272724E-4</v>
      </c>
      <c r="H51" s="57">
        <f t="shared" si="1"/>
        <v>4.6442702843088046E-3</v>
      </c>
      <c r="I51" s="57">
        <f t="shared" si="2"/>
        <v>10624.693376941954</v>
      </c>
      <c r="J51" s="57">
        <f t="shared" si="2"/>
        <v>9960.3980503655603</v>
      </c>
      <c r="K51" s="57">
        <f>I51+J51</f>
        <v>20585.091427307514</v>
      </c>
      <c r="L51" s="57">
        <f t="shared" si="3"/>
        <v>1.751282482649219E-2</v>
      </c>
    </row>
    <row r="52" spans="2:12" x14ac:dyDescent="0.3">
      <c r="B52" s="55">
        <v>41830</v>
      </c>
      <c r="C52" s="56">
        <v>64.87</v>
      </c>
      <c r="D52" s="56">
        <v>98.64</v>
      </c>
      <c r="E52" s="56">
        <v>1964.68</v>
      </c>
      <c r="F52" s="57">
        <f t="shared" si="1"/>
        <v>-1.5391719255040126E-3</v>
      </c>
      <c r="G52" s="57">
        <f t="shared" si="1"/>
        <v>5.607095524518213E-3</v>
      </c>
      <c r="H52" s="57">
        <f t="shared" si="1"/>
        <v>-4.1311212826243837E-3</v>
      </c>
      <c r="I52" s="57">
        <f t="shared" si="2"/>
        <v>10608.340147179077</v>
      </c>
      <c r="J52" s="57">
        <f t="shared" si="2"/>
        <v>10016.246953696185</v>
      </c>
      <c r="K52" s="57">
        <f>I52+J52</f>
        <v>20624.587100875262</v>
      </c>
      <c r="L52" s="57">
        <f t="shared" si="3"/>
        <v>1.9186542701168374E-3</v>
      </c>
    </row>
    <row r="53" spans="2:12" x14ac:dyDescent="0.3">
      <c r="B53" s="55">
        <v>41831</v>
      </c>
      <c r="C53" s="56">
        <v>66.34</v>
      </c>
      <c r="D53" s="56">
        <v>98.23</v>
      </c>
      <c r="E53" s="56">
        <v>1967.57</v>
      </c>
      <c r="F53" s="57">
        <f t="shared" si="1"/>
        <v>2.2660706027439526E-2</v>
      </c>
      <c r="G53" s="57">
        <f t="shared" si="1"/>
        <v>-4.1565287915652505E-3</v>
      </c>
      <c r="H53" s="57">
        <f t="shared" si="1"/>
        <v>1.4709774619785509E-3</v>
      </c>
      <c r="I53" s="57">
        <f t="shared" si="2"/>
        <v>10848.732624693386</v>
      </c>
      <c r="J53" s="57">
        <f t="shared" si="2"/>
        <v>9974.6141348497185</v>
      </c>
      <c r="K53" s="57">
        <f>I53+J53</f>
        <v>20823.346759543107</v>
      </c>
      <c r="L53" s="57">
        <f t="shared" si="3"/>
        <v>9.637024862398702E-3</v>
      </c>
    </row>
    <row r="54" spans="2:12" x14ac:dyDescent="0.3">
      <c r="B54" s="55">
        <v>41834</v>
      </c>
      <c r="C54" s="56">
        <v>67.900000000000006</v>
      </c>
      <c r="D54" s="56">
        <v>96.69</v>
      </c>
      <c r="E54" s="56">
        <v>1977.1</v>
      </c>
      <c r="F54" s="57">
        <f t="shared" si="1"/>
        <v>2.3515224600542783E-2</v>
      </c>
      <c r="G54" s="57">
        <f t="shared" si="1"/>
        <v>-1.5677491601343796E-2</v>
      </c>
      <c r="H54" s="57">
        <f t="shared" si="1"/>
        <v>4.8435379681535107E-3</v>
      </c>
      <c r="I54" s="57">
        <f t="shared" si="2"/>
        <v>11103.843008994287</v>
      </c>
      <c r="J54" s="57">
        <f t="shared" si="2"/>
        <v>9818.2372055239666</v>
      </c>
      <c r="K54" s="57">
        <f>I54+J54</f>
        <v>20922.080214518253</v>
      </c>
      <c r="L54" s="57">
        <f t="shared" si="3"/>
        <v>4.7414786928954289E-3</v>
      </c>
    </row>
    <row r="55" spans="2:12" x14ac:dyDescent="0.3">
      <c r="B55" s="55">
        <v>41835</v>
      </c>
      <c r="C55" s="56">
        <v>67.17</v>
      </c>
      <c r="D55" s="56">
        <v>97.58</v>
      </c>
      <c r="E55" s="56">
        <v>1973.28</v>
      </c>
      <c r="F55" s="57">
        <f t="shared" si="1"/>
        <v>-1.0751104565537628E-2</v>
      </c>
      <c r="G55" s="57">
        <f t="shared" si="1"/>
        <v>9.2046747336849144E-3</v>
      </c>
      <c r="H55" s="57">
        <f t="shared" si="1"/>
        <v>-1.9321228061301987E-3</v>
      </c>
      <c r="I55" s="57">
        <f t="shared" si="2"/>
        <v>10984.464431725275</v>
      </c>
      <c r="J55" s="57">
        <f t="shared" si="2"/>
        <v>9908.6108854589784</v>
      </c>
      <c r="K55" s="57">
        <f>I55+J55</f>
        <v>20893.075317184252</v>
      </c>
      <c r="L55" s="57">
        <f t="shared" si="3"/>
        <v>-1.3863295158325073E-3</v>
      </c>
    </row>
    <row r="56" spans="2:12" x14ac:dyDescent="0.3">
      <c r="B56" s="55">
        <v>41836</v>
      </c>
      <c r="C56" s="56">
        <v>67.66</v>
      </c>
      <c r="D56" s="56">
        <v>97.98</v>
      </c>
      <c r="E56" s="56">
        <v>1981.57</v>
      </c>
      <c r="F56" s="57">
        <f t="shared" si="1"/>
        <v>7.2949233288670534E-3</v>
      </c>
      <c r="G56" s="57">
        <f t="shared" si="1"/>
        <v>4.0992006558722149E-3</v>
      </c>
      <c r="H56" s="57">
        <f t="shared" si="1"/>
        <v>4.2011270574879855E-3</v>
      </c>
      <c r="I56" s="57">
        <f t="shared" si="2"/>
        <v>11064.595257563378</v>
      </c>
      <c r="J56" s="57">
        <f t="shared" si="2"/>
        <v>9949.2282696994353</v>
      </c>
      <c r="K56" s="57">
        <f>I56+J56</f>
        <v>21013.823527262815</v>
      </c>
      <c r="L56" s="57">
        <f t="shared" si="3"/>
        <v>5.779341157079454E-3</v>
      </c>
    </row>
    <row r="57" spans="2:12" x14ac:dyDescent="0.3">
      <c r="B57" s="55">
        <v>41837</v>
      </c>
      <c r="C57" s="56">
        <v>66.41</v>
      </c>
      <c r="D57" s="56">
        <v>96.85</v>
      </c>
      <c r="E57" s="56">
        <v>1958.12</v>
      </c>
      <c r="F57" s="57">
        <f t="shared" si="1"/>
        <v>-1.8474726574046696E-2</v>
      </c>
      <c r="G57" s="57">
        <f t="shared" si="1"/>
        <v>-1.153296591141062E-2</v>
      </c>
      <c r="H57" s="57">
        <f t="shared" si="1"/>
        <v>-1.1834050777918548E-2</v>
      </c>
      <c r="I57" s="57">
        <f t="shared" si="2"/>
        <v>10860.179885527401</v>
      </c>
      <c r="J57" s="57">
        <f t="shared" si="2"/>
        <v>9834.4841592201483</v>
      </c>
      <c r="K57" s="57">
        <f>I57+J57</f>
        <v>20694.664044747551</v>
      </c>
      <c r="L57" s="57">
        <f t="shared" si="3"/>
        <v>-1.5188072846485823E-2</v>
      </c>
    </row>
    <row r="58" spans="2:12" x14ac:dyDescent="0.3">
      <c r="B58" s="55">
        <v>41838</v>
      </c>
      <c r="C58" s="56">
        <v>68.42</v>
      </c>
      <c r="D58" s="56">
        <v>98.04</v>
      </c>
      <c r="E58" s="56">
        <v>1978.22</v>
      </c>
      <c r="F58" s="57">
        <f t="shared" si="1"/>
        <v>3.026652612558367E-2</v>
      </c>
      <c r="G58" s="57">
        <f t="shared" si="1"/>
        <v>1.2287041817243383E-2</v>
      </c>
      <c r="H58" s="57">
        <f t="shared" si="1"/>
        <v>1.0264948011357911E-2</v>
      </c>
      <c r="I58" s="57">
        <f t="shared" si="2"/>
        <v>11188.879803761254</v>
      </c>
      <c r="J58" s="57">
        <f t="shared" si="2"/>
        <v>9955.3208773355036</v>
      </c>
      <c r="K58" s="57">
        <f>I58+J58</f>
        <v>21144.200681096758</v>
      </c>
      <c r="L58" s="57">
        <f t="shared" si="3"/>
        <v>2.1722345208271321E-2</v>
      </c>
    </row>
    <row r="59" spans="2:12" x14ac:dyDescent="0.3">
      <c r="B59" s="55">
        <v>41841</v>
      </c>
      <c r="C59" s="56">
        <v>69.400000000000006</v>
      </c>
      <c r="D59" s="56">
        <v>97.94</v>
      </c>
      <c r="E59" s="56">
        <v>1973.63</v>
      </c>
      <c r="F59" s="57">
        <f t="shared" si="1"/>
        <v>1.4323297281496616E-2</v>
      </c>
      <c r="G59" s="57">
        <f t="shared" si="1"/>
        <v>-1.019991840065404E-3</v>
      </c>
      <c r="H59" s="57">
        <f t="shared" si="1"/>
        <v>-2.3202677154209317E-3</v>
      </c>
      <c r="I59" s="57">
        <f t="shared" si="2"/>
        <v>11349.141455437461</v>
      </c>
      <c r="J59" s="57">
        <f t="shared" si="2"/>
        <v>9945.1665312753885</v>
      </c>
      <c r="K59" s="57">
        <f>I59+J59</f>
        <v>21294.307986712847</v>
      </c>
      <c r="L59" s="57">
        <f t="shared" si="3"/>
        <v>7.0992187352008074E-3</v>
      </c>
    </row>
    <row r="60" spans="2:12" x14ac:dyDescent="0.3">
      <c r="B60" s="55">
        <v>41842</v>
      </c>
      <c r="C60" s="56">
        <v>69.27</v>
      </c>
      <c r="D60" s="56">
        <v>97.61</v>
      </c>
      <c r="E60" s="56">
        <v>1983.53</v>
      </c>
      <c r="F60" s="57">
        <f t="shared" si="1"/>
        <v>-1.8731988472623362E-3</v>
      </c>
      <c r="G60" s="57">
        <f t="shared" si="1"/>
        <v>-3.3694098427609065E-3</v>
      </c>
      <c r="H60" s="57">
        <f t="shared" si="1"/>
        <v>5.016137776584273E-3</v>
      </c>
      <c r="I60" s="57">
        <f t="shared" si="2"/>
        <v>11327.882256745717</v>
      </c>
      <c r="J60" s="57">
        <f t="shared" si="2"/>
        <v>9911.6571892770135</v>
      </c>
      <c r="K60" s="57">
        <f>I60+J60</f>
        <v>21239.539446022733</v>
      </c>
      <c r="L60" s="57">
        <f t="shared" si="3"/>
        <v>-2.5719803021675425E-3</v>
      </c>
    </row>
    <row r="61" spans="2:12" x14ac:dyDescent="0.3">
      <c r="B61" s="55">
        <v>41843</v>
      </c>
      <c r="C61" s="56">
        <v>71.290000000000006</v>
      </c>
      <c r="D61" s="56">
        <v>97.75</v>
      </c>
      <c r="E61" s="56">
        <v>1987.01</v>
      </c>
      <c r="F61" s="57">
        <f t="shared" si="1"/>
        <v>2.9161253067706117E-2</v>
      </c>
      <c r="G61" s="57">
        <f t="shared" si="1"/>
        <v>1.4342792746644406E-3</v>
      </c>
      <c r="H61" s="57">
        <f t="shared" si="1"/>
        <v>1.7544478782776096E-3</v>
      </c>
      <c r="I61" s="57">
        <f t="shared" si="2"/>
        <v>11658.217497955857</v>
      </c>
      <c r="J61" s="57">
        <f t="shared" si="2"/>
        <v>9925.8732737611717</v>
      </c>
      <c r="K61" s="57">
        <f>I61+J61</f>
        <v>21584.090771717027</v>
      </c>
      <c r="L61" s="57">
        <f t="shared" si="3"/>
        <v>1.6222165578021253E-2</v>
      </c>
    </row>
    <row r="62" spans="2:12" x14ac:dyDescent="0.3">
      <c r="B62" s="55">
        <v>41844</v>
      </c>
      <c r="C62" s="56">
        <v>74.98</v>
      </c>
      <c r="D62" s="56">
        <v>97.98</v>
      </c>
      <c r="E62" s="56">
        <v>1987.98</v>
      </c>
      <c r="F62" s="57">
        <f t="shared" si="1"/>
        <v>5.1760415205498678E-2</v>
      </c>
      <c r="G62" s="57">
        <f t="shared" si="1"/>
        <v>2.3529411764706687E-3</v>
      </c>
      <c r="H62" s="57">
        <f t="shared" si="1"/>
        <v>4.8817066849182744E-4</v>
      </c>
      <c r="I62" s="57">
        <f t="shared" si="2"/>
        <v>12261.651676206062</v>
      </c>
      <c r="J62" s="57">
        <f t="shared" si="2"/>
        <v>9949.2282696994334</v>
      </c>
      <c r="K62" s="57">
        <f>I62+J62</f>
        <v>22210.879945905494</v>
      </c>
      <c r="L62" s="57">
        <f t="shared" si="3"/>
        <v>2.9039405959587095E-2</v>
      </c>
    </row>
    <row r="63" spans="2:12" x14ac:dyDescent="0.3">
      <c r="B63" s="55">
        <v>41845</v>
      </c>
      <c r="C63" s="56">
        <v>75.19</v>
      </c>
      <c r="D63" s="56">
        <v>97.71</v>
      </c>
      <c r="E63" s="56">
        <v>1978.34</v>
      </c>
      <c r="F63" s="57">
        <f t="shared" si="1"/>
        <v>2.8007468658308721E-3</v>
      </c>
      <c r="G63" s="57">
        <f t="shared" si="1"/>
        <v>-2.7556644213105885E-3</v>
      </c>
      <c r="H63" s="57">
        <f t="shared" si="1"/>
        <v>-4.8491433515428506E-3</v>
      </c>
      <c r="I63" s="57">
        <f t="shared" si="2"/>
        <v>12295.993458708106</v>
      </c>
      <c r="J63" s="57">
        <f t="shared" si="2"/>
        <v>9921.811535337125</v>
      </c>
      <c r="K63" s="57">
        <f>I63+J63</f>
        <v>22217.804994045233</v>
      </c>
      <c r="L63" s="57">
        <f t="shared" si="3"/>
        <v>3.1178630277617359E-4</v>
      </c>
    </row>
    <row r="64" spans="2:12" x14ac:dyDescent="0.3">
      <c r="B64" s="55">
        <v>41848</v>
      </c>
      <c r="C64" s="56">
        <v>74.92</v>
      </c>
      <c r="D64" s="56">
        <v>98.83</v>
      </c>
      <c r="E64" s="56">
        <v>1978.91</v>
      </c>
      <c r="F64" s="57">
        <f t="shared" si="1"/>
        <v>-3.5909030456177105E-3</v>
      </c>
      <c r="G64" s="57">
        <f t="shared" si="1"/>
        <v>1.1462491044929024E-2</v>
      </c>
      <c r="H64" s="57">
        <f t="shared" si="1"/>
        <v>2.8812034331826553E-4</v>
      </c>
      <c r="I64" s="57">
        <f t="shared" si="2"/>
        <v>12251.839738348335</v>
      </c>
      <c r="J64" s="57">
        <f t="shared" si="2"/>
        <v>10035.5402112104</v>
      </c>
      <c r="K64" s="57">
        <f>I64+J64</f>
        <v>22287.379949558737</v>
      </c>
      <c r="L64" s="57">
        <f t="shared" si="3"/>
        <v>3.1314954619572344E-3</v>
      </c>
    </row>
    <row r="65" spans="2:12" x14ac:dyDescent="0.3">
      <c r="B65" s="55">
        <v>41849</v>
      </c>
      <c r="C65" s="56">
        <v>73.709999999999994</v>
      </c>
      <c r="D65" s="56">
        <v>97.66</v>
      </c>
      <c r="E65" s="56">
        <v>1969.95</v>
      </c>
      <c r="F65" s="57">
        <f t="shared" si="1"/>
        <v>-1.6150560597971264E-2</v>
      </c>
      <c r="G65" s="57">
        <f t="shared" si="1"/>
        <v>-1.1838510573712435E-2</v>
      </c>
      <c r="H65" s="57">
        <f t="shared" si="1"/>
        <v>-4.5277450717819967E-3</v>
      </c>
      <c r="I65" s="57">
        <f t="shared" si="2"/>
        <v>12053.965658217508</v>
      </c>
      <c r="J65" s="57">
        <f t="shared" si="2"/>
        <v>9916.7343623070701</v>
      </c>
      <c r="K65" s="57">
        <f>I65+J65</f>
        <v>21970.700020524579</v>
      </c>
      <c r="L65" s="57">
        <f t="shared" si="3"/>
        <v>-1.4208934821000718E-2</v>
      </c>
    </row>
    <row r="66" spans="2:12" x14ac:dyDescent="0.3">
      <c r="B66" s="55">
        <v>41850</v>
      </c>
      <c r="C66" s="56">
        <v>74.680000000000007</v>
      </c>
      <c r="D66" s="56">
        <v>95.62</v>
      </c>
      <c r="E66" s="56">
        <v>1970.07</v>
      </c>
      <c r="F66" s="57">
        <f t="shared" si="1"/>
        <v>1.3159679826346693E-2</v>
      </c>
      <c r="G66" s="57">
        <f t="shared" si="1"/>
        <v>-2.0888797870161735E-2</v>
      </c>
      <c r="H66" s="57">
        <f t="shared" si="1"/>
        <v>6.0915251655968561E-5</v>
      </c>
      <c r="I66" s="57">
        <f t="shared" si="2"/>
        <v>12212.591986917429</v>
      </c>
      <c r="J66" s="57">
        <f t="shared" si="2"/>
        <v>9709.5857026807498</v>
      </c>
      <c r="K66" s="57">
        <f>I66+J66</f>
        <v>21922.177689598178</v>
      </c>
      <c r="L66" s="57">
        <f t="shared" si="3"/>
        <v>-2.2085018174692328E-3</v>
      </c>
    </row>
    <row r="67" spans="2:12" x14ac:dyDescent="0.3">
      <c r="B67" s="55">
        <v>41851</v>
      </c>
      <c r="C67" s="56">
        <v>72.650000000000006</v>
      </c>
      <c r="D67" s="56">
        <v>93.19</v>
      </c>
      <c r="E67" s="56">
        <v>1930.67</v>
      </c>
      <c r="F67" s="57">
        <f t="shared" si="1"/>
        <v>-2.7182645956079332E-2</v>
      </c>
      <c r="G67" s="57">
        <f t="shared" si="1"/>
        <v>-2.5413093495084804E-2</v>
      </c>
      <c r="H67" s="57">
        <f t="shared" si="1"/>
        <v>-1.9999289365352446E-2</v>
      </c>
      <c r="I67" s="57">
        <f t="shared" si="2"/>
        <v>11880.621422731001</v>
      </c>
      <c r="J67" s="57">
        <f t="shared" si="2"/>
        <v>9462.8350934199843</v>
      </c>
      <c r="K67" s="57">
        <f>I67+J67</f>
        <v>21343.456516150985</v>
      </c>
      <c r="L67" s="57">
        <f t="shared" si="3"/>
        <v>-2.6398890732547531E-2</v>
      </c>
    </row>
    <row r="68" spans="2:12" x14ac:dyDescent="0.3">
      <c r="B68" s="55">
        <v>41852</v>
      </c>
      <c r="C68" s="56">
        <v>72.36</v>
      </c>
      <c r="D68" s="56">
        <v>93.12</v>
      </c>
      <c r="E68" s="56">
        <v>1925.15</v>
      </c>
      <c r="F68" s="57">
        <f t="shared" si="1"/>
        <v>-3.9917412250517481E-3</v>
      </c>
      <c r="G68" s="57">
        <f t="shared" si="1"/>
        <v>-7.511535572485295E-4</v>
      </c>
      <c r="H68" s="57">
        <f t="shared" si="1"/>
        <v>-2.8591110857888458E-3</v>
      </c>
      <c r="I68" s="57">
        <f t="shared" si="2"/>
        <v>11833.197056418652</v>
      </c>
      <c r="J68" s="57">
        <f t="shared" si="2"/>
        <v>9455.7270511779061</v>
      </c>
      <c r="K68" s="57">
        <f>I68+J68</f>
        <v>21288.924107596558</v>
      </c>
      <c r="L68" s="57">
        <f t="shared" si="3"/>
        <v>-2.5549942444027529E-3</v>
      </c>
    </row>
    <row r="69" spans="2:12" x14ac:dyDescent="0.3">
      <c r="B69" s="55">
        <v>41855</v>
      </c>
      <c r="C69" s="56">
        <v>73.510000000000005</v>
      </c>
      <c r="D69" s="56">
        <v>93.35</v>
      </c>
      <c r="E69" s="56">
        <v>1938.99</v>
      </c>
      <c r="F69" s="57">
        <f t="shared" si="1"/>
        <v>1.5892758430071874E-2</v>
      </c>
      <c r="G69" s="57">
        <f t="shared" si="1"/>
        <v>2.4699312714775434E-3</v>
      </c>
      <c r="H69" s="57">
        <f t="shared" si="1"/>
        <v>7.1890502038802762E-3</v>
      </c>
      <c r="I69" s="57">
        <f t="shared" si="2"/>
        <v>12021.259198691752</v>
      </c>
      <c r="J69" s="57">
        <f t="shared" si="2"/>
        <v>9479.082047116166</v>
      </c>
      <c r="K69" s="57">
        <f>I69+J69</f>
        <v>21500.341245807918</v>
      </c>
      <c r="L69" s="57">
        <f t="shared" si="3"/>
        <v>9.9308512324454146E-3</v>
      </c>
    </row>
    <row r="70" spans="2:12" x14ac:dyDescent="0.3">
      <c r="B70" s="55">
        <v>41856</v>
      </c>
      <c r="C70" s="56">
        <v>72.69</v>
      </c>
      <c r="D70" s="56">
        <v>91.9</v>
      </c>
      <c r="E70" s="56">
        <v>1920.21</v>
      </c>
      <c r="F70" s="57">
        <f t="shared" ref="F70:H109" si="4">C70/C69-1</f>
        <v>-1.11549449054551E-2</v>
      </c>
      <c r="G70" s="57">
        <f t="shared" si="4"/>
        <v>-1.553294054633092E-2</v>
      </c>
      <c r="H70" s="57">
        <f t="shared" si="4"/>
        <v>-9.6854547986322537E-3</v>
      </c>
      <c r="I70" s="57">
        <f t="shared" ref="I70:J109" si="5">I69*(1+F70)</f>
        <v>11887.16271463615</v>
      </c>
      <c r="J70" s="57">
        <f t="shared" si="5"/>
        <v>9331.8440292445175</v>
      </c>
      <c r="K70" s="57">
        <f>I70+J70</f>
        <v>21219.006743880665</v>
      </c>
      <c r="L70" s="57">
        <f t="shared" ref="L70:L109" si="6">K70/K69-1</f>
        <v>-1.3085117985376482E-2</v>
      </c>
    </row>
    <row r="71" spans="2:12" x14ac:dyDescent="0.3">
      <c r="B71" s="55">
        <v>41857</v>
      </c>
      <c r="C71" s="56">
        <v>72.47</v>
      </c>
      <c r="D71" s="56">
        <v>91.66</v>
      </c>
      <c r="E71" s="56">
        <v>1920.24</v>
      </c>
      <c r="F71" s="57">
        <f t="shared" si="4"/>
        <v>-3.0265511074425433E-3</v>
      </c>
      <c r="G71" s="57">
        <f t="shared" si="4"/>
        <v>-2.6115342763874949E-3</v>
      </c>
      <c r="H71" s="57">
        <f t="shared" si="4"/>
        <v>1.5623291202526701E-5</v>
      </c>
      <c r="I71" s="57">
        <f t="shared" si="5"/>
        <v>11851.185609157817</v>
      </c>
      <c r="J71" s="57">
        <f t="shared" si="5"/>
        <v>9307.4735987002441</v>
      </c>
      <c r="K71" s="57">
        <f>I71+J71</f>
        <v>21158.659207858062</v>
      </c>
      <c r="L71" s="57">
        <f t="shared" si="6"/>
        <v>-2.844032086469217E-3</v>
      </c>
    </row>
    <row r="72" spans="2:12" x14ac:dyDescent="0.3">
      <c r="B72" s="55">
        <v>41858</v>
      </c>
      <c r="C72" s="56">
        <v>73.17</v>
      </c>
      <c r="D72" s="56">
        <v>93.27</v>
      </c>
      <c r="E72" s="56">
        <v>1909.57</v>
      </c>
      <c r="F72" s="57">
        <f t="shared" si="4"/>
        <v>9.6591693114391752E-3</v>
      </c>
      <c r="G72" s="57">
        <f t="shared" si="4"/>
        <v>1.7564913811913607E-2</v>
      </c>
      <c r="H72" s="57">
        <f t="shared" si="4"/>
        <v>-5.5565970920301577E-3</v>
      </c>
      <c r="I72" s="57">
        <f t="shared" si="5"/>
        <v>11965.658217497965</v>
      </c>
      <c r="J72" s="57">
        <f t="shared" si="5"/>
        <v>9470.9585702680761</v>
      </c>
      <c r="K72" s="57">
        <f>I72+J72</f>
        <v>21436.616787766041</v>
      </c>
      <c r="L72" s="57">
        <f t="shared" si="6"/>
        <v>1.3136823896891858E-2</v>
      </c>
    </row>
    <row r="73" spans="2:12" x14ac:dyDescent="0.3">
      <c r="B73" s="55">
        <v>41859</v>
      </c>
      <c r="C73" s="56">
        <v>73.06</v>
      </c>
      <c r="D73" s="56">
        <v>94.73</v>
      </c>
      <c r="E73" s="56">
        <v>1931.59</v>
      </c>
      <c r="F73" s="57">
        <f t="shared" si="4"/>
        <v>-1.5033483668169811E-3</v>
      </c>
      <c r="G73" s="57">
        <f t="shared" si="4"/>
        <v>1.5653479146563898E-2</v>
      </c>
      <c r="H73" s="57">
        <f t="shared" si="4"/>
        <v>1.1531391884036735E-2</v>
      </c>
      <c r="I73" s="57">
        <f t="shared" si="5"/>
        <v>11947.6696647588</v>
      </c>
      <c r="J73" s="57">
        <f t="shared" si="5"/>
        <v>9619.2120227457381</v>
      </c>
      <c r="K73" s="57">
        <f>I73+J73</f>
        <v>21566.881687504538</v>
      </c>
      <c r="L73" s="57">
        <f t="shared" si="6"/>
        <v>6.0767471391678374E-3</v>
      </c>
    </row>
    <row r="74" spans="2:12" x14ac:dyDescent="0.3">
      <c r="B74" s="55">
        <v>41862</v>
      </c>
      <c r="C74" s="56">
        <v>73.44</v>
      </c>
      <c r="D74" s="56">
        <v>94.18</v>
      </c>
      <c r="E74" s="56">
        <v>1936.92</v>
      </c>
      <c r="F74" s="57">
        <f t="shared" si="4"/>
        <v>5.201204489460709E-3</v>
      </c>
      <c r="G74" s="57">
        <f t="shared" si="4"/>
        <v>-5.8059748759632379E-3</v>
      </c>
      <c r="H74" s="57">
        <f t="shared" si="4"/>
        <v>2.7593847555642537E-3</v>
      </c>
      <c r="I74" s="57">
        <f t="shared" si="5"/>
        <v>12009.811937857736</v>
      </c>
      <c r="J74" s="57">
        <f t="shared" si="5"/>
        <v>9563.363119415113</v>
      </c>
      <c r="K74" s="57">
        <f>I74+J74</f>
        <v>21573.175057272849</v>
      </c>
      <c r="L74" s="57">
        <f t="shared" si="6"/>
        <v>2.9180712629206518E-4</v>
      </c>
    </row>
    <row r="75" spans="2:12" x14ac:dyDescent="0.3">
      <c r="B75" s="55">
        <v>41863</v>
      </c>
      <c r="C75" s="56">
        <v>72.83</v>
      </c>
      <c r="D75" s="56">
        <v>94.19</v>
      </c>
      <c r="E75" s="56">
        <v>1933.75</v>
      </c>
      <c r="F75" s="57">
        <f t="shared" si="4"/>
        <v>-8.3061002178649312E-3</v>
      </c>
      <c r="G75" s="57">
        <f t="shared" si="4"/>
        <v>1.0617965597781165E-4</v>
      </c>
      <c r="H75" s="57">
        <f t="shared" si="4"/>
        <v>-1.636618962063574E-3</v>
      </c>
      <c r="I75" s="57">
        <f t="shared" si="5"/>
        <v>11910.057236304179</v>
      </c>
      <c r="J75" s="57">
        <f t="shared" si="5"/>
        <v>9564.3785540211229</v>
      </c>
      <c r="K75" s="57">
        <f>I75+J75</f>
        <v>21474.435790325304</v>
      </c>
      <c r="L75" s="57">
        <f t="shared" si="6"/>
        <v>-4.5769464478645494E-3</v>
      </c>
    </row>
    <row r="76" spans="2:12" x14ac:dyDescent="0.3">
      <c r="B76" s="55">
        <v>41864</v>
      </c>
      <c r="C76" s="56">
        <v>73.77</v>
      </c>
      <c r="D76" s="56">
        <v>95.03</v>
      </c>
      <c r="E76" s="56">
        <v>1946.72</v>
      </c>
      <c r="F76" s="57">
        <f t="shared" si="4"/>
        <v>1.2906769188521183E-2</v>
      </c>
      <c r="G76" s="57">
        <f t="shared" si="4"/>
        <v>8.9181441766641445E-3</v>
      </c>
      <c r="H76" s="57">
        <f t="shared" si="4"/>
        <v>6.7071751777634248E-3</v>
      </c>
      <c r="I76" s="57">
        <f t="shared" si="5"/>
        <v>12063.777596075233</v>
      </c>
      <c r="J76" s="57">
        <f t="shared" si="5"/>
        <v>9649.675060926078</v>
      </c>
      <c r="K76" s="57">
        <f>I76+J76</f>
        <v>21713.452657001311</v>
      </c>
      <c r="L76" s="57">
        <f t="shared" si="6"/>
        <v>1.113029785786912E-2</v>
      </c>
    </row>
    <row r="77" spans="2:12" x14ac:dyDescent="0.3">
      <c r="B77" s="55">
        <v>41865</v>
      </c>
      <c r="C77" s="56">
        <v>74.3</v>
      </c>
      <c r="D77" s="56">
        <v>95.47</v>
      </c>
      <c r="E77" s="56">
        <v>1955.18</v>
      </c>
      <c r="F77" s="57">
        <f t="shared" si="4"/>
        <v>7.1844923410600003E-3</v>
      </c>
      <c r="G77" s="57">
        <f t="shared" si="4"/>
        <v>4.6301168052194086E-3</v>
      </c>
      <c r="H77" s="57">
        <f t="shared" si="4"/>
        <v>4.3457713487302652E-3</v>
      </c>
      <c r="I77" s="57">
        <f t="shared" si="5"/>
        <v>12150.449713818487</v>
      </c>
      <c r="J77" s="57">
        <f t="shared" si="5"/>
        <v>9694.354183590578</v>
      </c>
      <c r="K77" s="57">
        <f>I77+J77</f>
        <v>21844.803897409067</v>
      </c>
      <c r="L77" s="57">
        <f t="shared" si="6"/>
        <v>6.049302360276787E-3</v>
      </c>
    </row>
    <row r="78" spans="2:12" x14ac:dyDescent="0.3">
      <c r="B78" s="55">
        <v>41866</v>
      </c>
      <c r="C78" s="56">
        <v>73.63</v>
      </c>
      <c r="D78" s="56">
        <v>95.66</v>
      </c>
      <c r="E78" s="56">
        <v>1955.06</v>
      </c>
      <c r="F78" s="57">
        <f t="shared" si="4"/>
        <v>-9.017496635262523E-3</v>
      </c>
      <c r="G78" s="57">
        <f t="shared" si="4"/>
        <v>1.9901539750706299E-3</v>
      </c>
      <c r="H78" s="57">
        <f t="shared" si="4"/>
        <v>-6.1375423234699689E-5</v>
      </c>
      <c r="I78" s="57">
        <f t="shared" si="5"/>
        <v>12040.883074407202</v>
      </c>
      <c r="J78" s="57">
        <f t="shared" si="5"/>
        <v>9713.647441104793</v>
      </c>
      <c r="K78" s="57">
        <f>I78+J78</f>
        <v>21754.530515511993</v>
      </c>
      <c r="L78" s="57">
        <f t="shared" si="6"/>
        <v>-4.1324876305152136E-3</v>
      </c>
    </row>
    <row r="79" spans="2:12" x14ac:dyDescent="0.3">
      <c r="B79" s="55">
        <v>41869</v>
      </c>
      <c r="C79" s="56">
        <v>74.59</v>
      </c>
      <c r="D79" s="56">
        <v>95.42</v>
      </c>
      <c r="E79" s="56">
        <v>1971.74</v>
      </c>
      <c r="F79" s="57">
        <f t="shared" si="4"/>
        <v>1.3038163791932789E-2</v>
      </c>
      <c r="G79" s="57">
        <f t="shared" si="4"/>
        <v>-2.5088856366296541E-3</v>
      </c>
      <c r="H79" s="57">
        <f t="shared" si="4"/>
        <v>8.5317074667785597E-3</v>
      </c>
      <c r="I79" s="57">
        <f t="shared" si="5"/>
        <v>12197.874080130834</v>
      </c>
      <c r="J79" s="57">
        <f t="shared" si="5"/>
        <v>9689.2770105605214</v>
      </c>
      <c r="K79" s="57">
        <f>I79+J79</f>
        <v>21887.151090691354</v>
      </c>
      <c r="L79" s="57">
        <f t="shared" si="6"/>
        <v>6.0962278677902937E-3</v>
      </c>
    </row>
    <row r="80" spans="2:12" x14ac:dyDescent="0.3">
      <c r="B80" s="55">
        <v>41870</v>
      </c>
      <c r="C80" s="56">
        <v>75.290000000000006</v>
      </c>
      <c r="D80" s="56">
        <v>96.59</v>
      </c>
      <c r="E80" s="56">
        <v>1981.6</v>
      </c>
      <c r="F80" s="57">
        <f t="shared" si="4"/>
        <v>9.3846360101890181E-3</v>
      </c>
      <c r="G80" s="57">
        <f t="shared" si="4"/>
        <v>1.2261580381471404E-2</v>
      </c>
      <c r="H80" s="57">
        <f t="shared" si="4"/>
        <v>5.0006593161369128E-3</v>
      </c>
      <c r="I80" s="57">
        <f t="shared" si="5"/>
        <v>12312.346688470981</v>
      </c>
      <c r="J80" s="57">
        <f t="shared" si="5"/>
        <v>9808.0828594638515</v>
      </c>
      <c r="K80" s="57">
        <f>I80+J80</f>
        <v>22120.429547934833</v>
      </c>
      <c r="L80" s="57">
        <f t="shared" si="6"/>
        <v>1.0658237624296962E-2</v>
      </c>
    </row>
    <row r="81" spans="2:12" x14ac:dyDescent="0.3">
      <c r="B81" s="55">
        <v>41871</v>
      </c>
      <c r="C81" s="56">
        <v>74.81</v>
      </c>
      <c r="D81" s="56">
        <v>97.01</v>
      </c>
      <c r="E81" s="56">
        <v>1986.51</v>
      </c>
      <c r="F81" s="57">
        <f t="shared" si="4"/>
        <v>-6.3753486518794977E-3</v>
      </c>
      <c r="G81" s="57">
        <f t="shared" si="4"/>
        <v>4.3482762190703017E-3</v>
      </c>
      <c r="H81" s="57">
        <f t="shared" si="4"/>
        <v>2.4777957206298939E-3</v>
      </c>
      <c r="I81" s="57">
        <f t="shared" si="5"/>
        <v>12233.851185609165</v>
      </c>
      <c r="J81" s="57">
        <f t="shared" si="5"/>
        <v>9850.7311129163299</v>
      </c>
      <c r="K81" s="57">
        <f>I81+J81</f>
        <v>22084.582298525493</v>
      </c>
      <c r="L81" s="57">
        <f t="shared" si="6"/>
        <v>-1.6205494261157805E-3</v>
      </c>
    </row>
    <row r="82" spans="2:12" x14ac:dyDescent="0.3">
      <c r="B82" s="55">
        <v>41872</v>
      </c>
      <c r="C82" s="56">
        <v>74.569999999999993</v>
      </c>
      <c r="D82" s="56">
        <v>97.28</v>
      </c>
      <c r="E82" s="56">
        <v>1992.37</v>
      </c>
      <c r="F82" s="57">
        <f t="shared" si="4"/>
        <v>-3.2081272557146212E-3</v>
      </c>
      <c r="G82" s="57">
        <f t="shared" si="4"/>
        <v>2.7832182249252213E-3</v>
      </c>
      <c r="H82" s="57">
        <f t="shared" si="4"/>
        <v>2.9498970556403048E-3</v>
      </c>
      <c r="I82" s="57">
        <f t="shared" si="5"/>
        <v>12194.603434178254</v>
      </c>
      <c r="J82" s="57">
        <f t="shared" si="5"/>
        <v>9878.1478472786366</v>
      </c>
      <c r="K82" s="57">
        <f>I82+J82</f>
        <v>22072.751281456891</v>
      </c>
      <c r="L82" s="57">
        <f t="shared" si="6"/>
        <v>-5.3571387082074207E-4</v>
      </c>
    </row>
    <row r="83" spans="2:12" x14ac:dyDescent="0.3">
      <c r="B83" s="55">
        <v>41873</v>
      </c>
      <c r="C83" s="56">
        <v>74.569999999999993</v>
      </c>
      <c r="D83" s="56">
        <v>96.91</v>
      </c>
      <c r="E83" s="56">
        <v>1988.4</v>
      </c>
      <c r="F83" s="57">
        <f t="shared" si="4"/>
        <v>0</v>
      </c>
      <c r="G83" s="57">
        <f t="shared" si="4"/>
        <v>-3.8034539473684736E-3</v>
      </c>
      <c r="H83" s="57">
        <f t="shared" si="4"/>
        <v>-1.9926017757744274E-3</v>
      </c>
      <c r="I83" s="57">
        <f t="shared" si="5"/>
        <v>12194.603434178254</v>
      </c>
      <c r="J83" s="57">
        <f t="shared" si="5"/>
        <v>9840.5767668562148</v>
      </c>
      <c r="K83" s="57">
        <f>I83+J83</f>
        <v>22035.180201034469</v>
      </c>
      <c r="L83" s="57">
        <f t="shared" si="6"/>
        <v>-1.7021475910882211E-3</v>
      </c>
    </row>
    <row r="84" spans="2:12" x14ac:dyDescent="0.3">
      <c r="B84" s="55">
        <v>41876</v>
      </c>
      <c r="C84" s="56">
        <v>75.02</v>
      </c>
      <c r="D84" s="56">
        <v>97.43</v>
      </c>
      <c r="E84" s="56">
        <v>1997.92</v>
      </c>
      <c r="F84" s="57">
        <f t="shared" si="4"/>
        <v>6.0345983639533696E-3</v>
      </c>
      <c r="G84" s="57">
        <f t="shared" si="4"/>
        <v>5.3658033226706703E-3</v>
      </c>
      <c r="H84" s="57">
        <f t="shared" si="4"/>
        <v>4.787769060551117E-3</v>
      </c>
      <c r="I84" s="57">
        <f t="shared" si="5"/>
        <v>12268.192968111207</v>
      </c>
      <c r="J84" s="57">
        <f t="shared" si="5"/>
        <v>9893.3793663688084</v>
      </c>
      <c r="K84" s="57">
        <f>I84+J84</f>
        <v>22161.572334480014</v>
      </c>
      <c r="L84" s="57">
        <f t="shared" si="6"/>
        <v>5.7359246574080203E-3</v>
      </c>
    </row>
    <row r="85" spans="2:12" x14ac:dyDescent="0.3">
      <c r="B85" s="55">
        <v>41877</v>
      </c>
      <c r="C85" s="56">
        <v>75.959999999999994</v>
      </c>
      <c r="D85" s="56">
        <v>95.99</v>
      </c>
      <c r="E85" s="56">
        <v>2000.02</v>
      </c>
      <c r="F85" s="57">
        <f t="shared" si="4"/>
        <v>1.2529992002132673E-2</v>
      </c>
      <c r="G85" s="57">
        <f t="shared" si="4"/>
        <v>-1.4779841937801574E-2</v>
      </c>
      <c r="H85" s="57">
        <f t="shared" si="4"/>
        <v>1.0510931368623577E-3</v>
      </c>
      <c r="I85" s="57">
        <f t="shared" si="5"/>
        <v>12421.913327882261</v>
      </c>
      <c r="J85" s="57">
        <f t="shared" si="5"/>
        <v>9747.1567831031698</v>
      </c>
      <c r="K85" s="57">
        <f>I85+J85</f>
        <v>22169.070110985431</v>
      </c>
      <c r="L85" s="57">
        <f t="shared" si="6"/>
        <v>3.3832330992833448E-4</v>
      </c>
    </row>
    <row r="86" spans="2:12" x14ac:dyDescent="0.3">
      <c r="B86" s="55">
        <v>41878</v>
      </c>
      <c r="C86" s="56">
        <v>74.63</v>
      </c>
      <c r="D86" s="56">
        <v>96.89</v>
      </c>
      <c r="E86" s="56">
        <v>2000.12</v>
      </c>
      <c r="F86" s="57">
        <f t="shared" si="4"/>
        <v>-1.7509215376513954E-2</v>
      </c>
      <c r="G86" s="57">
        <f t="shared" si="4"/>
        <v>9.3759766642358411E-3</v>
      </c>
      <c r="H86" s="57">
        <f t="shared" si="4"/>
        <v>4.9999500004949127E-5</v>
      </c>
      <c r="I86" s="57">
        <f t="shared" si="5"/>
        <v>12204.415372035981</v>
      </c>
      <c r="J86" s="57">
        <f t="shared" si="5"/>
        <v>9838.5458976441932</v>
      </c>
      <c r="K86" s="57">
        <f>I86+J86</f>
        <v>22042.961269680174</v>
      </c>
      <c r="L86" s="57">
        <f t="shared" si="6"/>
        <v>-5.6885038783275332E-3</v>
      </c>
    </row>
    <row r="87" spans="2:12" x14ac:dyDescent="0.3">
      <c r="B87" s="55">
        <v>41879</v>
      </c>
      <c r="C87" s="56">
        <v>73.86</v>
      </c>
      <c r="D87" s="56">
        <v>97.53</v>
      </c>
      <c r="E87" s="56">
        <v>1996.74</v>
      </c>
      <c r="F87" s="57">
        <f t="shared" si="4"/>
        <v>-1.0317566662200184E-2</v>
      </c>
      <c r="G87" s="57">
        <f t="shared" si="4"/>
        <v>6.6054288368253555E-3</v>
      </c>
      <c r="H87" s="57">
        <f t="shared" si="4"/>
        <v>-1.6898986060835952E-3</v>
      </c>
      <c r="I87" s="57">
        <f t="shared" si="5"/>
        <v>12078.495502861819</v>
      </c>
      <c r="J87" s="57">
        <f t="shared" si="5"/>
        <v>9903.5337124289217</v>
      </c>
      <c r="K87" s="57">
        <f>I87+J87</f>
        <v>21982.029215290742</v>
      </c>
      <c r="L87" s="57">
        <f t="shared" si="6"/>
        <v>-2.7642408678203445E-3</v>
      </c>
    </row>
    <row r="88" spans="2:12" x14ac:dyDescent="0.3">
      <c r="B88" s="55">
        <v>41880</v>
      </c>
      <c r="C88" s="56">
        <v>74.819999999999993</v>
      </c>
      <c r="D88" s="56">
        <v>98.45</v>
      </c>
      <c r="E88" s="56">
        <v>2003.37</v>
      </c>
      <c r="F88" s="57">
        <f t="shared" si="4"/>
        <v>1.299756295694543E-2</v>
      </c>
      <c r="G88" s="57">
        <f t="shared" si="4"/>
        <v>9.4329949759048848E-3</v>
      </c>
      <c r="H88" s="57">
        <f t="shared" si="4"/>
        <v>3.3204122720034146E-3</v>
      </c>
      <c r="I88" s="57">
        <f t="shared" si="5"/>
        <v>12235.486508585447</v>
      </c>
      <c r="J88" s="57">
        <f t="shared" si="5"/>
        <v>9996.9536961819686</v>
      </c>
      <c r="K88" s="57">
        <f>I88+J88</f>
        <v>22232.440204767416</v>
      </c>
      <c r="L88" s="57">
        <f t="shared" si="6"/>
        <v>1.1391622994590733E-2</v>
      </c>
    </row>
    <row r="89" spans="2:12" x14ac:dyDescent="0.3">
      <c r="B89" s="55">
        <v>41884</v>
      </c>
      <c r="C89" s="56">
        <v>76.680000000000007</v>
      </c>
      <c r="D89" s="56">
        <v>97.23</v>
      </c>
      <c r="E89" s="56">
        <v>2002.28</v>
      </c>
      <c r="F89" s="57">
        <f t="shared" si="4"/>
        <v>2.485966319166022E-2</v>
      </c>
      <c r="G89" s="57">
        <f t="shared" si="4"/>
        <v>-1.2392077196546447E-2</v>
      </c>
      <c r="H89" s="57">
        <f t="shared" si="4"/>
        <v>-5.4408321977461593E-4</v>
      </c>
      <c r="I89" s="57">
        <f t="shared" si="5"/>
        <v>12539.656582174985</v>
      </c>
      <c r="J89" s="57">
        <f t="shared" si="5"/>
        <v>9873.0706742485818</v>
      </c>
      <c r="K89" s="57">
        <f>I89+J89</f>
        <v>22412.727256423568</v>
      </c>
      <c r="L89" s="57">
        <f t="shared" si="6"/>
        <v>8.1091886448656503E-3</v>
      </c>
    </row>
    <row r="90" spans="2:12" x14ac:dyDescent="0.3">
      <c r="B90" s="55">
        <v>41885</v>
      </c>
      <c r="C90" s="56">
        <v>75.83</v>
      </c>
      <c r="D90" s="56">
        <v>97.6</v>
      </c>
      <c r="E90" s="56">
        <v>2000.72</v>
      </c>
      <c r="F90" s="57">
        <f t="shared" si="4"/>
        <v>-1.1085028690662635E-2</v>
      </c>
      <c r="G90" s="57">
        <f t="shared" si="4"/>
        <v>3.8054098529258784E-3</v>
      </c>
      <c r="H90" s="57">
        <f t="shared" si="4"/>
        <v>-7.7911181253365047E-4</v>
      </c>
      <c r="I90" s="57">
        <f t="shared" si="5"/>
        <v>12400.654129190518</v>
      </c>
      <c r="J90" s="57">
        <f t="shared" si="5"/>
        <v>9910.6417546710018</v>
      </c>
      <c r="K90" s="57">
        <f>I90+J90</f>
        <v>22311.29588386152</v>
      </c>
      <c r="L90" s="57">
        <f t="shared" si="6"/>
        <v>-4.5256149062795625E-3</v>
      </c>
    </row>
    <row r="91" spans="2:12" x14ac:dyDescent="0.3">
      <c r="B91" s="55">
        <v>41886</v>
      </c>
      <c r="C91" s="56">
        <v>75.95</v>
      </c>
      <c r="D91" s="56">
        <v>97.23</v>
      </c>
      <c r="E91" s="56">
        <v>1997.65</v>
      </c>
      <c r="F91" s="57">
        <f t="shared" si="4"/>
        <v>1.5824871422920328E-3</v>
      </c>
      <c r="G91" s="57">
        <f t="shared" si="4"/>
        <v>-3.7909836065572744E-3</v>
      </c>
      <c r="H91" s="57">
        <f t="shared" si="4"/>
        <v>-1.5344475988643413E-3</v>
      </c>
      <c r="I91" s="57">
        <f t="shared" si="5"/>
        <v>12420.278004905973</v>
      </c>
      <c r="J91" s="57">
        <f t="shared" si="5"/>
        <v>9873.0706742485818</v>
      </c>
      <c r="K91" s="57">
        <f>I91+J91</f>
        <v>22293.348679154555</v>
      </c>
      <c r="L91" s="57">
        <f t="shared" si="6"/>
        <v>-8.0439992371517111E-4</v>
      </c>
    </row>
    <row r="92" spans="2:12" x14ac:dyDescent="0.3">
      <c r="B92" s="55">
        <v>41887</v>
      </c>
      <c r="C92" s="56">
        <v>77.260000000000005</v>
      </c>
      <c r="D92" s="56">
        <v>97.92</v>
      </c>
      <c r="E92" s="56">
        <v>2007.71</v>
      </c>
      <c r="F92" s="57">
        <f t="shared" si="4"/>
        <v>1.7248189598420005E-2</v>
      </c>
      <c r="G92" s="57">
        <f t="shared" si="4"/>
        <v>7.0965751311322656E-3</v>
      </c>
      <c r="H92" s="57">
        <f t="shared" si="4"/>
        <v>5.035917202713236E-3</v>
      </c>
      <c r="I92" s="57">
        <f t="shared" si="5"/>
        <v>12634.505314799677</v>
      </c>
      <c r="J92" s="57">
        <f t="shared" si="5"/>
        <v>9943.1356620633651</v>
      </c>
      <c r="K92" s="57">
        <f>I92+J92</f>
        <v>22577.64097686304</v>
      </c>
      <c r="L92" s="57">
        <f t="shared" si="6"/>
        <v>1.2752337111845202E-2</v>
      </c>
    </row>
    <row r="93" spans="2:12" x14ac:dyDescent="0.3">
      <c r="B93" s="55">
        <v>41890</v>
      </c>
      <c r="C93" s="56">
        <v>77.89</v>
      </c>
      <c r="D93" s="56">
        <v>97.24</v>
      </c>
      <c r="E93" s="56">
        <v>2001.54</v>
      </c>
      <c r="F93" s="57">
        <f t="shared" si="4"/>
        <v>8.1542842350503797E-3</v>
      </c>
      <c r="G93" s="57">
        <f t="shared" si="4"/>
        <v>-6.9444444444445308E-3</v>
      </c>
      <c r="H93" s="57">
        <f t="shared" si="4"/>
        <v>-3.0731529952034986E-3</v>
      </c>
      <c r="I93" s="57">
        <f t="shared" si="5"/>
        <v>12737.530662305808</v>
      </c>
      <c r="J93" s="57">
        <f t="shared" si="5"/>
        <v>9874.0861088545917</v>
      </c>
      <c r="K93" s="57">
        <f>I93+J93</f>
        <v>22611.616771160399</v>
      </c>
      <c r="L93" s="57">
        <f t="shared" si="6"/>
        <v>1.5048425268244792E-3</v>
      </c>
    </row>
    <row r="94" spans="2:12" x14ac:dyDescent="0.3">
      <c r="B94" s="55">
        <v>41891</v>
      </c>
      <c r="C94" s="56">
        <v>76.67</v>
      </c>
      <c r="D94" s="56">
        <v>95.7</v>
      </c>
      <c r="E94" s="56">
        <v>1988.44</v>
      </c>
      <c r="F94" s="57">
        <f t="shared" si="4"/>
        <v>-1.5663114648863719E-2</v>
      </c>
      <c r="G94" s="57">
        <f t="shared" si="4"/>
        <v>-1.5837104072398134E-2</v>
      </c>
      <c r="H94" s="57">
        <f t="shared" si="4"/>
        <v>-6.5449603805070034E-3</v>
      </c>
      <c r="I94" s="57">
        <f t="shared" si="5"/>
        <v>12538.021259198695</v>
      </c>
      <c r="J94" s="57">
        <f t="shared" si="5"/>
        <v>9717.7091795288416</v>
      </c>
      <c r="K94" s="57">
        <f>I94+J94</f>
        <v>22255.730438727536</v>
      </c>
      <c r="L94" s="57">
        <f t="shared" si="6"/>
        <v>-1.5739092698880852E-2</v>
      </c>
    </row>
    <row r="95" spans="2:12" x14ac:dyDescent="0.3">
      <c r="B95" s="55">
        <v>41892</v>
      </c>
      <c r="C95" s="56">
        <v>77.430000000000007</v>
      </c>
      <c r="D95" s="56">
        <v>95.62</v>
      </c>
      <c r="E95" s="56">
        <v>1995.69</v>
      </c>
      <c r="F95" s="57">
        <f t="shared" si="4"/>
        <v>9.9126124951089967E-3</v>
      </c>
      <c r="G95" s="57">
        <f t="shared" si="4"/>
        <v>-8.3594566353184518E-4</v>
      </c>
      <c r="H95" s="57">
        <f t="shared" si="4"/>
        <v>3.6460743095090287E-3</v>
      </c>
      <c r="I95" s="57">
        <f t="shared" si="5"/>
        <v>12662.305805396571</v>
      </c>
      <c r="J95" s="57">
        <f t="shared" si="5"/>
        <v>9709.5857026807516</v>
      </c>
      <c r="K95" s="57">
        <f>I95+J95</f>
        <v>22371.891508077322</v>
      </c>
      <c r="L95" s="57">
        <f t="shared" si="6"/>
        <v>5.2193779786104955E-3</v>
      </c>
    </row>
    <row r="96" spans="2:12" x14ac:dyDescent="0.3">
      <c r="B96" s="55">
        <v>41893</v>
      </c>
      <c r="C96" s="56">
        <v>77.92</v>
      </c>
      <c r="D96" s="56">
        <v>96.15</v>
      </c>
      <c r="E96" s="56">
        <v>1997.45</v>
      </c>
      <c r="F96" s="57">
        <f t="shared" si="4"/>
        <v>6.3282965258943946E-3</v>
      </c>
      <c r="G96" s="57">
        <f t="shared" si="4"/>
        <v>5.5427734783517479E-3</v>
      </c>
      <c r="H96" s="57">
        <f t="shared" si="4"/>
        <v>8.8190049556802208E-4</v>
      </c>
      <c r="I96" s="57">
        <f t="shared" si="5"/>
        <v>12742.436631234674</v>
      </c>
      <c r="J96" s="57">
        <f t="shared" si="5"/>
        <v>9763.4037367993533</v>
      </c>
      <c r="K96" s="57">
        <f>I96+J96</f>
        <v>22505.840368034027</v>
      </c>
      <c r="L96" s="57">
        <f t="shared" si="6"/>
        <v>5.9873730349686571E-3</v>
      </c>
    </row>
    <row r="97" spans="2:12" x14ac:dyDescent="0.3">
      <c r="B97" s="55">
        <v>41894</v>
      </c>
      <c r="C97" s="56">
        <v>77.48</v>
      </c>
      <c r="D97" s="56">
        <v>94.1</v>
      </c>
      <c r="E97" s="56">
        <v>1985.54</v>
      </c>
      <c r="F97" s="57">
        <f t="shared" si="4"/>
        <v>-5.6468172484599455E-3</v>
      </c>
      <c r="G97" s="57">
        <f t="shared" si="4"/>
        <v>-2.1320852834113446E-2</v>
      </c>
      <c r="H97" s="57">
        <f t="shared" si="4"/>
        <v>-5.9626023179554233E-3</v>
      </c>
      <c r="I97" s="57">
        <f t="shared" si="5"/>
        <v>12670.482420278009</v>
      </c>
      <c r="J97" s="57">
        <f t="shared" si="5"/>
        <v>9555.2396425670213</v>
      </c>
      <c r="K97" s="57">
        <f>I97+J97</f>
        <v>22225.72206284503</v>
      </c>
      <c r="L97" s="57">
        <f t="shared" si="6"/>
        <v>-1.244647169838009E-2</v>
      </c>
    </row>
    <row r="98" spans="2:12" x14ac:dyDescent="0.3">
      <c r="B98" s="55">
        <v>41897</v>
      </c>
      <c r="C98" s="56">
        <v>74.58</v>
      </c>
      <c r="D98" s="56">
        <v>94.18</v>
      </c>
      <c r="E98" s="56">
        <v>1984.13</v>
      </c>
      <c r="F98" s="57">
        <f t="shared" si="4"/>
        <v>-3.7429013939081157E-2</v>
      </c>
      <c r="G98" s="57">
        <f t="shared" si="4"/>
        <v>8.5015940488863961E-4</v>
      </c>
      <c r="H98" s="57">
        <f t="shared" si="4"/>
        <v>-7.1013427077759594E-4</v>
      </c>
      <c r="I98" s="57">
        <f t="shared" si="5"/>
        <v>12196.238757154541</v>
      </c>
      <c r="J98" s="57">
        <f t="shared" si="5"/>
        <v>9563.3631194151149</v>
      </c>
      <c r="K98" s="57">
        <f>I98+J98</f>
        <v>21759.601876569657</v>
      </c>
      <c r="L98" s="57">
        <f t="shared" si="6"/>
        <v>-2.097210542619854E-2</v>
      </c>
    </row>
    <row r="99" spans="2:12" x14ac:dyDescent="0.3">
      <c r="B99" s="55">
        <v>41898</v>
      </c>
      <c r="C99" s="56">
        <v>76.08</v>
      </c>
      <c r="D99" s="56">
        <v>95.13</v>
      </c>
      <c r="E99" s="56">
        <v>1998.98</v>
      </c>
      <c r="F99" s="57">
        <f t="shared" si="4"/>
        <v>2.011263073209979E-2</v>
      </c>
      <c r="G99" s="57">
        <f t="shared" si="4"/>
        <v>1.0087067317901877E-2</v>
      </c>
      <c r="H99" s="57">
        <f t="shared" si="4"/>
        <v>7.4843886237292434E-3</v>
      </c>
      <c r="I99" s="57">
        <f t="shared" si="5"/>
        <v>12441.537203597714</v>
      </c>
      <c r="J99" s="57">
        <f t="shared" si="5"/>
        <v>9659.829406986195</v>
      </c>
      <c r="K99" s="57">
        <f>I99+J99</f>
        <v>22101.366610583907</v>
      </c>
      <c r="L99" s="57">
        <f t="shared" si="6"/>
        <v>1.570638727458773E-2</v>
      </c>
    </row>
    <row r="100" spans="2:12" x14ac:dyDescent="0.3">
      <c r="B100" s="55">
        <v>41899</v>
      </c>
      <c r="C100" s="56">
        <v>76.430000000000007</v>
      </c>
      <c r="D100" s="56">
        <v>95.29</v>
      </c>
      <c r="E100" s="56">
        <v>2001.57</v>
      </c>
      <c r="F100" s="57">
        <f t="shared" si="4"/>
        <v>4.6004206098844147E-3</v>
      </c>
      <c r="G100" s="57">
        <f t="shared" si="4"/>
        <v>1.6819089666773035E-3</v>
      </c>
      <c r="H100" s="57">
        <f t="shared" si="4"/>
        <v>1.2956607870013848E-3</v>
      </c>
      <c r="I100" s="57">
        <f t="shared" si="5"/>
        <v>12498.77350776779</v>
      </c>
      <c r="J100" s="57">
        <f t="shared" si="5"/>
        <v>9676.0763606823784</v>
      </c>
      <c r="K100" s="57">
        <f>I100+J100</f>
        <v>22174.849868450168</v>
      </c>
      <c r="L100" s="57">
        <f t="shared" si="6"/>
        <v>3.324828693220816E-3</v>
      </c>
    </row>
    <row r="101" spans="2:12" x14ac:dyDescent="0.3">
      <c r="B101" s="55">
        <v>41900</v>
      </c>
      <c r="C101" s="56">
        <v>77</v>
      </c>
      <c r="D101" s="56">
        <v>94.58</v>
      </c>
      <c r="E101" s="56">
        <v>2011.36</v>
      </c>
      <c r="F101" s="57">
        <f t="shared" si="4"/>
        <v>7.4578045270181637E-3</v>
      </c>
      <c r="G101" s="57">
        <f t="shared" si="4"/>
        <v>-7.4509392381153505E-3</v>
      </c>
      <c r="H101" s="57">
        <f t="shared" si="4"/>
        <v>4.8911604390553531E-3</v>
      </c>
      <c r="I101" s="57">
        <f t="shared" si="5"/>
        <v>12591.986917416196</v>
      </c>
      <c r="J101" s="57">
        <f t="shared" si="5"/>
        <v>9603.9805036555699</v>
      </c>
      <c r="K101" s="57">
        <f>I101+J101</f>
        <v>22195.967421071764</v>
      </c>
      <c r="L101" s="57">
        <f t="shared" si="6"/>
        <v>9.5231998173028742E-4</v>
      </c>
    </row>
    <row r="102" spans="2:12" x14ac:dyDescent="0.3">
      <c r="B102" s="55">
        <v>41901</v>
      </c>
      <c r="C102" s="56">
        <v>77.91</v>
      </c>
      <c r="D102" s="56">
        <v>95.14</v>
      </c>
      <c r="E102" s="56">
        <v>2010.4</v>
      </c>
      <c r="F102" s="57">
        <f t="shared" si="4"/>
        <v>1.1818181818181728E-2</v>
      </c>
      <c r="G102" s="57">
        <f t="shared" si="4"/>
        <v>5.9209135123705625E-3</v>
      </c>
      <c r="H102" s="57">
        <f t="shared" si="4"/>
        <v>-4.7728899848853423E-4</v>
      </c>
      <c r="I102" s="57">
        <f t="shared" si="5"/>
        <v>12740.801308258386</v>
      </c>
      <c r="J102" s="57">
        <f t="shared" si="5"/>
        <v>9660.8448415922085</v>
      </c>
      <c r="K102" s="57">
        <f>I102+J102</f>
        <v>22401.646149850596</v>
      </c>
      <c r="L102" s="57">
        <f t="shared" si="6"/>
        <v>9.2664908393931267E-3</v>
      </c>
    </row>
    <row r="103" spans="2:12" x14ac:dyDescent="0.3">
      <c r="B103" s="55">
        <v>41904</v>
      </c>
      <c r="C103" s="56">
        <v>76.8</v>
      </c>
      <c r="D103" s="56">
        <v>94.62</v>
      </c>
      <c r="E103" s="56">
        <v>1994.29</v>
      </c>
      <c r="F103" s="57">
        <f t="shared" si="4"/>
        <v>-1.4247208317289206E-2</v>
      </c>
      <c r="G103" s="57">
        <f t="shared" si="4"/>
        <v>-5.465629598486399E-3</v>
      </c>
      <c r="H103" s="57">
        <f t="shared" si="4"/>
        <v>-8.0133306804616167E-3</v>
      </c>
      <c r="I103" s="57">
        <f t="shared" si="5"/>
        <v>12559.280457890438</v>
      </c>
      <c r="J103" s="57">
        <f t="shared" si="5"/>
        <v>9608.0422420796167</v>
      </c>
      <c r="K103" s="57">
        <f>I103+J103</f>
        <v>22167.322699970056</v>
      </c>
      <c r="L103" s="57">
        <f t="shared" si="6"/>
        <v>-1.0460099597729866E-2</v>
      </c>
    </row>
    <row r="104" spans="2:12" x14ac:dyDescent="0.3">
      <c r="B104" s="55">
        <v>41905</v>
      </c>
      <c r="C104" s="56">
        <v>78.290000000000006</v>
      </c>
      <c r="D104" s="56">
        <v>94.55</v>
      </c>
      <c r="E104" s="56">
        <v>1982.77</v>
      </c>
      <c r="F104" s="57">
        <f t="shared" si="4"/>
        <v>1.9401041666666785E-2</v>
      </c>
      <c r="G104" s="57">
        <f t="shared" si="4"/>
        <v>-7.3980131050521702E-4</v>
      </c>
      <c r="H104" s="57">
        <f t="shared" si="4"/>
        <v>-5.7764918843297153E-3</v>
      </c>
      <c r="I104" s="57">
        <f t="shared" si="5"/>
        <v>12802.943581357324</v>
      </c>
      <c r="J104" s="57">
        <f t="shared" si="5"/>
        <v>9600.9341998375367</v>
      </c>
      <c r="K104" s="57">
        <f>I104+J104</f>
        <v>22403.87778119486</v>
      </c>
      <c r="L104" s="57">
        <f t="shared" si="6"/>
        <v>1.0671341976048465E-2</v>
      </c>
    </row>
    <row r="105" spans="2:12" x14ac:dyDescent="0.3">
      <c r="B105" s="55">
        <v>41906</v>
      </c>
      <c r="C105" s="56">
        <v>78.540000000000006</v>
      </c>
      <c r="D105" s="56">
        <v>94.18</v>
      </c>
      <c r="E105" s="56">
        <v>1998.3</v>
      </c>
      <c r="F105" s="57">
        <f t="shared" si="4"/>
        <v>3.1932558436582603E-3</v>
      </c>
      <c r="G105" s="57">
        <f t="shared" si="4"/>
        <v>-3.9132734003172187E-3</v>
      </c>
      <c r="H105" s="57">
        <f t="shared" si="4"/>
        <v>7.8324767875244117E-3</v>
      </c>
      <c r="I105" s="57">
        <f t="shared" si="5"/>
        <v>12843.82665576452</v>
      </c>
      <c r="J105" s="57">
        <f t="shared" si="5"/>
        <v>9563.3631194151167</v>
      </c>
      <c r="K105" s="57">
        <f>I105+J105</f>
        <v>22407.189775179635</v>
      </c>
      <c r="L105" s="57">
        <f t="shared" si="6"/>
        <v>1.4783128247364274E-4</v>
      </c>
    </row>
    <row r="106" spans="2:12" x14ac:dyDescent="0.3">
      <c r="B106" s="55">
        <v>41907</v>
      </c>
      <c r="C106" s="56">
        <v>77.22</v>
      </c>
      <c r="D106" s="56">
        <v>93.14</v>
      </c>
      <c r="E106" s="56">
        <v>1965.99</v>
      </c>
      <c r="F106" s="57">
        <f t="shared" si="4"/>
        <v>-1.6806722689075682E-2</v>
      </c>
      <c r="G106" s="57">
        <f t="shared" si="4"/>
        <v>-1.1042684221703181E-2</v>
      </c>
      <c r="H106" s="57">
        <f t="shared" si="4"/>
        <v>-1.6168743431917099E-2</v>
      </c>
      <c r="I106" s="57">
        <f t="shared" si="5"/>
        <v>12627.964022894528</v>
      </c>
      <c r="J106" s="57">
        <f t="shared" si="5"/>
        <v>9457.7579203899331</v>
      </c>
      <c r="K106" s="57">
        <f>I106+J106</f>
        <v>22085.721943284461</v>
      </c>
      <c r="L106" s="57">
        <f t="shared" si="6"/>
        <v>-1.4346637624824465E-2</v>
      </c>
    </row>
    <row r="107" spans="2:12" x14ac:dyDescent="0.3">
      <c r="B107" s="55">
        <v>41908</v>
      </c>
      <c r="C107" s="56">
        <v>78.790000000000006</v>
      </c>
      <c r="D107" s="56">
        <v>93.44</v>
      </c>
      <c r="E107" s="56">
        <v>1982.85</v>
      </c>
      <c r="F107" s="57">
        <f t="shared" si="4"/>
        <v>2.0331520331520414E-2</v>
      </c>
      <c r="G107" s="57">
        <f t="shared" si="4"/>
        <v>3.2209576980888333E-3</v>
      </c>
      <c r="H107" s="57">
        <f t="shared" si="4"/>
        <v>8.5758320235604923E-3</v>
      </c>
      <c r="I107" s="57">
        <f t="shared" si="5"/>
        <v>12884.709730171717</v>
      </c>
      <c r="J107" s="57">
        <f t="shared" si="5"/>
        <v>9488.2209585702731</v>
      </c>
      <c r="K107" s="57">
        <f>I107+J107</f>
        <v>22372.930688741988</v>
      </c>
      <c r="L107" s="57">
        <f t="shared" si="6"/>
        <v>1.3004272452359578E-2</v>
      </c>
    </row>
    <row r="108" spans="2:12" x14ac:dyDescent="0.3">
      <c r="B108" s="55">
        <v>41911</v>
      </c>
      <c r="C108" s="56">
        <v>79</v>
      </c>
      <c r="D108" s="56">
        <v>93.6</v>
      </c>
      <c r="E108" s="56">
        <v>1977.8</v>
      </c>
      <c r="F108" s="57">
        <f t="shared" si="4"/>
        <v>2.665312856961366E-3</v>
      </c>
      <c r="G108" s="57">
        <f t="shared" si="4"/>
        <v>1.712328767123239E-3</v>
      </c>
      <c r="H108" s="57">
        <f t="shared" si="4"/>
        <v>-2.5468391456741069E-3</v>
      </c>
      <c r="I108" s="57">
        <f t="shared" si="5"/>
        <v>12919.051512673759</v>
      </c>
      <c r="J108" s="57">
        <f t="shared" si="5"/>
        <v>9504.4679122664547</v>
      </c>
      <c r="K108" s="57">
        <f>I108+J108</f>
        <v>22423.519424940212</v>
      </c>
      <c r="L108" s="57">
        <f t="shared" si="6"/>
        <v>2.2611582229448146E-3</v>
      </c>
    </row>
    <row r="109" spans="2:12" x14ac:dyDescent="0.3">
      <c r="B109" s="55">
        <v>41912</v>
      </c>
      <c r="C109" s="56">
        <v>79.040000000000006</v>
      </c>
      <c r="D109" s="56">
        <v>93.88</v>
      </c>
      <c r="E109" s="56">
        <v>1972.29</v>
      </c>
      <c r="F109" s="57">
        <f t="shared" si="4"/>
        <v>5.0632911392423097E-4</v>
      </c>
      <c r="G109" s="57">
        <f t="shared" si="4"/>
        <v>2.9914529914529808E-3</v>
      </c>
      <c r="H109" s="57">
        <f t="shared" si="4"/>
        <v>-2.7859237536657089E-3</v>
      </c>
      <c r="I109" s="57">
        <f t="shared" si="5"/>
        <v>12925.592804578913</v>
      </c>
      <c r="J109" s="57">
        <f t="shared" si="5"/>
        <v>9532.9000812347731</v>
      </c>
      <c r="K109" s="57">
        <f>I109+J109</f>
        <v>22458.492885813685</v>
      </c>
      <c r="L109" s="57">
        <f t="shared" si="6"/>
        <v>1.5596775961304044E-3</v>
      </c>
    </row>
  </sheetData>
  <mergeCells count="8">
    <mergeCell ref="N13:Q15"/>
    <mergeCell ref="N20:Q23"/>
    <mergeCell ref="T9:AB9"/>
    <mergeCell ref="C2:E2"/>
    <mergeCell ref="F2:H2"/>
    <mergeCell ref="I2:K2"/>
    <mergeCell ref="L2:L3"/>
    <mergeCell ref="N2:Q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3"/>
  <sheetViews>
    <sheetView workbookViewId="0"/>
  </sheetViews>
  <sheetFormatPr defaultColWidth="30.6640625" defaultRowHeight="14.4" x14ac:dyDescent="0.3"/>
  <cols>
    <col min="1" max="1" width="30.6640625" style="3"/>
    <col min="2" max="16384" width="30.6640625" style="2"/>
  </cols>
  <sheetData>
    <row r="1" spans="1:20" x14ac:dyDescent="0.3">
      <c r="A1" s="3" t="s">
        <v>13</v>
      </c>
      <c r="B1" s="2" t="s">
        <v>14</v>
      </c>
      <c r="C1" s="2" t="s">
        <v>4</v>
      </c>
      <c r="D1" s="2">
        <v>6</v>
      </c>
      <c r="E1" s="2" t="s">
        <v>5</v>
      </c>
      <c r="F1" s="2">
        <v>1</v>
      </c>
      <c r="G1" s="2" t="s">
        <v>6</v>
      </c>
      <c r="H1" s="2">
        <v>2</v>
      </c>
      <c r="I1" s="2" t="s">
        <v>7</v>
      </c>
      <c r="J1" s="2">
        <v>1</v>
      </c>
      <c r="K1" s="2" t="s">
        <v>8</v>
      </c>
      <c r="L1" s="2">
        <v>0</v>
      </c>
      <c r="M1" s="2" t="s">
        <v>9</v>
      </c>
      <c r="N1" s="2">
        <v>0</v>
      </c>
      <c r="O1" s="2" t="s">
        <v>10</v>
      </c>
      <c r="P1" s="2">
        <v>1</v>
      </c>
      <c r="Q1" s="2" t="s">
        <v>11</v>
      </c>
      <c r="R1" s="2">
        <v>0</v>
      </c>
      <c r="S1" s="2" t="s">
        <v>12</v>
      </c>
      <c r="T1" s="2">
        <v>0</v>
      </c>
    </row>
    <row r="2" spans="1:20" x14ac:dyDescent="0.3">
      <c r="A2" s="3" t="s">
        <v>15</v>
      </c>
      <c r="B2" s="2" t="s">
        <v>16</v>
      </c>
    </row>
    <row r="3" spans="1:20" x14ac:dyDescent="0.3">
      <c r="A3" s="3" t="s">
        <v>17</v>
      </c>
      <c r="B3" s="2" t="b">
        <f>IF(B10&gt;256,"TripUpST110AndEarlier",FALSE)</f>
        <v>0</v>
      </c>
    </row>
    <row r="4" spans="1:20" x14ac:dyDescent="0.3">
      <c r="A4" s="3" t="s">
        <v>18</v>
      </c>
      <c r="B4" s="2" t="s">
        <v>19</v>
      </c>
    </row>
    <row r="5" spans="1:20" x14ac:dyDescent="0.3">
      <c r="A5" s="3" t="s">
        <v>20</v>
      </c>
      <c r="B5" s="2" t="b">
        <v>1</v>
      </c>
    </row>
    <row r="6" spans="1:20" x14ac:dyDescent="0.3">
      <c r="A6" s="3" t="s">
        <v>21</v>
      </c>
      <c r="B6" s="2" t="b">
        <v>1</v>
      </c>
    </row>
    <row r="7" spans="1:20" x14ac:dyDescent="0.3">
      <c r="A7" s="3" t="s">
        <v>22</v>
      </c>
      <c r="B7" s="2" t="e">
        <f>'FB, FPL, S&amp;P500'!#REF!</f>
        <v>#REF!</v>
      </c>
    </row>
    <row r="8" spans="1:20" x14ac:dyDescent="0.3">
      <c r="A8" s="3" t="s">
        <v>23</v>
      </c>
      <c r="B8" s="2">
        <v>1</v>
      </c>
    </row>
    <row r="9" spans="1:20" x14ac:dyDescent="0.3">
      <c r="A9" s="3" t="s">
        <v>24</v>
      </c>
      <c r="B9" s="4">
        <f>1</f>
        <v>1</v>
      </c>
    </row>
    <row r="10" spans="1:20" x14ac:dyDescent="0.3">
      <c r="A10" s="3" t="s">
        <v>25</v>
      </c>
      <c r="B10" s="2">
        <v>4</v>
      </c>
    </row>
    <row r="12" spans="1:20" x14ac:dyDescent="0.3">
      <c r="A12" s="3" t="s">
        <v>26</v>
      </c>
      <c r="B12" s="2" t="s">
        <v>27</v>
      </c>
      <c r="C12" s="2" t="s">
        <v>28</v>
      </c>
      <c r="D12" s="2" t="s">
        <v>29</v>
      </c>
      <c r="E12" s="2" t="b">
        <v>1</v>
      </c>
      <c r="F12" s="2">
        <v>0</v>
      </c>
      <c r="G12" s="2">
        <v>4</v>
      </c>
    </row>
    <row r="13" spans="1:20" x14ac:dyDescent="0.3">
      <c r="A13" s="3" t="s">
        <v>30</v>
      </c>
      <c r="B13" s="2" t="e">
        <f>'FB, FPL, S&amp;P500'!#REF!</f>
        <v>#REF!</v>
      </c>
    </row>
    <row r="14" spans="1:20" x14ac:dyDescent="0.3">
      <c r="A14" s="3" t="s">
        <v>31</v>
      </c>
    </row>
    <row r="15" spans="1:20" x14ac:dyDescent="0.3">
      <c r="A15" s="3" t="s">
        <v>32</v>
      </c>
      <c r="B15" s="2" t="s">
        <v>33</v>
      </c>
      <c r="C15" s="2" t="s">
        <v>34</v>
      </c>
      <c r="D15" s="2" t="s">
        <v>35</v>
      </c>
      <c r="E15" s="2" t="b">
        <v>1</v>
      </c>
      <c r="F15" s="2">
        <v>0</v>
      </c>
      <c r="G15" s="2">
        <v>4</v>
      </c>
    </row>
    <row r="16" spans="1:20" x14ac:dyDescent="0.3">
      <c r="A16" s="3" t="s">
        <v>36</v>
      </c>
      <c r="B16" s="2" t="e">
        <f>'FB, FPL, S&amp;P500'!#REF!</f>
        <v>#REF!</v>
      </c>
    </row>
    <row r="17" spans="1:7" x14ac:dyDescent="0.3">
      <c r="A17" s="3" t="s">
        <v>37</v>
      </c>
    </row>
    <row r="18" spans="1:7" x14ac:dyDescent="0.3">
      <c r="A18" s="3" t="s">
        <v>38</v>
      </c>
      <c r="B18" s="2" t="s">
        <v>39</v>
      </c>
      <c r="C18" s="2" t="s">
        <v>40</v>
      </c>
      <c r="D18" s="2" t="s">
        <v>41</v>
      </c>
      <c r="E18" s="2" t="b">
        <v>1</v>
      </c>
      <c r="F18" s="2">
        <v>0</v>
      </c>
      <c r="G18" s="2">
        <v>4</v>
      </c>
    </row>
    <row r="19" spans="1:7" x14ac:dyDescent="0.3">
      <c r="A19" s="3" t="s">
        <v>42</v>
      </c>
      <c r="B19" s="2" t="e">
        <f>'FB, FPL, S&amp;P500'!#REF!</f>
        <v>#REF!</v>
      </c>
    </row>
    <row r="20" spans="1:7" x14ac:dyDescent="0.3">
      <c r="A20" s="3" t="s">
        <v>43</v>
      </c>
    </row>
    <row r="21" spans="1:7" x14ac:dyDescent="0.3">
      <c r="A21" s="3" t="s">
        <v>44</v>
      </c>
      <c r="B21" s="2" t="s">
        <v>45</v>
      </c>
      <c r="C21" s="2" t="s">
        <v>46</v>
      </c>
      <c r="D21" s="2" t="s">
        <v>47</v>
      </c>
      <c r="E21" s="2" t="b">
        <v>1</v>
      </c>
      <c r="F21" s="2">
        <v>0</v>
      </c>
      <c r="G21" s="2">
        <v>4</v>
      </c>
    </row>
    <row r="22" spans="1:7" x14ac:dyDescent="0.3">
      <c r="A22" s="3" t="s">
        <v>48</v>
      </c>
      <c r="B22" s="2" t="e">
        <f>'FB, FPL, S&amp;P500'!#REF!</f>
        <v>#REF!</v>
      </c>
    </row>
    <row r="23" spans="1:7" x14ac:dyDescent="0.3">
      <c r="A23" s="3" t="s">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6"/>
  <sheetViews>
    <sheetView workbookViewId="0"/>
  </sheetViews>
  <sheetFormatPr defaultColWidth="30.6640625" defaultRowHeight="14.4" x14ac:dyDescent="0.3"/>
  <cols>
    <col min="1" max="1" width="30.6640625" style="3"/>
    <col min="2" max="16384" width="30.6640625" style="2"/>
  </cols>
  <sheetData>
    <row r="1" spans="1:20" x14ac:dyDescent="0.3">
      <c r="A1" s="3" t="s">
        <v>13</v>
      </c>
      <c r="B1" s="2" t="s">
        <v>53</v>
      </c>
      <c r="C1" s="2" t="s">
        <v>4</v>
      </c>
      <c r="D1" s="2">
        <v>6</v>
      </c>
      <c r="E1" s="2" t="s">
        <v>5</v>
      </c>
      <c r="F1" s="2">
        <v>1</v>
      </c>
      <c r="G1" s="2" t="s">
        <v>6</v>
      </c>
      <c r="H1" s="2">
        <v>2</v>
      </c>
      <c r="I1" s="2" t="s">
        <v>7</v>
      </c>
      <c r="J1" s="2">
        <v>1</v>
      </c>
      <c r="K1" s="2" t="s">
        <v>8</v>
      </c>
      <c r="L1" s="2">
        <v>0</v>
      </c>
      <c r="M1" s="2" t="s">
        <v>9</v>
      </c>
      <c r="N1" s="2">
        <v>0</v>
      </c>
      <c r="O1" s="2" t="s">
        <v>10</v>
      </c>
      <c r="P1" s="2">
        <v>1</v>
      </c>
      <c r="Q1" s="2" t="s">
        <v>11</v>
      </c>
      <c r="R1" s="2">
        <v>0</v>
      </c>
      <c r="S1" s="2" t="s">
        <v>12</v>
      </c>
      <c r="T1" s="2">
        <v>0</v>
      </c>
    </row>
    <row r="2" spans="1:20" x14ac:dyDescent="0.3">
      <c r="A2" s="3" t="s">
        <v>15</v>
      </c>
      <c r="B2" s="2" t="s">
        <v>54</v>
      </c>
    </row>
    <row r="3" spans="1:20" x14ac:dyDescent="0.3">
      <c r="A3" s="3" t="s">
        <v>17</v>
      </c>
      <c r="B3" s="2" t="b">
        <f>IF(B10&gt;256,"TripUpST110AndEarlier",FALSE)</f>
        <v>0</v>
      </c>
    </row>
    <row r="4" spans="1:20" x14ac:dyDescent="0.3">
      <c r="A4" s="3" t="s">
        <v>18</v>
      </c>
      <c r="B4" s="2" t="s">
        <v>19</v>
      </c>
    </row>
    <row r="5" spans="1:20" x14ac:dyDescent="0.3">
      <c r="A5" s="3" t="s">
        <v>20</v>
      </c>
      <c r="B5" s="2" t="b">
        <v>1</v>
      </c>
    </row>
    <row r="6" spans="1:20" x14ac:dyDescent="0.3">
      <c r="A6" s="3" t="s">
        <v>21</v>
      </c>
      <c r="B6" s="2" t="b">
        <v>1</v>
      </c>
    </row>
    <row r="7" spans="1:20" x14ac:dyDescent="0.3">
      <c r="A7" s="3" t="s">
        <v>22</v>
      </c>
      <c r="B7" s="2" t="e">
        <f>#REF!</f>
        <v>#REF!</v>
      </c>
    </row>
    <row r="8" spans="1:20" x14ac:dyDescent="0.3">
      <c r="A8" s="3" t="s">
        <v>23</v>
      </c>
      <c r="B8" s="2">
        <v>1</v>
      </c>
    </row>
    <row r="9" spans="1:20" x14ac:dyDescent="0.3">
      <c r="A9" s="3" t="s">
        <v>24</v>
      </c>
      <c r="B9" s="4">
        <f>1</f>
        <v>1</v>
      </c>
    </row>
    <row r="10" spans="1:20" x14ac:dyDescent="0.3">
      <c r="A10" s="3" t="s">
        <v>25</v>
      </c>
      <c r="B10" s="2">
        <v>5</v>
      </c>
    </row>
    <row r="12" spans="1:20" x14ac:dyDescent="0.3">
      <c r="A12" s="3" t="s">
        <v>26</v>
      </c>
      <c r="B12" s="2" t="s">
        <v>55</v>
      </c>
      <c r="C12" s="2" t="s">
        <v>28</v>
      </c>
      <c r="D12" s="2" t="s">
        <v>56</v>
      </c>
      <c r="E12" s="2" t="b">
        <v>1</v>
      </c>
      <c r="F12" s="2">
        <v>0</v>
      </c>
      <c r="G12" s="2">
        <v>4</v>
      </c>
    </row>
    <row r="13" spans="1:20" x14ac:dyDescent="0.3">
      <c r="A13" s="3" t="s">
        <v>30</v>
      </c>
      <c r="B13" s="2" t="e">
        <f>#REF!</f>
        <v>#REF!</v>
      </c>
    </row>
    <row r="14" spans="1:20" x14ac:dyDescent="0.3">
      <c r="A14" s="3" t="s">
        <v>31</v>
      </c>
    </row>
    <row r="15" spans="1:20" x14ac:dyDescent="0.3">
      <c r="A15" s="3" t="s">
        <v>32</v>
      </c>
      <c r="B15" s="2" t="s">
        <v>57</v>
      </c>
      <c r="C15" s="2" t="s">
        <v>34</v>
      </c>
      <c r="D15" s="2" t="s">
        <v>58</v>
      </c>
      <c r="E15" s="2" t="b">
        <v>1</v>
      </c>
      <c r="F15" s="2">
        <v>0</v>
      </c>
      <c r="G15" s="2">
        <v>4</v>
      </c>
    </row>
    <row r="16" spans="1:20" x14ac:dyDescent="0.3">
      <c r="A16" s="3" t="s">
        <v>36</v>
      </c>
      <c r="B16" s="2" t="e">
        <f>#REF!</f>
        <v>#REF!</v>
      </c>
    </row>
    <row r="17" spans="1:7" x14ac:dyDescent="0.3">
      <c r="A17" s="3" t="s">
        <v>37</v>
      </c>
    </row>
    <row r="18" spans="1:7" x14ac:dyDescent="0.3">
      <c r="A18" s="3" t="s">
        <v>38</v>
      </c>
      <c r="B18" s="2" t="s">
        <v>59</v>
      </c>
      <c r="C18" s="2" t="s">
        <v>40</v>
      </c>
      <c r="D18" s="2" t="s">
        <v>60</v>
      </c>
      <c r="E18" s="2" t="b">
        <v>1</v>
      </c>
      <c r="F18" s="2">
        <v>0</v>
      </c>
      <c r="G18" s="2">
        <v>4</v>
      </c>
    </row>
    <row r="19" spans="1:7" x14ac:dyDescent="0.3">
      <c r="A19" s="3" t="s">
        <v>42</v>
      </c>
      <c r="B19" s="2" t="e">
        <f>#REF!</f>
        <v>#REF!</v>
      </c>
    </row>
    <row r="20" spans="1:7" x14ac:dyDescent="0.3">
      <c r="A20" s="3" t="s">
        <v>43</v>
      </c>
    </row>
    <row r="21" spans="1:7" x14ac:dyDescent="0.3">
      <c r="A21" s="3" t="s">
        <v>44</v>
      </c>
      <c r="B21" s="2" t="s">
        <v>61</v>
      </c>
      <c r="C21" s="2" t="s">
        <v>46</v>
      </c>
      <c r="D21" s="2" t="s">
        <v>62</v>
      </c>
      <c r="E21" s="2" t="b">
        <v>1</v>
      </c>
      <c r="F21" s="2">
        <v>0</v>
      </c>
      <c r="G21" s="2">
        <v>4</v>
      </c>
    </row>
    <row r="22" spans="1:7" x14ac:dyDescent="0.3">
      <c r="A22" s="3" t="s">
        <v>48</v>
      </c>
      <c r="B22" s="2" t="e">
        <f>#REF!</f>
        <v>#REF!</v>
      </c>
    </row>
    <row r="23" spans="1:7" x14ac:dyDescent="0.3">
      <c r="A23" s="3" t="s">
        <v>49</v>
      </c>
    </row>
    <row r="24" spans="1:7" x14ac:dyDescent="0.3">
      <c r="A24" s="3" t="s">
        <v>63</v>
      </c>
      <c r="B24" s="2" t="s">
        <v>64</v>
      </c>
      <c r="C24" s="2" t="s">
        <v>65</v>
      </c>
      <c r="D24" s="2" t="s">
        <v>66</v>
      </c>
      <c r="E24" s="2" t="b">
        <v>1</v>
      </c>
      <c r="F24" s="2">
        <v>0</v>
      </c>
      <c r="G24" s="2">
        <v>4</v>
      </c>
    </row>
    <row r="25" spans="1:7" x14ac:dyDescent="0.3">
      <c r="A25" s="3" t="s">
        <v>67</v>
      </c>
      <c r="B25" s="2" t="e">
        <f>#REF!</f>
        <v>#REF!</v>
      </c>
    </row>
    <row r="26" spans="1:7" x14ac:dyDescent="0.3">
      <c r="A26" s="3"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FB, FPL, S&amp;P500</vt:lpstr>
      <vt:lpstr>Question1-6</vt:lpstr>
      <vt:lpstr>Question7-8</vt:lpstr>
      <vt:lpstr>Question9-10</vt:lpstr>
      <vt:lpstr>_STDS_DG10D524E1</vt:lpstr>
      <vt:lpstr>_STDS_DG180BAB95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Sager</dc:creator>
  <cp:lastModifiedBy>mahika bansal</cp:lastModifiedBy>
  <dcterms:created xsi:type="dcterms:W3CDTF">2014-10-19T06:46:43Z</dcterms:created>
  <dcterms:modified xsi:type="dcterms:W3CDTF">2022-04-09T00:45:28Z</dcterms:modified>
</cp:coreProperties>
</file>