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ahinn\Desktop\New folder (14)\"/>
    </mc:Choice>
  </mc:AlternateContent>
  <bookViews>
    <workbookView xWindow="0" yWindow="0" windowWidth="20490" windowHeight="7650" activeTab="10"/>
  </bookViews>
  <sheets>
    <sheet name="مفروضات" sheetId="1" r:id="rId1"/>
    <sheet name="ترازنامه پایه" sheetId="2" r:id="rId2"/>
    <sheet name="گردش دارایی ثابت" sheetId="3" r:id="rId3"/>
    <sheet name="موجودی_تفصیلی" sheetId="4" r:id="rId4"/>
    <sheet name="لیست حقوق و دستمزد" sheetId="5" r:id="rId5"/>
    <sheet name="8" sheetId="6" r:id="rId6"/>
    <sheet name="9" sheetId="7" r:id="rId7"/>
    <sheet name="سودوزیان" sheetId="8" r:id="rId8"/>
    <sheet name="حقوق مالکانه" sheetId="9" r:id="rId9"/>
    <sheet name="جریان های نقدی" sheetId="10" r:id="rId10"/>
    <sheet name="وضعیت مالی" sheetId="11" r:id="rId11"/>
    <sheet name="موجودی" sheetId="12" r:id="rId12"/>
    <sheet name="جامع" sheetId="13" r:id="rId13"/>
    <sheet name="تاریخچه" sheetId="14" r:id="rId14"/>
    <sheet name="اهم رویه1" sheetId="15" r:id="rId15"/>
    <sheet name="اهم رویه2" sheetId="16" r:id="rId16"/>
    <sheet name="اهم رویه3" sheetId="17" r:id="rId17"/>
    <sheet name="اهم رویه4" sheetId="18" r:id="rId18"/>
    <sheet name="اهم رویه5" sheetId="19" r:id="rId19"/>
    <sheet name="اهم رویه6" sheetId="20" r:id="rId20"/>
    <sheet name="قضاوت مدیریت" sheetId="21" r:id="rId21"/>
    <sheet name="پیوست" sheetId="22" r:id="rId22"/>
    <sheet name="سر برگ صفحات" sheetId="23" r:id="rId23"/>
    <sheet name="ص امضا" sheetId="24" r:id="rId24"/>
    <sheet name="گزارش مدیریتی تطبیقی" sheetId="25" r:id="rId25"/>
    <sheet name="گزارش تحلیلی کسب و کار" sheetId="26" r:id="rId26"/>
    <sheet name="5" sheetId="27" r:id="rId27"/>
    <sheet name="6" sheetId="28" r:id="rId28"/>
    <sheet name="7" sheetId="29" r:id="rId29"/>
    <sheet name="10.11.12" sheetId="30" r:id="rId30"/>
    <sheet name="13" sheetId="31" r:id="rId31"/>
    <sheet name="14" sheetId="32" r:id="rId32"/>
    <sheet name="15" sheetId="33" r:id="rId33"/>
    <sheet name="16" sheetId="34" r:id="rId34"/>
    <sheet name="17" sheetId="35" r:id="rId35"/>
    <sheet name="18" sheetId="36" r:id="rId36"/>
    <sheet name="19" sheetId="37" r:id="rId37"/>
    <sheet name="20" sheetId="38" r:id="rId38"/>
    <sheet name="21" sheetId="39" r:id="rId39"/>
    <sheet name="22.-23" sheetId="40" r:id="rId40"/>
    <sheet name="24.25" sheetId="41" r:id="rId41"/>
    <sheet name="26.27" sheetId="42" r:id="rId42"/>
    <sheet name="28.29.30.31" sheetId="43" r:id="rId43"/>
    <sheet name="32.33" sheetId="44" r:id="rId44"/>
    <sheet name="34" sheetId="45" r:id="rId45"/>
    <sheet name="35" sheetId="46" r:id="rId46"/>
    <sheet name="35-1" sheetId="47" r:id="rId47"/>
    <sheet name="35-6" sheetId="48" r:id="rId48"/>
    <sheet name="36-37" sheetId="49" r:id="rId49"/>
    <sheet name="38.39.40" sheetId="50" r:id="rId50"/>
    <sheet name="41" sheetId="51" r:id="rId51"/>
    <sheet name="42.43" sheetId="52" r:id="rId52"/>
    <sheet name="44" sheetId="53" r:id="rId53"/>
    <sheet name="44-4" sheetId="54" r:id="rId54"/>
    <sheet name="44-6" sheetId="55" r:id="rId55"/>
    <sheet name="45" sheetId="56" r:id="rId56"/>
    <sheet name="46" sheetId="57" r:id="rId57"/>
    <sheet name="46-3" sheetId="58" r:id="rId58"/>
    <sheet name="47.48" sheetId="59" r:id="rId59"/>
    <sheet name="49" sheetId="60" r:id="rId60"/>
    <sheet name="ادامه16" sheetId="61" r:id="rId61"/>
    <sheet name="ادامه34" sheetId="62" r:id="rId62"/>
    <sheet name="ادامه41" sheetId="63" r:id="rId63"/>
  </sheets>
  <calcPr calcId="162913"/>
</workbook>
</file>

<file path=xl/calcChain.xml><?xml version="1.0" encoding="utf-8"?>
<calcChain xmlns="http://schemas.openxmlformats.org/spreadsheetml/2006/main">
  <c r="F1508" i="11" l="1"/>
  <c r="F1507" i="11"/>
  <c r="E1507" i="11"/>
  <c r="F1506" i="11"/>
  <c r="E1506" i="11"/>
  <c r="E1508" i="11" s="1"/>
  <c r="F1502" i="11"/>
  <c r="E1502" i="11"/>
  <c r="F1501" i="11"/>
  <c r="E1501" i="11"/>
  <c r="F1500" i="11"/>
  <c r="E1500" i="11"/>
  <c r="F1499" i="11"/>
  <c r="F1503" i="11" s="1"/>
  <c r="F1510" i="11" s="1"/>
  <c r="E1499" i="11"/>
  <c r="E1503" i="11" s="1"/>
  <c r="F1491" i="11"/>
  <c r="E1491" i="11"/>
  <c r="F1486" i="11"/>
  <c r="E1486" i="11"/>
  <c r="F1484" i="11"/>
  <c r="F1471" i="11"/>
  <c r="E1471" i="11"/>
  <c r="F1470" i="11"/>
  <c r="F1472" i="11" s="1"/>
  <c r="E1470" i="11"/>
  <c r="E1472" i="11" s="1"/>
  <c r="F1467" i="11"/>
  <c r="F1474" i="11" s="1"/>
  <c r="F1466" i="11"/>
  <c r="E1466" i="11"/>
  <c r="F1465" i="11"/>
  <c r="E1465" i="11"/>
  <c r="F1464" i="11"/>
  <c r="E1464" i="11"/>
  <c r="F1463" i="11"/>
  <c r="E1463" i="11"/>
  <c r="E1467" i="11" s="1"/>
  <c r="E1474" i="11" s="1"/>
  <c r="F1455" i="11"/>
  <c r="E1455" i="11"/>
  <c r="F1450" i="11"/>
  <c r="E1450" i="11"/>
  <c r="F1448" i="11"/>
  <c r="F1436" i="11"/>
  <c r="F1435" i="11"/>
  <c r="E1435" i="11"/>
  <c r="F1434" i="11"/>
  <c r="E1434" i="11"/>
  <c r="E1436" i="11" s="1"/>
  <c r="F1430" i="11"/>
  <c r="E1430" i="11"/>
  <c r="F1429" i="11"/>
  <c r="E1429" i="11"/>
  <c r="F1428" i="11"/>
  <c r="E1428" i="11"/>
  <c r="F1427" i="11"/>
  <c r="F1431" i="11" s="1"/>
  <c r="F1438" i="11" s="1"/>
  <c r="E1427" i="11"/>
  <c r="E1431" i="11" s="1"/>
  <c r="F1419" i="11"/>
  <c r="E1419" i="11"/>
  <c r="F1414" i="11"/>
  <c r="E1414" i="11"/>
  <c r="F1412" i="11"/>
  <c r="F1399" i="11"/>
  <c r="E1399" i="11"/>
  <c r="F1398" i="11"/>
  <c r="F1400" i="11" s="1"/>
  <c r="E1398" i="11"/>
  <c r="E1400" i="11" s="1"/>
  <c r="F1395" i="11"/>
  <c r="F1402" i="11" s="1"/>
  <c r="F1394" i="11"/>
  <c r="E1394" i="11"/>
  <c r="F1393" i="11"/>
  <c r="E1393" i="11"/>
  <c r="F1392" i="11"/>
  <c r="E1392" i="11"/>
  <c r="F1391" i="11"/>
  <c r="E1391" i="11"/>
  <c r="E1395" i="11" s="1"/>
  <c r="E1402" i="11" s="1"/>
  <c r="F1383" i="11"/>
  <c r="E1383" i="11"/>
  <c r="F1378" i="11"/>
  <c r="E1378" i="11"/>
  <c r="F1376" i="11"/>
  <c r="F1364" i="11"/>
  <c r="F1363" i="11"/>
  <c r="E1363" i="11"/>
  <c r="F1362" i="11"/>
  <c r="E1362" i="11"/>
  <c r="E1364" i="11" s="1"/>
  <c r="F1358" i="11"/>
  <c r="E1358" i="11"/>
  <c r="F1357" i="11"/>
  <c r="E1357" i="11"/>
  <c r="F1356" i="11"/>
  <c r="E1356" i="11"/>
  <c r="F1355" i="11"/>
  <c r="F1359" i="11" s="1"/>
  <c r="F1366" i="11" s="1"/>
  <c r="E1355" i="11"/>
  <c r="E1359" i="11" s="1"/>
  <c r="F1347" i="11"/>
  <c r="E1347" i="11"/>
  <c r="F1342" i="11"/>
  <c r="E1342" i="11"/>
  <c r="F1340" i="11"/>
  <c r="F1327" i="11"/>
  <c r="E1327" i="11"/>
  <c r="F1326" i="11"/>
  <c r="F1328" i="11" s="1"/>
  <c r="E1326" i="11"/>
  <c r="E1328" i="11" s="1"/>
  <c r="F1322" i="11"/>
  <c r="E1322" i="11"/>
  <c r="F1321" i="11"/>
  <c r="E1321" i="11"/>
  <c r="F1320" i="11"/>
  <c r="E1320" i="11"/>
  <c r="F1319" i="11"/>
  <c r="F1323" i="11" s="1"/>
  <c r="F1330" i="11" s="1"/>
  <c r="E1319" i="11"/>
  <c r="E1323" i="11" s="1"/>
  <c r="E1330" i="11" s="1"/>
  <c r="F1311" i="11"/>
  <c r="E1311" i="11"/>
  <c r="F1306" i="11"/>
  <c r="E1306" i="11"/>
  <c r="F1304" i="11"/>
  <c r="F1291" i="11"/>
  <c r="E1291" i="11"/>
  <c r="F1290" i="11"/>
  <c r="F1292" i="11" s="1"/>
  <c r="E1290" i="11"/>
  <c r="E1292" i="11" s="1"/>
  <c r="F1286" i="11"/>
  <c r="E1286" i="11"/>
  <c r="F1285" i="11"/>
  <c r="E1285" i="11"/>
  <c r="F1284" i="11"/>
  <c r="E1284" i="11"/>
  <c r="F1283" i="11"/>
  <c r="F1287" i="11" s="1"/>
  <c r="F1294" i="11" s="1"/>
  <c r="E1283" i="11"/>
  <c r="E1287" i="11" s="1"/>
  <c r="E1294" i="11" s="1"/>
  <c r="F1275" i="11"/>
  <c r="E1275" i="11"/>
  <c r="F1270" i="11"/>
  <c r="E1270" i="11"/>
  <c r="F1268" i="11"/>
  <c r="F1255" i="11"/>
  <c r="E1255" i="11"/>
  <c r="F1254" i="11"/>
  <c r="F1256" i="11" s="1"/>
  <c r="E1254" i="11"/>
  <c r="E1256" i="11" s="1"/>
  <c r="F1250" i="11"/>
  <c r="E1250" i="11"/>
  <c r="F1249" i="11"/>
  <c r="E1249" i="11"/>
  <c r="F1248" i="11"/>
  <c r="E1248" i="11"/>
  <c r="F1247" i="11"/>
  <c r="F1251" i="11" s="1"/>
  <c r="F1258" i="11" s="1"/>
  <c r="E1247" i="11"/>
  <c r="E1251" i="11" s="1"/>
  <c r="E1258" i="11" s="1"/>
  <c r="F1239" i="11"/>
  <c r="E1239" i="11"/>
  <c r="F1234" i="11"/>
  <c r="E1234" i="11"/>
  <c r="F1232" i="11"/>
  <c r="F1219" i="11"/>
  <c r="E1219" i="11"/>
  <c r="F1218" i="11"/>
  <c r="F1220" i="11" s="1"/>
  <c r="E1218" i="11"/>
  <c r="E1220" i="11" s="1"/>
  <c r="F1214" i="11"/>
  <c r="E1214" i="11"/>
  <c r="F1213" i="11"/>
  <c r="E1213" i="11"/>
  <c r="F1212" i="11"/>
  <c r="E1212" i="11"/>
  <c r="F1211" i="11"/>
  <c r="F1215" i="11" s="1"/>
  <c r="F1222" i="11" s="1"/>
  <c r="E1211" i="11"/>
  <c r="E1215" i="11" s="1"/>
  <c r="E1222" i="11" s="1"/>
  <c r="F1203" i="11"/>
  <c r="E1203" i="11"/>
  <c r="F1198" i="11"/>
  <c r="E1198" i="11"/>
  <c r="F1196" i="11"/>
  <c r="F1183" i="11"/>
  <c r="E1183" i="11"/>
  <c r="F1182" i="11"/>
  <c r="F1184" i="11" s="1"/>
  <c r="E1182" i="11"/>
  <c r="E1184" i="11" s="1"/>
  <c r="F1178" i="11"/>
  <c r="E1178" i="11"/>
  <c r="F1177" i="11"/>
  <c r="E1177" i="11"/>
  <c r="F1176" i="11"/>
  <c r="E1176" i="11"/>
  <c r="F1175" i="11"/>
  <c r="F1179" i="11" s="1"/>
  <c r="E1175" i="11"/>
  <c r="E1179" i="11" s="1"/>
  <c r="E1186" i="11" s="1"/>
  <c r="F1167" i="11"/>
  <c r="E1167" i="11"/>
  <c r="F1162" i="11"/>
  <c r="E1162" i="11"/>
  <c r="F1160" i="11"/>
  <c r="F1147" i="11"/>
  <c r="E1147" i="11"/>
  <c r="F1146" i="11"/>
  <c r="F1148" i="11" s="1"/>
  <c r="E1146" i="11"/>
  <c r="E1148" i="11" s="1"/>
  <c r="F1142" i="11"/>
  <c r="E1142" i="11"/>
  <c r="F1141" i="11"/>
  <c r="E1141" i="11"/>
  <c r="F1140" i="11"/>
  <c r="E1140" i="11"/>
  <c r="F1139" i="11"/>
  <c r="F1143" i="11" s="1"/>
  <c r="E1139" i="11"/>
  <c r="E1143" i="11" s="1"/>
  <c r="E1150" i="11" s="1"/>
  <c r="F1131" i="11"/>
  <c r="E1131" i="11"/>
  <c r="F1126" i="11"/>
  <c r="E1126" i="11"/>
  <c r="F1124" i="11"/>
  <c r="F1111" i="11"/>
  <c r="E1111" i="11"/>
  <c r="F1110" i="11"/>
  <c r="F1112" i="11" s="1"/>
  <c r="E1110" i="11"/>
  <c r="E1112" i="11" s="1"/>
  <c r="F1106" i="11"/>
  <c r="E1106" i="11"/>
  <c r="F1105" i="11"/>
  <c r="E1105" i="11"/>
  <c r="F1104" i="11"/>
  <c r="E1104" i="11"/>
  <c r="F1103" i="11"/>
  <c r="F1107" i="11" s="1"/>
  <c r="E1103" i="11"/>
  <c r="E1107" i="11" s="1"/>
  <c r="E1114" i="11" s="1"/>
  <c r="F1095" i="11"/>
  <c r="E1095" i="11"/>
  <c r="F1090" i="11"/>
  <c r="E1090" i="11"/>
  <c r="F1088" i="11"/>
  <c r="F1075" i="11"/>
  <c r="E1075" i="11"/>
  <c r="F1074" i="11"/>
  <c r="F1076" i="11" s="1"/>
  <c r="E1074" i="11"/>
  <c r="E1076" i="11" s="1"/>
  <c r="F1070" i="11"/>
  <c r="E1070" i="11"/>
  <c r="F1069" i="11"/>
  <c r="E1069" i="11"/>
  <c r="F1068" i="11"/>
  <c r="E1068" i="11"/>
  <c r="F1067" i="11"/>
  <c r="F1071" i="11" s="1"/>
  <c r="E1067" i="11"/>
  <c r="E1071" i="11" s="1"/>
  <c r="E1078" i="11" s="1"/>
  <c r="F1059" i="11"/>
  <c r="E1059" i="11"/>
  <c r="F1054" i="11"/>
  <c r="E1054" i="11"/>
  <c r="F1052" i="11"/>
  <c r="F1039" i="11"/>
  <c r="E1039" i="11"/>
  <c r="F1038" i="11"/>
  <c r="F1040" i="11" s="1"/>
  <c r="E1038" i="11"/>
  <c r="E1040" i="11" s="1"/>
  <c r="F1034" i="11"/>
  <c r="E1034" i="11"/>
  <c r="F1033" i="11"/>
  <c r="E1033" i="11"/>
  <c r="F1032" i="11"/>
  <c r="E1032" i="11"/>
  <c r="F1031" i="11"/>
  <c r="F1035" i="11" s="1"/>
  <c r="F1042" i="11" s="1"/>
  <c r="E1031" i="11"/>
  <c r="E1035" i="11" s="1"/>
  <c r="E1042" i="11" s="1"/>
  <c r="F1023" i="11"/>
  <c r="E1023" i="11"/>
  <c r="F1018" i="11"/>
  <c r="E1018" i="11"/>
  <c r="F1016" i="11"/>
  <c r="F1003" i="11"/>
  <c r="E1003" i="11"/>
  <c r="F1002" i="11"/>
  <c r="F1004" i="11" s="1"/>
  <c r="E1002" i="11"/>
  <c r="E1004" i="11" s="1"/>
  <c r="F998" i="11"/>
  <c r="E998" i="11"/>
  <c r="F997" i="11"/>
  <c r="E997" i="11"/>
  <c r="F996" i="11"/>
  <c r="E996" i="11"/>
  <c r="F995" i="11"/>
  <c r="F999" i="11" s="1"/>
  <c r="F1006" i="11" s="1"/>
  <c r="E995" i="11"/>
  <c r="E999" i="11" s="1"/>
  <c r="E1006" i="11" s="1"/>
  <c r="F987" i="11"/>
  <c r="E987" i="11"/>
  <c r="F982" i="11"/>
  <c r="E982" i="11"/>
  <c r="F980" i="11"/>
  <c r="F967" i="11"/>
  <c r="E967" i="11"/>
  <c r="F966" i="11"/>
  <c r="F968" i="11" s="1"/>
  <c r="E966" i="11"/>
  <c r="E968" i="11" s="1"/>
  <c r="F962" i="11"/>
  <c r="E962" i="11"/>
  <c r="F961" i="11"/>
  <c r="E961" i="11"/>
  <c r="F960" i="11"/>
  <c r="E960" i="11"/>
  <c r="F959" i="11"/>
  <c r="F963" i="11" s="1"/>
  <c r="F970" i="11" s="1"/>
  <c r="E959" i="11"/>
  <c r="E963" i="11" s="1"/>
  <c r="E970" i="11" s="1"/>
  <c r="F951" i="11"/>
  <c r="E951" i="11"/>
  <c r="F946" i="11"/>
  <c r="E946" i="11"/>
  <c r="F944" i="11"/>
  <c r="F931" i="11"/>
  <c r="E931" i="11"/>
  <c r="F930" i="11"/>
  <c r="F932" i="11" s="1"/>
  <c r="E930" i="11"/>
  <c r="E932" i="11" s="1"/>
  <c r="F926" i="11"/>
  <c r="E926" i="11"/>
  <c r="F925" i="11"/>
  <c r="E925" i="11"/>
  <c r="F924" i="11"/>
  <c r="E924" i="11"/>
  <c r="F923" i="11"/>
  <c r="F927" i="11" s="1"/>
  <c r="F934" i="11" s="1"/>
  <c r="E923" i="11"/>
  <c r="E927" i="11" s="1"/>
  <c r="E934" i="11" s="1"/>
  <c r="F915" i="11"/>
  <c r="E915" i="11"/>
  <c r="F910" i="11"/>
  <c r="E910" i="11"/>
  <c r="F908" i="11"/>
  <c r="F895" i="11"/>
  <c r="E895" i="11"/>
  <c r="F894" i="11"/>
  <c r="F896" i="11" s="1"/>
  <c r="E894" i="11"/>
  <c r="E896" i="11" s="1"/>
  <c r="F890" i="11"/>
  <c r="E890" i="11"/>
  <c r="F889" i="11"/>
  <c r="E889" i="11"/>
  <c r="F888" i="11"/>
  <c r="E888" i="11"/>
  <c r="F887" i="11"/>
  <c r="F891" i="11" s="1"/>
  <c r="F898" i="11" s="1"/>
  <c r="E887" i="11"/>
  <c r="E891" i="11" s="1"/>
  <c r="E898" i="11" s="1"/>
  <c r="F879" i="11"/>
  <c r="E879" i="11"/>
  <c r="F874" i="11"/>
  <c r="E874" i="11"/>
  <c r="F872" i="11"/>
  <c r="F859" i="11"/>
  <c r="E859" i="11"/>
  <c r="F858" i="11"/>
  <c r="F860" i="11" s="1"/>
  <c r="E858" i="11"/>
  <c r="E860" i="11" s="1"/>
  <c r="F854" i="11"/>
  <c r="E854" i="11"/>
  <c r="F853" i="11"/>
  <c r="E853" i="11"/>
  <c r="F852" i="11"/>
  <c r="E852" i="11"/>
  <c r="F851" i="11"/>
  <c r="F855" i="11" s="1"/>
  <c r="F862" i="11" s="1"/>
  <c r="E851" i="11"/>
  <c r="E855" i="11" s="1"/>
  <c r="E862" i="11" s="1"/>
  <c r="F843" i="11"/>
  <c r="E843" i="11"/>
  <c r="F838" i="11"/>
  <c r="E838" i="11"/>
  <c r="F836" i="11"/>
  <c r="F823" i="11"/>
  <c r="E823" i="11"/>
  <c r="F822" i="11"/>
  <c r="F824" i="11" s="1"/>
  <c r="E822" i="11"/>
  <c r="E824" i="11" s="1"/>
  <c r="F818" i="11"/>
  <c r="E818" i="11"/>
  <c r="F817" i="11"/>
  <c r="E817" i="11"/>
  <c r="F816" i="11"/>
  <c r="E816" i="11"/>
  <c r="F815" i="11"/>
  <c r="F819" i="11" s="1"/>
  <c r="F826" i="11" s="1"/>
  <c r="E815" i="11"/>
  <c r="E819" i="11" s="1"/>
  <c r="E826" i="11" s="1"/>
  <c r="F807" i="11"/>
  <c r="E807" i="11"/>
  <c r="F802" i="11"/>
  <c r="E802" i="11"/>
  <c r="F800" i="11"/>
  <c r="F787" i="11"/>
  <c r="E787" i="11"/>
  <c r="F786" i="11"/>
  <c r="F788" i="11" s="1"/>
  <c r="E786" i="11"/>
  <c r="E788" i="11" s="1"/>
  <c r="F782" i="11"/>
  <c r="E782" i="11"/>
  <c r="F781" i="11"/>
  <c r="E781" i="11"/>
  <c r="F780" i="11"/>
  <c r="E780" i="11"/>
  <c r="F779" i="11"/>
  <c r="F783" i="11" s="1"/>
  <c r="F790" i="11" s="1"/>
  <c r="E779" i="11"/>
  <c r="E783" i="11" s="1"/>
  <c r="E790" i="11" s="1"/>
  <c r="F771" i="11"/>
  <c r="E771" i="11"/>
  <c r="F766" i="11"/>
  <c r="E766" i="11"/>
  <c r="F764" i="11"/>
  <c r="F751" i="11"/>
  <c r="E751" i="11"/>
  <c r="F750" i="11"/>
  <c r="F752" i="11" s="1"/>
  <c r="E750" i="11"/>
  <c r="E752" i="11" s="1"/>
  <c r="F746" i="11"/>
  <c r="E746" i="11"/>
  <c r="F745" i="11"/>
  <c r="E745" i="11"/>
  <c r="F744" i="11"/>
  <c r="E744" i="11"/>
  <c r="F743" i="11"/>
  <c r="F747" i="11" s="1"/>
  <c r="E743" i="11"/>
  <c r="E747" i="11" s="1"/>
  <c r="E754" i="11" s="1"/>
  <c r="F735" i="11"/>
  <c r="E735" i="11"/>
  <c r="F730" i="11"/>
  <c r="E730" i="11"/>
  <c r="F728" i="11"/>
  <c r="F715" i="11"/>
  <c r="E715" i="11"/>
  <c r="F714" i="11"/>
  <c r="F716" i="11" s="1"/>
  <c r="E714" i="11"/>
  <c r="E716" i="11" s="1"/>
  <c r="F710" i="11"/>
  <c r="E710" i="11"/>
  <c r="F709" i="11"/>
  <c r="E709" i="11"/>
  <c r="F708" i="11"/>
  <c r="E708" i="11"/>
  <c r="F707" i="11"/>
  <c r="F711" i="11" s="1"/>
  <c r="E707" i="11"/>
  <c r="E711" i="11" s="1"/>
  <c r="E718" i="11" s="1"/>
  <c r="F699" i="11"/>
  <c r="E699" i="11"/>
  <c r="F694" i="11"/>
  <c r="E694" i="11"/>
  <c r="F692" i="11"/>
  <c r="F679" i="11"/>
  <c r="E679" i="11"/>
  <c r="F678" i="11"/>
  <c r="F680" i="11" s="1"/>
  <c r="E678" i="11"/>
  <c r="E680" i="11" s="1"/>
  <c r="F674" i="11"/>
  <c r="E674" i="11"/>
  <c r="F673" i="11"/>
  <c r="E673" i="11"/>
  <c r="F672" i="11"/>
  <c r="E672" i="11"/>
  <c r="F671" i="11"/>
  <c r="F675" i="11" s="1"/>
  <c r="F682" i="11" s="1"/>
  <c r="E671" i="11"/>
  <c r="E675" i="11" s="1"/>
  <c r="E682" i="11" s="1"/>
  <c r="F663" i="11"/>
  <c r="E663" i="11"/>
  <c r="F658" i="11"/>
  <c r="E658" i="11"/>
  <c r="F656" i="11"/>
  <c r="F643" i="11"/>
  <c r="E643" i="11"/>
  <c r="F642" i="11"/>
  <c r="F644" i="11" s="1"/>
  <c r="E642" i="11"/>
  <c r="E644" i="11" s="1"/>
  <c r="F638" i="11"/>
  <c r="E638" i="11"/>
  <c r="F637" i="11"/>
  <c r="E637" i="11"/>
  <c r="F636" i="11"/>
  <c r="E636" i="11"/>
  <c r="F635" i="11"/>
  <c r="F639" i="11" s="1"/>
  <c r="F646" i="11" s="1"/>
  <c r="E635" i="11"/>
  <c r="E639" i="11" s="1"/>
  <c r="E646" i="11" s="1"/>
  <c r="F627" i="11"/>
  <c r="E627" i="11"/>
  <c r="F622" i="11"/>
  <c r="E622" i="11"/>
  <c r="F620" i="11"/>
  <c r="F607" i="11"/>
  <c r="E607" i="11"/>
  <c r="F606" i="11"/>
  <c r="F608" i="11" s="1"/>
  <c r="E606" i="11"/>
  <c r="E608" i="11" s="1"/>
  <c r="F602" i="11"/>
  <c r="E602" i="11"/>
  <c r="F601" i="11"/>
  <c r="E601" i="11"/>
  <c r="F600" i="11"/>
  <c r="E600" i="11"/>
  <c r="F599" i="11"/>
  <c r="F603" i="11" s="1"/>
  <c r="F610" i="11" s="1"/>
  <c r="E599" i="11"/>
  <c r="E603" i="11" s="1"/>
  <c r="E610" i="11" s="1"/>
  <c r="F591" i="11"/>
  <c r="E591" i="11"/>
  <c r="F586" i="11"/>
  <c r="E586" i="11"/>
  <c r="F584" i="11"/>
  <c r="F571" i="11"/>
  <c r="E571" i="11"/>
  <c r="F570" i="11"/>
  <c r="F572" i="11" s="1"/>
  <c r="E570" i="11"/>
  <c r="E572" i="11" s="1"/>
  <c r="F566" i="11"/>
  <c r="E566" i="11"/>
  <c r="F565" i="11"/>
  <c r="E565" i="11"/>
  <c r="F564" i="11"/>
  <c r="E564" i="11"/>
  <c r="F563" i="11"/>
  <c r="F567" i="11" s="1"/>
  <c r="F574" i="11" s="1"/>
  <c r="E563" i="11"/>
  <c r="E567" i="11" s="1"/>
  <c r="E574" i="11" s="1"/>
  <c r="F555" i="11"/>
  <c r="E555" i="11"/>
  <c r="F550" i="11"/>
  <c r="E550" i="11"/>
  <c r="F548" i="11"/>
  <c r="F535" i="11"/>
  <c r="E535" i="11"/>
  <c r="F534" i="11"/>
  <c r="F536" i="11" s="1"/>
  <c r="E534" i="11"/>
  <c r="E536" i="11" s="1"/>
  <c r="F530" i="11"/>
  <c r="E530" i="11"/>
  <c r="F529" i="11"/>
  <c r="E529" i="11"/>
  <c r="F528" i="11"/>
  <c r="E528" i="11"/>
  <c r="F527" i="11"/>
  <c r="F531" i="11" s="1"/>
  <c r="F538" i="11" s="1"/>
  <c r="E527" i="11"/>
  <c r="E531" i="11" s="1"/>
  <c r="E538" i="11" s="1"/>
  <c r="F519" i="11"/>
  <c r="E519" i="11"/>
  <c r="F514" i="11"/>
  <c r="E514" i="11"/>
  <c r="F512" i="11"/>
  <c r="F499" i="11"/>
  <c r="E499" i="11"/>
  <c r="F498" i="11"/>
  <c r="F500" i="11" s="1"/>
  <c r="E498" i="11"/>
  <c r="E500" i="11" s="1"/>
  <c r="F494" i="11"/>
  <c r="E494" i="11"/>
  <c r="F493" i="11"/>
  <c r="E493" i="11"/>
  <c r="F492" i="11"/>
  <c r="E492" i="11"/>
  <c r="F491" i="11"/>
  <c r="F495" i="11" s="1"/>
  <c r="F502" i="11" s="1"/>
  <c r="E491" i="11"/>
  <c r="E495" i="11" s="1"/>
  <c r="E502" i="11" s="1"/>
  <c r="F483" i="11"/>
  <c r="E483" i="11"/>
  <c r="F478" i="11"/>
  <c r="E478" i="11"/>
  <c r="F476" i="11"/>
  <c r="F463" i="11"/>
  <c r="E463" i="11"/>
  <c r="F462" i="11"/>
  <c r="F464" i="11" s="1"/>
  <c r="E462" i="11"/>
  <c r="E464" i="11" s="1"/>
  <c r="F458" i="11"/>
  <c r="E458" i="11"/>
  <c r="F457" i="11"/>
  <c r="E457" i="11"/>
  <c r="F456" i="11"/>
  <c r="E456" i="11"/>
  <c r="F455" i="11"/>
  <c r="F459" i="11" s="1"/>
  <c r="F466" i="11" s="1"/>
  <c r="E455" i="11"/>
  <c r="E459" i="11" s="1"/>
  <c r="E466" i="11" s="1"/>
  <c r="F447" i="11"/>
  <c r="E447" i="11"/>
  <c r="F442" i="11"/>
  <c r="E442" i="11"/>
  <c r="F440" i="11"/>
  <c r="F427" i="11"/>
  <c r="E427" i="11"/>
  <c r="F426" i="11"/>
  <c r="F428" i="11" s="1"/>
  <c r="E426" i="11"/>
  <c r="E428" i="11" s="1"/>
  <c r="F422" i="11"/>
  <c r="E422" i="11"/>
  <c r="F421" i="11"/>
  <c r="E421" i="11"/>
  <c r="F420" i="11"/>
  <c r="E420" i="11"/>
  <c r="F419" i="11"/>
  <c r="F423" i="11" s="1"/>
  <c r="F430" i="11" s="1"/>
  <c r="E419" i="11"/>
  <c r="E423" i="11" s="1"/>
  <c r="E430" i="11" s="1"/>
  <c r="F411" i="11"/>
  <c r="E411" i="11"/>
  <c r="F406" i="11"/>
  <c r="E406" i="11"/>
  <c r="F404" i="11"/>
  <c r="F391" i="11"/>
  <c r="E391" i="11"/>
  <c r="F390" i="11"/>
  <c r="F392" i="11" s="1"/>
  <c r="E390" i="11"/>
  <c r="E392" i="11" s="1"/>
  <c r="F386" i="11"/>
  <c r="E386" i="11"/>
  <c r="F385" i="11"/>
  <c r="E385" i="11"/>
  <c r="F384" i="11"/>
  <c r="E384" i="11"/>
  <c r="F383" i="11"/>
  <c r="F387" i="11" s="1"/>
  <c r="F394" i="11" s="1"/>
  <c r="E383" i="11"/>
  <c r="E387" i="11" s="1"/>
  <c r="E394" i="11" s="1"/>
  <c r="F375" i="11"/>
  <c r="E375" i="11"/>
  <c r="F370" i="11"/>
  <c r="E370" i="11"/>
  <c r="F368" i="11"/>
  <c r="F355" i="11"/>
  <c r="E355" i="11"/>
  <c r="F354" i="11"/>
  <c r="F356" i="11" s="1"/>
  <c r="E354" i="11"/>
  <c r="E356" i="11" s="1"/>
  <c r="F350" i="11"/>
  <c r="E350" i="11"/>
  <c r="F349" i="11"/>
  <c r="E349" i="11"/>
  <c r="F348" i="11"/>
  <c r="E348" i="11"/>
  <c r="F347" i="11"/>
  <c r="F351" i="11" s="1"/>
  <c r="F358" i="11" s="1"/>
  <c r="E347" i="11"/>
  <c r="E351" i="11" s="1"/>
  <c r="E358" i="11" s="1"/>
  <c r="F339" i="11"/>
  <c r="E339" i="11"/>
  <c r="F334" i="11"/>
  <c r="E334" i="11"/>
  <c r="F332" i="11"/>
  <c r="F319" i="11"/>
  <c r="E319" i="11"/>
  <c r="F318" i="11"/>
  <c r="F320" i="11" s="1"/>
  <c r="E318" i="11"/>
  <c r="E320" i="11" s="1"/>
  <c r="F314" i="11"/>
  <c r="E314" i="11"/>
  <c r="F313" i="11"/>
  <c r="E313" i="11"/>
  <c r="F312" i="11"/>
  <c r="E312" i="11"/>
  <c r="F311" i="11"/>
  <c r="F315" i="11" s="1"/>
  <c r="F322" i="11" s="1"/>
  <c r="E311" i="11"/>
  <c r="E315" i="11" s="1"/>
  <c r="E322" i="11" s="1"/>
  <c r="F303" i="11"/>
  <c r="E303" i="11"/>
  <c r="F298" i="11"/>
  <c r="E298" i="11"/>
  <c r="F296" i="11"/>
  <c r="F283" i="11"/>
  <c r="E283" i="11"/>
  <c r="F282" i="11"/>
  <c r="F284" i="11" s="1"/>
  <c r="E282" i="11"/>
  <c r="E284" i="11" s="1"/>
  <c r="F279" i="11"/>
  <c r="F286" i="11" s="1"/>
  <c r="F278" i="11"/>
  <c r="E278" i="11"/>
  <c r="F277" i="11"/>
  <c r="E277" i="11"/>
  <c r="F276" i="11"/>
  <c r="E276" i="11"/>
  <c r="F275" i="11"/>
  <c r="E275" i="11"/>
  <c r="E279" i="11" s="1"/>
  <c r="E286" i="11" s="1"/>
  <c r="F267" i="11"/>
  <c r="E267" i="11"/>
  <c r="F262" i="11"/>
  <c r="E262" i="11"/>
  <c r="F260" i="11"/>
  <c r="F247" i="11"/>
  <c r="E247" i="11"/>
  <c r="F246" i="11"/>
  <c r="F248" i="11" s="1"/>
  <c r="E246" i="11"/>
  <c r="E248" i="11" s="1"/>
  <c r="F242" i="11"/>
  <c r="E242" i="11"/>
  <c r="F241" i="11"/>
  <c r="E241" i="11"/>
  <c r="F240" i="11"/>
  <c r="E240" i="11"/>
  <c r="F239" i="11"/>
  <c r="F243" i="11" s="1"/>
  <c r="F250" i="11" s="1"/>
  <c r="E239" i="11"/>
  <c r="E243" i="11" s="1"/>
  <c r="E250" i="11" s="1"/>
  <c r="F231" i="11"/>
  <c r="E231" i="11"/>
  <c r="F226" i="11"/>
  <c r="E226" i="11"/>
  <c r="F224" i="11"/>
  <c r="F211" i="11"/>
  <c r="E211" i="11"/>
  <c r="F210" i="11"/>
  <c r="F212" i="11" s="1"/>
  <c r="E210" i="11"/>
  <c r="E212" i="11" s="1"/>
  <c r="F206" i="11"/>
  <c r="E206" i="11"/>
  <c r="F205" i="11"/>
  <c r="E205" i="11"/>
  <c r="F204" i="11"/>
  <c r="E204" i="11"/>
  <c r="F203" i="11"/>
  <c r="F207" i="11" s="1"/>
  <c r="F214" i="11" s="1"/>
  <c r="E203" i="11"/>
  <c r="E207" i="11" s="1"/>
  <c r="E214" i="11" s="1"/>
  <c r="F195" i="11"/>
  <c r="E195" i="11"/>
  <c r="F190" i="11"/>
  <c r="E190" i="11"/>
  <c r="F188" i="11"/>
  <c r="F175" i="11"/>
  <c r="E175" i="11"/>
  <c r="F174" i="11"/>
  <c r="F176" i="11" s="1"/>
  <c r="E174" i="11"/>
  <c r="E176" i="11" s="1"/>
  <c r="F170" i="11"/>
  <c r="E170" i="11"/>
  <c r="F169" i="11"/>
  <c r="E169" i="11"/>
  <c r="F168" i="11"/>
  <c r="E168" i="11"/>
  <c r="F167" i="11"/>
  <c r="F171" i="11" s="1"/>
  <c r="F178" i="11" s="1"/>
  <c r="E167" i="11"/>
  <c r="E171" i="11" s="1"/>
  <c r="E178" i="11" s="1"/>
  <c r="F159" i="11"/>
  <c r="E159" i="11"/>
  <c r="F154" i="11"/>
  <c r="E154" i="11"/>
  <c r="F152" i="11"/>
  <c r="F139" i="11"/>
  <c r="E139" i="11"/>
  <c r="F138" i="11"/>
  <c r="F140" i="11" s="1"/>
  <c r="E138" i="11"/>
  <c r="E140" i="11" s="1"/>
  <c r="F134" i="11"/>
  <c r="E134" i="11"/>
  <c r="F133" i="11"/>
  <c r="E133" i="11"/>
  <c r="F132" i="11"/>
  <c r="E132" i="11"/>
  <c r="F131" i="11"/>
  <c r="F135" i="11" s="1"/>
  <c r="F142" i="11" s="1"/>
  <c r="E131" i="11"/>
  <c r="E135" i="11" s="1"/>
  <c r="E142" i="11" s="1"/>
  <c r="F123" i="11"/>
  <c r="E123" i="11"/>
  <c r="F118" i="11"/>
  <c r="E118" i="11"/>
  <c r="F116" i="11"/>
  <c r="F103" i="11"/>
  <c r="E103" i="11"/>
  <c r="F102" i="11"/>
  <c r="F104" i="11" s="1"/>
  <c r="E102" i="11"/>
  <c r="E104" i="11" s="1"/>
  <c r="F98" i="11"/>
  <c r="E98" i="11"/>
  <c r="F97" i="11"/>
  <c r="E97" i="11"/>
  <c r="F96" i="11"/>
  <c r="E96" i="11"/>
  <c r="F95" i="11"/>
  <c r="F99" i="11" s="1"/>
  <c r="F106" i="11" s="1"/>
  <c r="E95" i="11"/>
  <c r="E99" i="11" s="1"/>
  <c r="E106" i="11" s="1"/>
  <c r="F87" i="11"/>
  <c r="E87" i="11"/>
  <c r="F82" i="11"/>
  <c r="E82" i="11"/>
  <c r="F80" i="11"/>
  <c r="F67" i="11"/>
  <c r="E67" i="11"/>
  <c r="F66" i="11"/>
  <c r="F68" i="11" s="1"/>
  <c r="E66" i="11"/>
  <c r="E68" i="11" s="1"/>
  <c r="F62" i="11"/>
  <c r="E62" i="11"/>
  <c r="F61" i="11"/>
  <c r="E61" i="11"/>
  <c r="F60" i="11"/>
  <c r="E60" i="11"/>
  <c r="F59" i="11"/>
  <c r="F63" i="11" s="1"/>
  <c r="F70" i="11" s="1"/>
  <c r="E59" i="11"/>
  <c r="E63" i="11" s="1"/>
  <c r="E70" i="11" s="1"/>
  <c r="F51" i="11"/>
  <c r="E51" i="11"/>
  <c r="F46" i="11"/>
  <c r="E46" i="11"/>
  <c r="F44" i="11"/>
  <c r="F31" i="11"/>
  <c r="E31" i="11"/>
  <c r="F30" i="11"/>
  <c r="F32" i="11" s="1"/>
  <c r="E30" i="11"/>
  <c r="E32" i="11" s="1"/>
  <c r="F26" i="11"/>
  <c r="E26" i="11"/>
  <c r="F25" i="11"/>
  <c r="E25" i="11"/>
  <c r="F24" i="11"/>
  <c r="E24" i="11"/>
  <c r="F23" i="11"/>
  <c r="F27" i="11" s="1"/>
  <c r="F34" i="11" s="1"/>
  <c r="E23" i="11"/>
  <c r="E27" i="11" s="1"/>
  <c r="E34" i="11" s="1"/>
  <c r="F15" i="11"/>
  <c r="E15" i="11"/>
  <c r="F10" i="11"/>
  <c r="E10" i="11"/>
  <c r="F8" i="11"/>
  <c r="D549" i="10"/>
  <c r="C549" i="10"/>
  <c r="D544" i="10"/>
  <c r="C544" i="10"/>
  <c r="D543" i="10"/>
  <c r="C543" i="10"/>
  <c r="D539" i="10"/>
  <c r="D540" i="10" s="1"/>
  <c r="C539" i="10"/>
  <c r="C540" i="10" s="1"/>
  <c r="D535" i="10"/>
  <c r="C535" i="10"/>
  <c r="D534" i="10"/>
  <c r="C534" i="10"/>
  <c r="D530" i="10"/>
  <c r="C530" i="10"/>
  <c r="D529" i="10"/>
  <c r="C529" i="10"/>
  <c r="D523" i="10"/>
  <c r="C523" i="10" s="1"/>
  <c r="D518" i="10"/>
  <c r="C518" i="10"/>
  <c r="D517" i="10"/>
  <c r="C517" i="10"/>
  <c r="D513" i="10"/>
  <c r="D514" i="10" s="1"/>
  <c r="C513" i="10"/>
  <c r="C514" i="10" s="1"/>
  <c r="D509" i="10"/>
  <c r="C509" i="10"/>
  <c r="D508" i="10"/>
  <c r="C508" i="10"/>
  <c r="D504" i="10"/>
  <c r="C504" i="10"/>
  <c r="D503" i="10"/>
  <c r="C503" i="10"/>
  <c r="D497" i="10"/>
  <c r="C497" i="10" s="1"/>
  <c r="D492" i="10"/>
  <c r="C492" i="10"/>
  <c r="D491" i="10"/>
  <c r="C491" i="10"/>
  <c r="D487" i="10"/>
  <c r="D488" i="10" s="1"/>
  <c r="C487" i="10"/>
  <c r="C488" i="10" s="1"/>
  <c r="D483" i="10"/>
  <c r="C483" i="10"/>
  <c r="D482" i="10"/>
  <c r="C482" i="10"/>
  <c r="D478" i="10"/>
  <c r="C478" i="10"/>
  <c r="D477" i="10"/>
  <c r="C477" i="10"/>
  <c r="D471" i="10"/>
  <c r="C471" i="10" s="1"/>
  <c r="D466" i="10"/>
  <c r="C466" i="10"/>
  <c r="D465" i="10"/>
  <c r="C465" i="10"/>
  <c r="D461" i="10"/>
  <c r="D462" i="10" s="1"/>
  <c r="C461" i="10"/>
  <c r="C462" i="10" s="1"/>
  <c r="D457" i="10"/>
  <c r="C457" i="10"/>
  <c r="D456" i="10"/>
  <c r="C456" i="10"/>
  <c r="D452" i="10"/>
  <c r="C452" i="10"/>
  <c r="D451" i="10"/>
  <c r="C451" i="10"/>
  <c r="D445" i="10"/>
  <c r="C445" i="10" s="1"/>
  <c r="D440" i="10"/>
  <c r="C440" i="10"/>
  <c r="D439" i="10"/>
  <c r="C439" i="10"/>
  <c r="D435" i="10"/>
  <c r="D436" i="10" s="1"/>
  <c r="C435" i="10"/>
  <c r="C436" i="10" s="1"/>
  <c r="D431" i="10"/>
  <c r="C431" i="10"/>
  <c r="D430" i="10"/>
  <c r="C430" i="10"/>
  <c r="D426" i="10"/>
  <c r="C426" i="10"/>
  <c r="D425" i="10"/>
  <c r="C425" i="10"/>
  <c r="D419" i="10"/>
  <c r="C419" i="10" s="1"/>
  <c r="D414" i="10"/>
  <c r="C414" i="10"/>
  <c r="D413" i="10"/>
  <c r="C413" i="10"/>
  <c r="D409" i="10"/>
  <c r="D410" i="10" s="1"/>
  <c r="C409" i="10"/>
  <c r="C410" i="10" s="1"/>
  <c r="D405" i="10"/>
  <c r="C405" i="10"/>
  <c r="D404" i="10"/>
  <c r="C404" i="10"/>
  <c r="D400" i="10"/>
  <c r="C400" i="10"/>
  <c r="D399" i="10"/>
  <c r="C399" i="10"/>
  <c r="D393" i="10"/>
  <c r="C393" i="10" s="1"/>
  <c r="D388" i="10"/>
  <c r="C388" i="10"/>
  <c r="D387" i="10"/>
  <c r="C387" i="10"/>
  <c r="D383" i="10"/>
  <c r="D384" i="10" s="1"/>
  <c r="C383" i="10"/>
  <c r="C384" i="10" s="1"/>
  <c r="D379" i="10"/>
  <c r="C379" i="10"/>
  <c r="D378" i="10"/>
  <c r="C378" i="10"/>
  <c r="D374" i="10"/>
  <c r="C374" i="10"/>
  <c r="D373" i="10"/>
  <c r="C373" i="10"/>
  <c r="D367" i="10"/>
  <c r="C367" i="10" s="1"/>
  <c r="D362" i="10"/>
  <c r="C362" i="10"/>
  <c r="D361" i="10"/>
  <c r="C361" i="10"/>
  <c r="D357" i="10"/>
  <c r="D358" i="10" s="1"/>
  <c r="C357" i="10"/>
  <c r="C358" i="10" s="1"/>
  <c r="D353" i="10"/>
  <c r="C353" i="10"/>
  <c r="D352" i="10"/>
  <c r="C352" i="10"/>
  <c r="D348" i="10"/>
  <c r="C348" i="10"/>
  <c r="D347" i="10"/>
  <c r="C347" i="10"/>
  <c r="D341" i="10"/>
  <c r="C341" i="10" s="1"/>
  <c r="D336" i="10"/>
  <c r="C336" i="10"/>
  <c r="D335" i="10"/>
  <c r="C335" i="10"/>
  <c r="D331" i="10"/>
  <c r="D332" i="10" s="1"/>
  <c r="C331" i="10"/>
  <c r="C332" i="10" s="1"/>
  <c r="D327" i="10"/>
  <c r="C327" i="10"/>
  <c r="D326" i="10"/>
  <c r="C326" i="10"/>
  <c r="D322" i="10"/>
  <c r="C322" i="10"/>
  <c r="D321" i="10"/>
  <c r="C321" i="10"/>
  <c r="D315" i="10"/>
  <c r="C315" i="10" s="1"/>
  <c r="D310" i="10"/>
  <c r="C310" i="10"/>
  <c r="D309" i="10"/>
  <c r="C309" i="10"/>
  <c r="D305" i="10"/>
  <c r="D306" i="10" s="1"/>
  <c r="C305" i="10"/>
  <c r="C306" i="10" s="1"/>
  <c r="D301" i="10"/>
  <c r="C301" i="10"/>
  <c r="D300" i="10"/>
  <c r="C300" i="10"/>
  <c r="D296" i="10"/>
  <c r="C296" i="10"/>
  <c r="D295" i="10"/>
  <c r="C295" i="10"/>
  <c r="D289" i="10"/>
  <c r="C289" i="10" s="1"/>
  <c r="D284" i="10"/>
  <c r="C284" i="10"/>
  <c r="D283" i="10"/>
  <c r="C283" i="10"/>
  <c r="D279" i="10"/>
  <c r="D280" i="10" s="1"/>
  <c r="C279" i="10"/>
  <c r="C280" i="10" s="1"/>
  <c r="D275" i="10"/>
  <c r="C275" i="10"/>
  <c r="D274" i="10"/>
  <c r="C274" i="10"/>
  <c r="D270" i="10"/>
  <c r="C270" i="10"/>
  <c r="D269" i="10"/>
  <c r="C269" i="10"/>
  <c r="D263" i="10"/>
  <c r="C263" i="10" s="1"/>
  <c r="D258" i="10"/>
  <c r="C258" i="10"/>
  <c r="D257" i="10"/>
  <c r="C257" i="10"/>
  <c r="D253" i="10"/>
  <c r="D254" i="10" s="1"/>
  <c r="C253" i="10"/>
  <c r="C254" i="10" s="1"/>
  <c r="D249" i="10"/>
  <c r="C249" i="10"/>
  <c r="D248" i="10"/>
  <c r="C248" i="10"/>
  <c r="D244" i="10"/>
  <c r="C244" i="10"/>
  <c r="D243" i="10"/>
  <c r="C243" i="10"/>
  <c r="D237" i="10"/>
  <c r="C237" i="10" s="1"/>
  <c r="D232" i="10"/>
  <c r="C232" i="10"/>
  <c r="D231" i="10"/>
  <c r="C231" i="10"/>
  <c r="D227" i="10"/>
  <c r="D228" i="10" s="1"/>
  <c r="C227" i="10"/>
  <c r="C228" i="10" s="1"/>
  <c r="D223" i="10"/>
  <c r="C223" i="10"/>
  <c r="D222" i="10"/>
  <c r="C222" i="10"/>
  <c r="D218" i="10"/>
  <c r="C218" i="10"/>
  <c r="D217" i="10"/>
  <c r="C217" i="10"/>
  <c r="D211" i="10"/>
  <c r="C211" i="10" s="1"/>
  <c r="D206" i="10"/>
  <c r="C206" i="10"/>
  <c r="D205" i="10"/>
  <c r="C205" i="10"/>
  <c r="D201" i="10"/>
  <c r="D202" i="10" s="1"/>
  <c r="C201" i="10"/>
  <c r="C202" i="10" s="1"/>
  <c r="D197" i="10"/>
  <c r="C197" i="10"/>
  <c r="D196" i="10"/>
  <c r="C196" i="10"/>
  <c r="D192" i="10"/>
  <c r="C192" i="10"/>
  <c r="D191" i="10"/>
  <c r="C191" i="10"/>
  <c r="D185" i="10"/>
  <c r="C185" i="10" s="1"/>
  <c r="D180" i="10"/>
  <c r="C180" i="10"/>
  <c r="D179" i="10"/>
  <c r="C179" i="10"/>
  <c r="D175" i="10"/>
  <c r="D176" i="10" s="1"/>
  <c r="C175" i="10"/>
  <c r="C176" i="10" s="1"/>
  <c r="D171" i="10"/>
  <c r="C171" i="10"/>
  <c r="D170" i="10"/>
  <c r="C170" i="10"/>
  <c r="D166" i="10"/>
  <c r="C166" i="10"/>
  <c r="D165" i="10"/>
  <c r="C165" i="10"/>
  <c r="D159" i="10"/>
  <c r="C159" i="10" s="1"/>
  <c r="D154" i="10"/>
  <c r="C154" i="10"/>
  <c r="D153" i="10"/>
  <c r="C153" i="10"/>
  <c r="D149" i="10"/>
  <c r="D150" i="10" s="1"/>
  <c r="C149" i="10"/>
  <c r="C150" i="10" s="1"/>
  <c r="D145" i="10"/>
  <c r="C145" i="10"/>
  <c r="D144" i="10"/>
  <c r="C144" i="10"/>
  <c r="D140" i="10"/>
  <c r="C140" i="10"/>
  <c r="D139" i="10"/>
  <c r="C139" i="10"/>
  <c r="D133" i="10"/>
  <c r="C133" i="10" s="1"/>
  <c r="D128" i="10"/>
  <c r="C128" i="10"/>
  <c r="D127" i="10"/>
  <c r="C127" i="10"/>
  <c r="D123" i="10"/>
  <c r="D124" i="10" s="1"/>
  <c r="C123" i="10"/>
  <c r="C124" i="10" s="1"/>
  <c r="D119" i="10"/>
  <c r="C119" i="10"/>
  <c r="D118" i="10"/>
  <c r="C118" i="10"/>
  <c r="D114" i="10"/>
  <c r="C114" i="10"/>
  <c r="D113" i="10"/>
  <c r="C113" i="10"/>
  <c r="D107" i="10"/>
  <c r="C107" i="10" s="1"/>
  <c r="D102" i="10"/>
  <c r="C102" i="10"/>
  <c r="D101" i="10"/>
  <c r="C101" i="10"/>
  <c r="D97" i="10"/>
  <c r="D98" i="10" s="1"/>
  <c r="C97" i="10"/>
  <c r="C98" i="10" s="1"/>
  <c r="D93" i="10"/>
  <c r="C93" i="10"/>
  <c r="D92" i="10"/>
  <c r="C92" i="10"/>
  <c r="D88" i="10"/>
  <c r="C88" i="10"/>
  <c r="D87" i="10"/>
  <c r="C87" i="10"/>
  <c r="D81" i="10"/>
  <c r="C81" i="10" s="1"/>
  <c r="D76" i="10"/>
  <c r="C76" i="10"/>
  <c r="D75" i="10"/>
  <c r="C75" i="10"/>
  <c r="D71" i="10"/>
  <c r="D72" i="10" s="1"/>
  <c r="C71" i="10"/>
  <c r="C72" i="10" s="1"/>
  <c r="D67" i="10"/>
  <c r="C67" i="10"/>
  <c r="D66" i="10"/>
  <c r="C66" i="10"/>
  <c r="D62" i="10"/>
  <c r="C62" i="10"/>
  <c r="D61" i="10"/>
  <c r="C61" i="10"/>
  <c r="D55" i="10"/>
  <c r="C55" i="10" s="1"/>
  <c r="D50" i="10"/>
  <c r="C50" i="10"/>
  <c r="D49" i="10"/>
  <c r="C49" i="10"/>
  <c r="D45" i="10"/>
  <c r="D46" i="10" s="1"/>
  <c r="C45" i="10"/>
  <c r="C46" i="10" s="1"/>
  <c r="D41" i="10"/>
  <c r="C41" i="10"/>
  <c r="D40" i="10"/>
  <c r="C40" i="10"/>
  <c r="D36" i="10"/>
  <c r="C36" i="10"/>
  <c r="D35" i="10"/>
  <c r="C35" i="10"/>
  <c r="D29" i="10"/>
  <c r="C29" i="10" s="1"/>
  <c r="D24" i="10"/>
  <c r="C24" i="10"/>
  <c r="D23" i="10"/>
  <c r="C23" i="10"/>
  <c r="D19" i="10"/>
  <c r="D20" i="10" s="1"/>
  <c r="C19" i="10"/>
  <c r="C20" i="10" s="1"/>
  <c r="D15" i="10"/>
  <c r="C15" i="10"/>
  <c r="D10" i="10"/>
  <c r="C10" i="10"/>
  <c r="D9" i="10"/>
  <c r="C9" i="10"/>
  <c r="B250" i="9"/>
  <c r="B252" i="9" s="1"/>
  <c r="B256" i="9" s="1"/>
  <c r="E246" i="9"/>
  <c r="B246" i="9"/>
  <c r="E234" i="9"/>
  <c r="B234" i="9"/>
  <c r="B238" i="9" s="1"/>
  <c r="B240" i="9" s="1"/>
  <c r="B244" i="9" s="1"/>
  <c r="B228" i="9"/>
  <c r="B232" i="9" s="1"/>
  <c r="E222" i="9"/>
  <c r="B222" i="9"/>
  <c r="B226" i="9" s="1"/>
  <c r="E210" i="9"/>
  <c r="B210" i="9"/>
  <c r="B214" i="9" s="1"/>
  <c r="B216" i="9" s="1"/>
  <c r="B220" i="9" s="1"/>
  <c r="B204" i="9"/>
  <c r="B208" i="9" s="1"/>
  <c r="E198" i="9"/>
  <c r="B198" i="9"/>
  <c r="B202" i="9" s="1"/>
  <c r="E186" i="9"/>
  <c r="B186" i="9"/>
  <c r="B190" i="9" s="1"/>
  <c r="B192" i="9" s="1"/>
  <c r="B196" i="9" s="1"/>
  <c r="B180" i="9"/>
  <c r="B184" i="9" s="1"/>
  <c r="E174" i="9"/>
  <c r="B174" i="9"/>
  <c r="B178" i="9" s="1"/>
  <c r="E162" i="9"/>
  <c r="B162" i="9"/>
  <c r="B166" i="9" s="1"/>
  <c r="B168" i="9" s="1"/>
  <c r="B172" i="9" s="1"/>
  <c r="B156" i="9"/>
  <c r="B160" i="9" s="1"/>
  <c r="E150" i="9"/>
  <c r="B150" i="9"/>
  <c r="B154" i="9" s="1"/>
  <c r="E138" i="9"/>
  <c r="B138" i="9"/>
  <c r="B142" i="9" s="1"/>
  <c r="B144" i="9" s="1"/>
  <c r="B148" i="9" s="1"/>
  <c r="B132" i="9"/>
  <c r="B136" i="9" s="1"/>
  <c r="E126" i="9"/>
  <c r="B126" i="9"/>
  <c r="B130" i="9" s="1"/>
  <c r="E114" i="9"/>
  <c r="B114" i="9"/>
  <c r="B118" i="9" s="1"/>
  <c r="B120" i="9" s="1"/>
  <c r="B124" i="9" s="1"/>
  <c r="B108" i="9"/>
  <c r="B112" i="9" s="1"/>
  <c r="E102" i="9"/>
  <c r="B102" i="9"/>
  <c r="B106" i="9" s="1"/>
  <c r="E90" i="9"/>
  <c r="B90" i="9"/>
  <c r="B94" i="9" s="1"/>
  <c r="B96" i="9" s="1"/>
  <c r="B100" i="9" s="1"/>
  <c r="B84" i="9"/>
  <c r="B88" i="9" s="1"/>
  <c r="E78" i="9"/>
  <c r="B78" i="9"/>
  <c r="B82" i="9" s="1"/>
  <c r="E66" i="9"/>
  <c r="B66" i="9"/>
  <c r="B70" i="9" s="1"/>
  <c r="B72" i="9" s="1"/>
  <c r="B76" i="9" s="1"/>
  <c r="B60" i="9"/>
  <c r="B64" i="9" s="1"/>
  <c r="E54" i="9"/>
  <c r="B54" i="9"/>
  <c r="B58" i="9" s="1"/>
  <c r="E42" i="9"/>
  <c r="B42" i="9"/>
  <c r="B46" i="9" s="1"/>
  <c r="B48" i="9" s="1"/>
  <c r="B52" i="9" s="1"/>
  <c r="B36" i="9"/>
  <c r="B40" i="9" s="1"/>
  <c r="E30" i="9"/>
  <c r="B30" i="9"/>
  <c r="B34" i="9" s="1"/>
  <c r="E18" i="9"/>
  <c r="B18" i="9"/>
  <c r="B22" i="9" s="1"/>
  <c r="B24" i="9" s="1"/>
  <c r="B28" i="9" s="1"/>
  <c r="E6" i="9"/>
  <c r="B6" i="9"/>
  <c r="G315" i="8"/>
  <c r="F315" i="8"/>
  <c r="G312" i="8"/>
  <c r="F312" i="8"/>
  <c r="G311" i="8"/>
  <c r="F311" i="8"/>
  <c r="G310" i="8"/>
  <c r="F310" i="8"/>
  <c r="G307" i="8"/>
  <c r="F307" i="8"/>
  <c r="G306" i="8"/>
  <c r="G308" i="8" s="1"/>
  <c r="G313" i="8" s="1"/>
  <c r="G316" i="8" s="1"/>
  <c r="F306" i="8"/>
  <c r="F308" i="8" s="1"/>
  <c r="F313" i="8" s="1"/>
  <c r="F316" i="8" s="1"/>
  <c r="G300" i="8"/>
  <c r="F300" i="8"/>
  <c r="G297" i="8"/>
  <c r="F297" i="8"/>
  <c r="G296" i="8"/>
  <c r="F296" i="8"/>
  <c r="G295" i="8"/>
  <c r="F295" i="8"/>
  <c r="G292" i="8"/>
  <c r="F292" i="8"/>
  <c r="G291" i="8"/>
  <c r="G293" i="8" s="1"/>
  <c r="G298" i="8" s="1"/>
  <c r="G301" i="8" s="1"/>
  <c r="F291" i="8"/>
  <c r="F293" i="8" s="1"/>
  <c r="F298" i="8" s="1"/>
  <c r="F301" i="8" s="1"/>
  <c r="G285" i="8"/>
  <c r="F285" i="8"/>
  <c r="G282" i="8"/>
  <c r="F282" i="8"/>
  <c r="G281" i="8"/>
  <c r="F281" i="8"/>
  <c r="G280" i="8"/>
  <c r="F280" i="8"/>
  <c r="G277" i="8"/>
  <c r="F277" i="8"/>
  <c r="G276" i="8"/>
  <c r="G278" i="8" s="1"/>
  <c r="G283" i="8" s="1"/>
  <c r="G286" i="8" s="1"/>
  <c r="F276" i="8"/>
  <c r="F278" i="8" s="1"/>
  <c r="F283" i="8" s="1"/>
  <c r="F286" i="8" s="1"/>
  <c r="G270" i="8"/>
  <c r="F270" i="8"/>
  <c r="G267" i="8"/>
  <c r="F267" i="8"/>
  <c r="G266" i="8"/>
  <c r="F266" i="8"/>
  <c r="G265" i="8"/>
  <c r="F265" i="8"/>
  <c r="G262" i="8"/>
  <c r="F262" i="8"/>
  <c r="G261" i="8"/>
  <c r="G263" i="8" s="1"/>
  <c r="G268" i="8" s="1"/>
  <c r="G271" i="8" s="1"/>
  <c r="F261" i="8"/>
  <c r="F263" i="8" s="1"/>
  <c r="F268" i="8" s="1"/>
  <c r="F271" i="8" s="1"/>
  <c r="G255" i="8"/>
  <c r="F255" i="8"/>
  <c r="G252" i="8"/>
  <c r="F252" i="8"/>
  <c r="G251" i="8"/>
  <c r="F251" i="8"/>
  <c r="G250" i="8"/>
  <c r="F250" i="8"/>
  <c r="G247" i="8"/>
  <c r="F247" i="8"/>
  <c r="G246" i="8"/>
  <c r="G248" i="8" s="1"/>
  <c r="G253" i="8" s="1"/>
  <c r="G256" i="8" s="1"/>
  <c r="F246" i="8"/>
  <c r="F248" i="8" s="1"/>
  <c r="F253" i="8" s="1"/>
  <c r="F256" i="8" s="1"/>
  <c r="G240" i="8"/>
  <c r="F240" i="8"/>
  <c r="G237" i="8"/>
  <c r="F237" i="8"/>
  <c r="G236" i="8"/>
  <c r="F236" i="8"/>
  <c r="G235" i="8"/>
  <c r="F235" i="8"/>
  <c r="G232" i="8"/>
  <c r="F232" i="8"/>
  <c r="G231" i="8"/>
  <c r="G233" i="8" s="1"/>
  <c r="G238" i="8" s="1"/>
  <c r="G241" i="8" s="1"/>
  <c r="F231" i="8"/>
  <c r="F233" i="8" s="1"/>
  <c r="F238" i="8" s="1"/>
  <c r="F241" i="8" s="1"/>
  <c r="G225" i="8"/>
  <c r="F225" i="8"/>
  <c r="G222" i="8"/>
  <c r="F222" i="8"/>
  <c r="G221" i="8"/>
  <c r="F221" i="8"/>
  <c r="G220" i="8"/>
  <c r="F220" i="8"/>
  <c r="G217" i="8"/>
  <c r="F217" i="8"/>
  <c r="G216" i="8"/>
  <c r="G218" i="8" s="1"/>
  <c r="G223" i="8" s="1"/>
  <c r="G226" i="8" s="1"/>
  <c r="F216" i="8"/>
  <c r="F218" i="8" s="1"/>
  <c r="F223" i="8" s="1"/>
  <c r="F226" i="8" s="1"/>
  <c r="G210" i="8"/>
  <c r="F210" i="8"/>
  <c r="G207" i="8"/>
  <c r="F207" i="8"/>
  <c r="G206" i="8"/>
  <c r="F206" i="8"/>
  <c r="G205" i="8"/>
  <c r="F205" i="8"/>
  <c r="G202" i="8"/>
  <c r="F202" i="8"/>
  <c r="G201" i="8"/>
  <c r="G203" i="8" s="1"/>
  <c r="G208" i="8" s="1"/>
  <c r="G211" i="8" s="1"/>
  <c r="F201" i="8"/>
  <c r="F203" i="8" s="1"/>
  <c r="F208" i="8" s="1"/>
  <c r="F211" i="8" s="1"/>
  <c r="G195" i="8"/>
  <c r="F195" i="8"/>
  <c r="G192" i="8"/>
  <c r="F192" i="8"/>
  <c r="G191" i="8"/>
  <c r="F191" i="8"/>
  <c r="G190" i="8"/>
  <c r="F190" i="8"/>
  <c r="G187" i="8"/>
  <c r="F187" i="8"/>
  <c r="G186" i="8"/>
  <c r="G188" i="8" s="1"/>
  <c r="G193" i="8" s="1"/>
  <c r="G196" i="8" s="1"/>
  <c r="F186" i="8"/>
  <c r="F188" i="8" s="1"/>
  <c r="F193" i="8" s="1"/>
  <c r="F196" i="8" s="1"/>
  <c r="G180" i="8"/>
  <c r="F180" i="8"/>
  <c r="G177" i="8"/>
  <c r="F177" i="8"/>
  <c r="G176" i="8"/>
  <c r="F176" i="8"/>
  <c r="G175" i="8"/>
  <c r="F175" i="8"/>
  <c r="G172" i="8"/>
  <c r="F172" i="8"/>
  <c r="G171" i="8"/>
  <c r="G173" i="8" s="1"/>
  <c r="G178" i="8" s="1"/>
  <c r="G181" i="8" s="1"/>
  <c r="F171" i="8"/>
  <c r="F173" i="8" s="1"/>
  <c r="F178" i="8" s="1"/>
  <c r="F181" i="8" s="1"/>
  <c r="G165" i="8"/>
  <c r="F165" i="8"/>
  <c r="G162" i="8"/>
  <c r="F162" i="8"/>
  <c r="G161" i="8"/>
  <c r="F161" i="8"/>
  <c r="G160" i="8"/>
  <c r="F160" i="8"/>
  <c r="G157" i="8"/>
  <c r="F157" i="8"/>
  <c r="G156" i="8"/>
  <c r="G158" i="8" s="1"/>
  <c r="G163" i="8" s="1"/>
  <c r="G166" i="8" s="1"/>
  <c r="F156" i="8"/>
  <c r="F158" i="8" s="1"/>
  <c r="F163" i="8" s="1"/>
  <c r="F166" i="8" s="1"/>
  <c r="G150" i="8"/>
  <c r="F150" i="8"/>
  <c r="G147" i="8"/>
  <c r="F147" i="8"/>
  <c r="G146" i="8"/>
  <c r="F146" i="8"/>
  <c r="G145" i="8"/>
  <c r="F145" i="8"/>
  <c r="G142" i="8"/>
  <c r="F142" i="8"/>
  <c r="G141" i="8"/>
  <c r="G143" i="8" s="1"/>
  <c r="G148" i="8" s="1"/>
  <c r="G151" i="8" s="1"/>
  <c r="F141" i="8"/>
  <c r="F143" i="8" s="1"/>
  <c r="F148" i="8" s="1"/>
  <c r="F151" i="8" s="1"/>
  <c r="G135" i="8"/>
  <c r="F135" i="8"/>
  <c r="G132" i="8"/>
  <c r="F132" i="8"/>
  <c r="G131" i="8"/>
  <c r="F131" i="8"/>
  <c r="G130" i="8"/>
  <c r="F130" i="8"/>
  <c r="G127" i="8"/>
  <c r="F127" i="8"/>
  <c r="G126" i="8"/>
  <c r="G128" i="8" s="1"/>
  <c r="G133" i="8" s="1"/>
  <c r="G136" i="8" s="1"/>
  <c r="F126" i="8"/>
  <c r="F128" i="8" s="1"/>
  <c r="F133" i="8" s="1"/>
  <c r="F136" i="8" s="1"/>
  <c r="G120" i="8"/>
  <c r="F120" i="8"/>
  <c r="G117" i="8"/>
  <c r="F117" i="8"/>
  <c r="G116" i="8"/>
  <c r="F116" i="8"/>
  <c r="G115" i="8"/>
  <c r="F115" i="8"/>
  <c r="G112" i="8"/>
  <c r="F112" i="8"/>
  <c r="G111" i="8"/>
  <c r="G113" i="8" s="1"/>
  <c r="G118" i="8" s="1"/>
  <c r="G121" i="8" s="1"/>
  <c r="F111" i="8"/>
  <c r="F113" i="8" s="1"/>
  <c r="F118" i="8" s="1"/>
  <c r="F121" i="8" s="1"/>
  <c r="G105" i="8"/>
  <c r="F105" i="8"/>
  <c r="G102" i="8"/>
  <c r="F102" i="8"/>
  <c r="G101" i="8"/>
  <c r="F101" i="8"/>
  <c r="G100" i="8"/>
  <c r="F100" i="8"/>
  <c r="G97" i="8"/>
  <c r="F97" i="8"/>
  <c r="G96" i="8"/>
  <c r="G98" i="8" s="1"/>
  <c r="G103" i="8" s="1"/>
  <c r="G106" i="8" s="1"/>
  <c r="F96" i="8"/>
  <c r="F98" i="8" s="1"/>
  <c r="F103" i="8" s="1"/>
  <c r="F106" i="8" s="1"/>
  <c r="G90" i="8"/>
  <c r="F90" i="8"/>
  <c r="G87" i="8"/>
  <c r="F87" i="8"/>
  <c r="G86" i="8"/>
  <c r="F86" i="8"/>
  <c r="G85" i="8"/>
  <c r="F85" i="8"/>
  <c r="G82" i="8"/>
  <c r="F82" i="8"/>
  <c r="G81" i="8"/>
  <c r="G83" i="8" s="1"/>
  <c r="G88" i="8" s="1"/>
  <c r="G91" i="8" s="1"/>
  <c r="F81" i="8"/>
  <c r="F83" i="8" s="1"/>
  <c r="F88" i="8" s="1"/>
  <c r="F91" i="8" s="1"/>
  <c r="G75" i="8"/>
  <c r="F75" i="8"/>
  <c r="G72" i="8"/>
  <c r="F72" i="8"/>
  <c r="G71" i="8"/>
  <c r="F71" i="8"/>
  <c r="G70" i="8"/>
  <c r="F70" i="8"/>
  <c r="G67" i="8"/>
  <c r="F67" i="8"/>
  <c r="G66" i="8"/>
  <c r="G68" i="8" s="1"/>
  <c r="G73" i="8" s="1"/>
  <c r="G76" i="8" s="1"/>
  <c r="F66" i="8"/>
  <c r="F68" i="8" s="1"/>
  <c r="F73" i="8" s="1"/>
  <c r="F76" i="8" s="1"/>
  <c r="G60" i="8"/>
  <c r="F60" i="8"/>
  <c r="G57" i="8"/>
  <c r="F57" i="8"/>
  <c r="G56" i="8"/>
  <c r="F56" i="8"/>
  <c r="G55" i="8"/>
  <c r="F55" i="8"/>
  <c r="G52" i="8"/>
  <c r="F52" i="8"/>
  <c r="G51" i="8"/>
  <c r="G53" i="8" s="1"/>
  <c r="G58" i="8" s="1"/>
  <c r="G61" i="8" s="1"/>
  <c r="F51" i="8"/>
  <c r="F53" i="8" s="1"/>
  <c r="F58" i="8" s="1"/>
  <c r="F61" i="8" s="1"/>
  <c r="G45" i="8"/>
  <c r="F45" i="8"/>
  <c r="G42" i="8"/>
  <c r="F42" i="8"/>
  <c r="G41" i="8"/>
  <c r="F41" i="8"/>
  <c r="G40" i="8"/>
  <c r="F40" i="8"/>
  <c r="G37" i="8"/>
  <c r="F37" i="8"/>
  <c r="G36" i="8"/>
  <c r="G38" i="8" s="1"/>
  <c r="G43" i="8" s="1"/>
  <c r="G46" i="8" s="1"/>
  <c r="F36" i="8"/>
  <c r="F38" i="8" s="1"/>
  <c r="F43" i="8" s="1"/>
  <c r="F46" i="8" s="1"/>
  <c r="G30" i="8"/>
  <c r="F30" i="8"/>
  <c r="G27" i="8"/>
  <c r="F27" i="8"/>
  <c r="G26" i="8"/>
  <c r="F26" i="8"/>
  <c r="G25" i="8"/>
  <c r="F25" i="8"/>
  <c r="G22" i="8"/>
  <c r="F22" i="8"/>
  <c r="G21" i="8"/>
  <c r="F21" i="8"/>
  <c r="E243" i="9" s="1"/>
  <c r="F243" i="9" s="1"/>
  <c r="G15" i="8"/>
  <c r="F15" i="8"/>
  <c r="G12" i="8"/>
  <c r="F12" i="8"/>
  <c r="G11" i="8"/>
  <c r="F11" i="8"/>
  <c r="G10" i="8"/>
  <c r="F10" i="8"/>
  <c r="G7" i="8"/>
  <c r="F7" i="8"/>
  <c r="G6" i="8"/>
  <c r="D8" i="25" s="1"/>
  <c r="E8" i="25" s="1"/>
  <c r="B4" i="26" s="1"/>
  <c r="F6" i="8"/>
  <c r="C8" i="25" s="1"/>
  <c r="D128" i="7"/>
  <c r="C128" i="7"/>
  <c r="D126" i="7"/>
  <c r="C126" i="7"/>
  <c r="D6" i="7"/>
  <c r="C6" i="7"/>
  <c r="D293" i="6"/>
  <c r="C293" i="6"/>
  <c r="AH108" i="5"/>
  <c r="AH110" i="5" s="1"/>
  <c r="AH112" i="5" s="1"/>
  <c r="AA108" i="5"/>
  <c r="AA110" i="5" s="1"/>
  <c r="AA112" i="5" s="1"/>
  <c r="Z108" i="5"/>
  <c r="Z110" i="5" s="1"/>
  <c r="Z112" i="5" s="1"/>
  <c r="Y108" i="5"/>
  <c r="Y110" i="5" s="1"/>
  <c r="Y112" i="5" s="1"/>
  <c r="X108" i="5"/>
  <c r="X110" i="5" s="1"/>
  <c r="X112" i="5" s="1"/>
  <c r="S107" i="5"/>
  <c r="S109" i="5" s="1"/>
  <c r="S111" i="5" s="1"/>
  <c r="L107" i="5"/>
  <c r="L109" i="5" s="1"/>
  <c r="L111" i="5" s="1"/>
  <c r="K107" i="5"/>
  <c r="K109" i="5" s="1"/>
  <c r="K111" i="5" s="1"/>
  <c r="J107" i="5"/>
  <c r="J109" i="5" s="1"/>
  <c r="J111" i="5" s="1"/>
  <c r="I107" i="5"/>
  <c r="I109" i="5" s="1"/>
  <c r="I111" i="5" s="1"/>
  <c r="AD105" i="5"/>
  <c r="AB105" i="5"/>
  <c r="AC105" i="5" s="1"/>
  <c r="O105" i="5"/>
  <c r="P105" i="5" s="1"/>
  <c r="M105" i="5"/>
  <c r="N105" i="5" s="1"/>
  <c r="AD104" i="5"/>
  <c r="AE104" i="5" s="1"/>
  <c r="AB104" i="5"/>
  <c r="AC104" i="5" s="1"/>
  <c r="O104" i="5"/>
  <c r="P104" i="5" s="1"/>
  <c r="M104" i="5"/>
  <c r="N104" i="5" s="1"/>
  <c r="AD103" i="5"/>
  <c r="AE103" i="5" s="1"/>
  <c r="AB103" i="5"/>
  <c r="AC103" i="5" s="1"/>
  <c r="O103" i="5"/>
  <c r="P103" i="5" s="1"/>
  <c r="M103" i="5"/>
  <c r="N103" i="5" s="1"/>
  <c r="AD102" i="5"/>
  <c r="AE102" i="5" s="1"/>
  <c r="AB102" i="5"/>
  <c r="AC102" i="5" s="1"/>
  <c r="V102" i="5"/>
  <c r="O102" i="5"/>
  <c r="P102" i="5" s="1"/>
  <c r="M102" i="5"/>
  <c r="N102" i="5" s="1"/>
  <c r="AD101" i="5"/>
  <c r="AE101" i="5" s="1"/>
  <c r="AB101" i="5"/>
  <c r="AC101" i="5" s="1"/>
  <c r="V101" i="5"/>
  <c r="O101" i="5"/>
  <c r="P101" i="5" s="1"/>
  <c r="M101" i="5"/>
  <c r="N101" i="5" s="1"/>
  <c r="AD100" i="5"/>
  <c r="AE100" i="5" s="1"/>
  <c r="AB100" i="5"/>
  <c r="AC100" i="5" s="1"/>
  <c r="V100" i="5"/>
  <c r="O100" i="5"/>
  <c r="P100" i="5" s="1"/>
  <c r="M100" i="5"/>
  <c r="N100" i="5" s="1"/>
  <c r="AD99" i="5"/>
  <c r="AE99" i="5" s="1"/>
  <c r="AB99" i="5"/>
  <c r="AC99" i="5" s="1"/>
  <c r="V99" i="5"/>
  <c r="O99" i="5"/>
  <c r="P99" i="5" s="1"/>
  <c r="M99" i="5"/>
  <c r="N99" i="5" s="1"/>
  <c r="AD98" i="5"/>
  <c r="AE98" i="5" s="1"/>
  <c r="AB98" i="5"/>
  <c r="AC98" i="5" s="1"/>
  <c r="V98" i="5"/>
  <c r="O98" i="5"/>
  <c r="P98" i="5" s="1"/>
  <c r="M98" i="5"/>
  <c r="N98" i="5" s="1"/>
  <c r="AD97" i="5"/>
  <c r="AE97" i="5" s="1"/>
  <c r="AB97" i="5"/>
  <c r="AC97" i="5" s="1"/>
  <c r="V97" i="5"/>
  <c r="O97" i="5"/>
  <c r="P97" i="5" s="1"/>
  <c r="M97" i="5"/>
  <c r="N97" i="5" s="1"/>
  <c r="AD96" i="5"/>
  <c r="AE96" i="5" s="1"/>
  <c r="AB96" i="5"/>
  <c r="AC96" i="5" s="1"/>
  <c r="V96" i="5"/>
  <c r="O96" i="5"/>
  <c r="P96" i="5" s="1"/>
  <c r="M96" i="5"/>
  <c r="N96" i="5" s="1"/>
  <c r="AD95" i="5"/>
  <c r="AE95" i="5" s="1"/>
  <c r="AB95" i="5"/>
  <c r="AC95" i="5" s="1"/>
  <c r="V95" i="5"/>
  <c r="O95" i="5"/>
  <c r="P95" i="5" s="1"/>
  <c r="M95" i="5"/>
  <c r="N95" i="5" s="1"/>
  <c r="AD94" i="5"/>
  <c r="AE94" i="5" s="1"/>
  <c r="AB94" i="5"/>
  <c r="AC94" i="5" s="1"/>
  <c r="V94" i="5"/>
  <c r="O94" i="5"/>
  <c r="P94" i="5" s="1"/>
  <c r="M94" i="5"/>
  <c r="N94" i="5" s="1"/>
  <c r="AD93" i="5"/>
  <c r="AE93" i="5" s="1"/>
  <c r="AB93" i="5"/>
  <c r="AC93" i="5" s="1"/>
  <c r="V93" i="5"/>
  <c r="O93" i="5"/>
  <c r="P93" i="5" s="1"/>
  <c r="M93" i="5"/>
  <c r="N93" i="5" s="1"/>
  <c r="AD92" i="5"/>
  <c r="AE92" i="5" s="1"/>
  <c r="AB92" i="5"/>
  <c r="AC92" i="5" s="1"/>
  <c r="V92" i="5"/>
  <c r="O92" i="5"/>
  <c r="P92" i="5" s="1"/>
  <c r="M92" i="5"/>
  <c r="N92" i="5" s="1"/>
  <c r="AD91" i="5"/>
  <c r="AE91" i="5" s="1"/>
  <c r="AB91" i="5"/>
  <c r="AC91" i="5" s="1"/>
  <c r="V91" i="5"/>
  <c r="O91" i="5"/>
  <c r="P91" i="5" s="1"/>
  <c r="M91" i="5"/>
  <c r="N91" i="5" s="1"/>
  <c r="AD90" i="5"/>
  <c r="AE90" i="5" s="1"/>
  <c r="AB90" i="5"/>
  <c r="AC90" i="5" s="1"/>
  <c r="V90" i="5"/>
  <c r="O90" i="5"/>
  <c r="P90" i="5" s="1"/>
  <c r="M90" i="5"/>
  <c r="N90" i="5" s="1"/>
  <c r="AD89" i="5"/>
  <c r="AE89" i="5" s="1"/>
  <c r="AB89" i="5"/>
  <c r="AC89" i="5" s="1"/>
  <c r="V89" i="5"/>
  <c r="O89" i="5"/>
  <c r="P89" i="5" s="1"/>
  <c r="M89" i="5"/>
  <c r="N89" i="5" s="1"/>
  <c r="AD88" i="5"/>
  <c r="AE88" i="5" s="1"/>
  <c r="AB88" i="5"/>
  <c r="AC88" i="5" s="1"/>
  <c r="V88" i="5"/>
  <c r="O88" i="5"/>
  <c r="P88" i="5" s="1"/>
  <c r="M88" i="5"/>
  <c r="N88" i="5" s="1"/>
  <c r="AD87" i="5"/>
  <c r="AE87" i="5" s="1"/>
  <c r="AB87" i="5"/>
  <c r="AC87" i="5" s="1"/>
  <c r="V87" i="5"/>
  <c r="O87" i="5"/>
  <c r="P87" i="5" s="1"/>
  <c r="M87" i="5"/>
  <c r="N87" i="5" s="1"/>
  <c r="AD86" i="5"/>
  <c r="AE86" i="5" s="1"/>
  <c r="AB86" i="5"/>
  <c r="AC86" i="5" s="1"/>
  <c r="V86" i="5"/>
  <c r="O86" i="5"/>
  <c r="P86" i="5" s="1"/>
  <c r="M86" i="5"/>
  <c r="N86" i="5" s="1"/>
  <c r="AD85" i="5"/>
  <c r="AE85" i="5" s="1"/>
  <c r="AB85" i="5"/>
  <c r="AC85" i="5" s="1"/>
  <c r="V85" i="5"/>
  <c r="O85" i="5"/>
  <c r="P85" i="5" s="1"/>
  <c r="M85" i="5"/>
  <c r="N85" i="5" s="1"/>
  <c r="AD84" i="5"/>
  <c r="AE84" i="5" s="1"/>
  <c r="AB84" i="5"/>
  <c r="AC84" i="5" s="1"/>
  <c r="V84" i="5"/>
  <c r="O84" i="5"/>
  <c r="P84" i="5" s="1"/>
  <c r="M84" i="5"/>
  <c r="N84" i="5" s="1"/>
  <c r="AD83" i="5"/>
  <c r="AE83" i="5" s="1"/>
  <c r="AB83" i="5"/>
  <c r="AC83" i="5" s="1"/>
  <c r="V83" i="5"/>
  <c r="O83" i="5"/>
  <c r="P83" i="5" s="1"/>
  <c r="M83" i="5"/>
  <c r="N83" i="5" s="1"/>
  <c r="AD82" i="5"/>
  <c r="AE82" i="5" s="1"/>
  <c r="AB82" i="5"/>
  <c r="AC82" i="5" s="1"/>
  <c r="V82" i="5"/>
  <c r="O82" i="5"/>
  <c r="P82" i="5" s="1"/>
  <c r="M82" i="5"/>
  <c r="N82" i="5" s="1"/>
  <c r="AD81" i="5"/>
  <c r="AE81" i="5" s="1"/>
  <c r="AB81" i="5"/>
  <c r="AC81" i="5" s="1"/>
  <c r="V81" i="5"/>
  <c r="O81" i="5"/>
  <c r="P81" i="5" s="1"/>
  <c r="M81" i="5"/>
  <c r="N81" i="5" s="1"/>
  <c r="AD80" i="5"/>
  <c r="AE80" i="5" s="1"/>
  <c r="AB80" i="5"/>
  <c r="AC80" i="5" s="1"/>
  <c r="V80" i="5"/>
  <c r="O80" i="5"/>
  <c r="P80" i="5" s="1"/>
  <c r="M80" i="5"/>
  <c r="N80" i="5" s="1"/>
  <c r="AD79" i="5"/>
  <c r="AE79" i="5" s="1"/>
  <c r="AB79" i="5"/>
  <c r="AC79" i="5" s="1"/>
  <c r="V79" i="5"/>
  <c r="O79" i="5"/>
  <c r="P79" i="5" s="1"/>
  <c r="M79" i="5"/>
  <c r="N79" i="5" s="1"/>
  <c r="AD78" i="5"/>
  <c r="AE78" i="5" s="1"/>
  <c r="AB78" i="5"/>
  <c r="AC78" i="5" s="1"/>
  <c r="V78" i="5"/>
  <c r="O78" i="5"/>
  <c r="P78" i="5" s="1"/>
  <c r="M78" i="5"/>
  <c r="N78" i="5" s="1"/>
  <c r="AD77" i="5"/>
  <c r="AE77" i="5" s="1"/>
  <c r="AB77" i="5"/>
  <c r="AC77" i="5" s="1"/>
  <c r="V77" i="5"/>
  <c r="O77" i="5"/>
  <c r="P77" i="5" s="1"/>
  <c r="M77" i="5"/>
  <c r="N77" i="5" s="1"/>
  <c r="AD76" i="5"/>
  <c r="AE76" i="5" s="1"/>
  <c r="AB76" i="5"/>
  <c r="AC76" i="5" s="1"/>
  <c r="V76" i="5"/>
  <c r="O76" i="5"/>
  <c r="P76" i="5" s="1"/>
  <c r="M76" i="5"/>
  <c r="N76" i="5" s="1"/>
  <c r="AD75" i="5"/>
  <c r="AE75" i="5" s="1"/>
  <c r="AB75" i="5"/>
  <c r="AC75" i="5" s="1"/>
  <c r="V75" i="5"/>
  <c r="O75" i="5"/>
  <c r="P75" i="5" s="1"/>
  <c r="M75" i="5"/>
  <c r="N75" i="5" s="1"/>
  <c r="AD74" i="5"/>
  <c r="AE74" i="5" s="1"/>
  <c r="AB74" i="5"/>
  <c r="AC74" i="5" s="1"/>
  <c r="V74" i="5"/>
  <c r="O74" i="5"/>
  <c r="P74" i="5" s="1"/>
  <c r="M74" i="5"/>
  <c r="N74" i="5" s="1"/>
  <c r="AE73" i="5"/>
  <c r="AD73" i="5"/>
  <c r="AK73" i="5" s="1"/>
  <c r="AC73" i="5"/>
  <c r="AB73" i="5"/>
  <c r="P73" i="5"/>
  <c r="O73" i="5"/>
  <c r="V73" i="5" s="1"/>
  <c r="N73" i="5"/>
  <c r="Q73" i="5" s="1"/>
  <c r="R73" i="5" s="1"/>
  <c r="M73" i="5"/>
  <c r="AE72" i="5"/>
  <c r="AD72" i="5"/>
  <c r="AK72" i="5" s="1"/>
  <c r="AC72" i="5"/>
  <c r="AF72" i="5" s="1"/>
  <c r="AG72" i="5" s="1"/>
  <c r="AB72" i="5"/>
  <c r="P72" i="5"/>
  <c r="O72" i="5"/>
  <c r="V72" i="5" s="1"/>
  <c r="N72" i="5"/>
  <c r="Q72" i="5" s="1"/>
  <c r="R72" i="5" s="1"/>
  <c r="M72" i="5"/>
  <c r="AE71" i="5"/>
  <c r="AD71" i="5"/>
  <c r="AK71" i="5" s="1"/>
  <c r="AC71" i="5"/>
  <c r="AF71" i="5" s="1"/>
  <c r="AG71" i="5" s="1"/>
  <c r="AB71" i="5"/>
  <c r="P71" i="5"/>
  <c r="O71" i="5"/>
  <c r="V71" i="5" s="1"/>
  <c r="N71" i="5"/>
  <c r="Q71" i="5" s="1"/>
  <c r="R71" i="5" s="1"/>
  <c r="M71" i="5"/>
  <c r="AD70" i="5"/>
  <c r="AK70" i="5" s="1"/>
  <c r="AB70" i="5"/>
  <c r="AC70" i="5" s="1"/>
  <c r="O70" i="5"/>
  <c r="V70" i="5" s="1"/>
  <c r="M70" i="5"/>
  <c r="N70" i="5" s="1"/>
  <c r="AD69" i="5"/>
  <c r="AK69" i="5" s="1"/>
  <c r="AB69" i="5"/>
  <c r="AC69" i="5" s="1"/>
  <c r="O69" i="5"/>
  <c r="V69" i="5" s="1"/>
  <c r="M69" i="5"/>
  <c r="N69" i="5" s="1"/>
  <c r="AD68" i="5"/>
  <c r="AK68" i="5" s="1"/>
  <c r="AB68" i="5"/>
  <c r="AC68" i="5" s="1"/>
  <c r="O68" i="5"/>
  <c r="V68" i="5" s="1"/>
  <c r="M68" i="5"/>
  <c r="N68" i="5" s="1"/>
  <c r="AD67" i="5"/>
  <c r="AK67" i="5" s="1"/>
  <c r="AB67" i="5"/>
  <c r="AC67" i="5" s="1"/>
  <c r="O67" i="5"/>
  <c r="V67" i="5" s="1"/>
  <c r="M67" i="5"/>
  <c r="N67" i="5" s="1"/>
  <c r="AD66" i="5"/>
  <c r="AK66" i="5" s="1"/>
  <c r="AB66" i="5"/>
  <c r="AC66" i="5" s="1"/>
  <c r="O66" i="5"/>
  <c r="V66" i="5" s="1"/>
  <c r="M66" i="5"/>
  <c r="N66" i="5" s="1"/>
  <c r="AD65" i="5"/>
  <c r="AK65" i="5" s="1"/>
  <c r="AB65" i="5"/>
  <c r="AC65" i="5" s="1"/>
  <c r="O65" i="5"/>
  <c r="V65" i="5" s="1"/>
  <c r="M65" i="5"/>
  <c r="N65" i="5" s="1"/>
  <c r="AD64" i="5"/>
  <c r="AK64" i="5" s="1"/>
  <c r="AB64" i="5"/>
  <c r="AC64" i="5" s="1"/>
  <c r="O64" i="5"/>
  <c r="V64" i="5" s="1"/>
  <c r="M64" i="5"/>
  <c r="N64" i="5" s="1"/>
  <c r="AD63" i="5"/>
  <c r="AK63" i="5" s="1"/>
  <c r="AB63" i="5"/>
  <c r="AC63" i="5" s="1"/>
  <c r="O63" i="5"/>
  <c r="V63" i="5" s="1"/>
  <c r="M63" i="5"/>
  <c r="N63" i="5" s="1"/>
  <c r="AD62" i="5"/>
  <c r="AK62" i="5" s="1"/>
  <c r="AB62" i="5"/>
  <c r="AC62" i="5" s="1"/>
  <c r="O62" i="5"/>
  <c r="V62" i="5" s="1"/>
  <c r="M62" i="5"/>
  <c r="N62" i="5" s="1"/>
  <c r="AD61" i="5"/>
  <c r="AK61" i="5" s="1"/>
  <c r="AB61" i="5"/>
  <c r="AC61" i="5" s="1"/>
  <c r="O61" i="5"/>
  <c r="V61" i="5" s="1"/>
  <c r="M61" i="5"/>
  <c r="N61" i="5" s="1"/>
  <c r="AD60" i="5"/>
  <c r="AK60" i="5" s="1"/>
  <c r="AB60" i="5"/>
  <c r="AC60" i="5" s="1"/>
  <c r="O60" i="5"/>
  <c r="V60" i="5" s="1"/>
  <c r="M60" i="5"/>
  <c r="N60" i="5" s="1"/>
  <c r="AD59" i="5"/>
  <c r="AK59" i="5" s="1"/>
  <c r="AB59" i="5"/>
  <c r="AC59" i="5" s="1"/>
  <c r="O59" i="5"/>
  <c r="V59" i="5" s="1"/>
  <c r="M59" i="5"/>
  <c r="N59" i="5" s="1"/>
  <c r="AD58" i="5"/>
  <c r="AK58" i="5" s="1"/>
  <c r="AB58" i="5"/>
  <c r="AC58" i="5" s="1"/>
  <c r="O58" i="5"/>
  <c r="V58" i="5" s="1"/>
  <c r="M58" i="5"/>
  <c r="N58" i="5" s="1"/>
  <c r="AD57" i="5"/>
  <c r="AK57" i="5" s="1"/>
  <c r="AB57" i="5"/>
  <c r="AC57" i="5" s="1"/>
  <c r="O57" i="5"/>
  <c r="V57" i="5" s="1"/>
  <c r="M57" i="5"/>
  <c r="N57" i="5" s="1"/>
  <c r="AD56" i="5"/>
  <c r="AK56" i="5" s="1"/>
  <c r="AB56" i="5"/>
  <c r="AC56" i="5" s="1"/>
  <c r="O56" i="5"/>
  <c r="V56" i="5" s="1"/>
  <c r="M56" i="5"/>
  <c r="N56" i="5" s="1"/>
  <c r="AD55" i="5"/>
  <c r="AK55" i="5" s="1"/>
  <c r="AB55" i="5"/>
  <c r="AC55" i="5" s="1"/>
  <c r="O55" i="5"/>
  <c r="V55" i="5" s="1"/>
  <c r="M55" i="5"/>
  <c r="N55" i="5" s="1"/>
  <c r="AD54" i="5"/>
  <c r="AK54" i="5" s="1"/>
  <c r="AB54" i="5"/>
  <c r="AC54" i="5" s="1"/>
  <c r="O54" i="5"/>
  <c r="V54" i="5" s="1"/>
  <c r="M54" i="5"/>
  <c r="N54" i="5" s="1"/>
  <c r="AD53" i="5"/>
  <c r="AK53" i="5" s="1"/>
  <c r="AB53" i="5"/>
  <c r="AC53" i="5" s="1"/>
  <c r="O53" i="5"/>
  <c r="V53" i="5" s="1"/>
  <c r="M53" i="5"/>
  <c r="N53" i="5" s="1"/>
  <c r="AD52" i="5"/>
  <c r="AK52" i="5" s="1"/>
  <c r="AB52" i="5"/>
  <c r="AC52" i="5" s="1"/>
  <c r="O52" i="5"/>
  <c r="V52" i="5" s="1"/>
  <c r="M52" i="5"/>
  <c r="N52" i="5" s="1"/>
  <c r="AD51" i="5"/>
  <c r="AK51" i="5" s="1"/>
  <c r="AB51" i="5"/>
  <c r="AC51" i="5" s="1"/>
  <c r="O51" i="5"/>
  <c r="V51" i="5" s="1"/>
  <c r="M51" i="5"/>
  <c r="N51" i="5" s="1"/>
  <c r="AD50" i="5"/>
  <c r="AK50" i="5" s="1"/>
  <c r="AB50" i="5"/>
  <c r="AC50" i="5" s="1"/>
  <c r="O50" i="5"/>
  <c r="V50" i="5" s="1"/>
  <c r="M50" i="5"/>
  <c r="N50" i="5" s="1"/>
  <c r="AD49" i="5"/>
  <c r="AK49" i="5" s="1"/>
  <c r="AB49" i="5"/>
  <c r="AC49" i="5" s="1"/>
  <c r="O49" i="5"/>
  <c r="V49" i="5" s="1"/>
  <c r="M49" i="5"/>
  <c r="N49" i="5" s="1"/>
  <c r="AD48" i="5"/>
  <c r="AK48" i="5" s="1"/>
  <c r="AB48" i="5"/>
  <c r="AC48" i="5" s="1"/>
  <c r="O48" i="5"/>
  <c r="V48" i="5" s="1"/>
  <c r="M48" i="5"/>
  <c r="N48" i="5" s="1"/>
  <c r="AD47" i="5"/>
  <c r="AK47" i="5" s="1"/>
  <c r="AB47" i="5"/>
  <c r="AC47" i="5" s="1"/>
  <c r="O47" i="5"/>
  <c r="V47" i="5" s="1"/>
  <c r="M47" i="5"/>
  <c r="N47" i="5" s="1"/>
  <c r="AD46" i="5"/>
  <c r="AK46" i="5" s="1"/>
  <c r="AB46" i="5"/>
  <c r="AC46" i="5" s="1"/>
  <c r="O46" i="5"/>
  <c r="V46" i="5" s="1"/>
  <c r="M46" i="5"/>
  <c r="N46" i="5" s="1"/>
  <c r="AD45" i="5"/>
  <c r="AK45" i="5" s="1"/>
  <c r="AB45" i="5"/>
  <c r="AC45" i="5" s="1"/>
  <c r="O45" i="5"/>
  <c r="V45" i="5" s="1"/>
  <c r="M45" i="5"/>
  <c r="N45" i="5" s="1"/>
  <c r="AD44" i="5"/>
  <c r="AK44" i="5" s="1"/>
  <c r="AB44" i="5"/>
  <c r="AC44" i="5" s="1"/>
  <c r="O44" i="5"/>
  <c r="V44" i="5" s="1"/>
  <c r="M44" i="5"/>
  <c r="N44" i="5" s="1"/>
  <c r="AD43" i="5"/>
  <c r="AK43" i="5" s="1"/>
  <c r="AB43" i="5"/>
  <c r="AC43" i="5" s="1"/>
  <c r="O43" i="5"/>
  <c r="V43" i="5" s="1"/>
  <c r="M43" i="5"/>
  <c r="N43" i="5" s="1"/>
  <c r="AD42" i="5"/>
  <c r="AK42" i="5" s="1"/>
  <c r="AB42" i="5"/>
  <c r="AC42" i="5" s="1"/>
  <c r="O42" i="5"/>
  <c r="V42" i="5" s="1"/>
  <c r="M42" i="5"/>
  <c r="N42" i="5" s="1"/>
  <c r="AD41" i="5"/>
  <c r="AK41" i="5" s="1"/>
  <c r="AB41" i="5"/>
  <c r="AC41" i="5" s="1"/>
  <c r="O41" i="5"/>
  <c r="V41" i="5" s="1"/>
  <c r="M41" i="5"/>
  <c r="N41" i="5" s="1"/>
  <c r="AD40" i="5"/>
  <c r="AK40" i="5" s="1"/>
  <c r="AB40" i="5"/>
  <c r="AC40" i="5" s="1"/>
  <c r="O40" i="5"/>
  <c r="V40" i="5" s="1"/>
  <c r="M40" i="5"/>
  <c r="N40" i="5" s="1"/>
  <c r="AD39" i="5"/>
  <c r="AK39" i="5" s="1"/>
  <c r="AB39" i="5"/>
  <c r="AC39" i="5" s="1"/>
  <c r="O39" i="5"/>
  <c r="V39" i="5" s="1"/>
  <c r="M39" i="5"/>
  <c r="N39" i="5" s="1"/>
  <c r="AD38" i="5"/>
  <c r="AK38" i="5" s="1"/>
  <c r="AB38" i="5"/>
  <c r="AC38" i="5" s="1"/>
  <c r="O38" i="5"/>
  <c r="V38" i="5" s="1"/>
  <c r="M38" i="5"/>
  <c r="N38" i="5" s="1"/>
  <c r="AD37" i="5"/>
  <c r="AK37" i="5" s="1"/>
  <c r="AB37" i="5"/>
  <c r="AC37" i="5" s="1"/>
  <c r="O37" i="5"/>
  <c r="V37" i="5" s="1"/>
  <c r="M37" i="5"/>
  <c r="N37" i="5" s="1"/>
  <c r="AD36" i="5"/>
  <c r="AK36" i="5" s="1"/>
  <c r="AB36" i="5"/>
  <c r="AC36" i="5" s="1"/>
  <c r="O36" i="5"/>
  <c r="V36" i="5" s="1"/>
  <c r="M36" i="5"/>
  <c r="N36" i="5" s="1"/>
  <c r="AD35" i="5"/>
  <c r="AK35" i="5" s="1"/>
  <c r="AB35" i="5"/>
  <c r="AC35" i="5" s="1"/>
  <c r="O35" i="5"/>
  <c r="V35" i="5" s="1"/>
  <c r="M35" i="5"/>
  <c r="N35" i="5" s="1"/>
  <c r="AD34" i="5"/>
  <c r="AK34" i="5" s="1"/>
  <c r="AB34" i="5"/>
  <c r="AC34" i="5" s="1"/>
  <c r="O34" i="5"/>
  <c r="V34" i="5" s="1"/>
  <c r="M34" i="5"/>
  <c r="N34" i="5" s="1"/>
  <c r="AD33" i="5"/>
  <c r="AK33" i="5" s="1"/>
  <c r="AB33" i="5"/>
  <c r="AC33" i="5" s="1"/>
  <c r="O33" i="5"/>
  <c r="V33" i="5" s="1"/>
  <c r="M33" i="5"/>
  <c r="N33" i="5" s="1"/>
  <c r="AD32" i="5"/>
  <c r="AK32" i="5" s="1"/>
  <c r="AB32" i="5"/>
  <c r="AC32" i="5" s="1"/>
  <c r="O32" i="5"/>
  <c r="V32" i="5" s="1"/>
  <c r="M32" i="5"/>
  <c r="N32" i="5" s="1"/>
  <c r="AD31" i="5"/>
  <c r="AK31" i="5" s="1"/>
  <c r="AB31" i="5"/>
  <c r="AC31" i="5" s="1"/>
  <c r="O31" i="5"/>
  <c r="V31" i="5" s="1"/>
  <c r="M31" i="5"/>
  <c r="N31" i="5" s="1"/>
  <c r="AD30" i="5"/>
  <c r="AK30" i="5" s="1"/>
  <c r="AB30" i="5"/>
  <c r="AC30" i="5" s="1"/>
  <c r="O30" i="5"/>
  <c r="V30" i="5" s="1"/>
  <c r="M30" i="5"/>
  <c r="N30" i="5" s="1"/>
  <c r="AD29" i="5"/>
  <c r="AK29" i="5" s="1"/>
  <c r="AB29" i="5"/>
  <c r="AC29" i="5" s="1"/>
  <c r="O29" i="5"/>
  <c r="V29" i="5" s="1"/>
  <c r="M29" i="5"/>
  <c r="N29" i="5" s="1"/>
  <c r="AD28" i="5"/>
  <c r="AK28" i="5" s="1"/>
  <c r="AB28" i="5"/>
  <c r="AC28" i="5" s="1"/>
  <c r="O28" i="5"/>
  <c r="V28" i="5" s="1"/>
  <c r="M28" i="5"/>
  <c r="N28" i="5" s="1"/>
  <c r="AD27" i="5"/>
  <c r="AK27" i="5" s="1"/>
  <c r="AB27" i="5"/>
  <c r="AC27" i="5" s="1"/>
  <c r="O27" i="5"/>
  <c r="V27" i="5" s="1"/>
  <c r="M27" i="5"/>
  <c r="N27" i="5" s="1"/>
  <c r="AD26" i="5"/>
  <c r="AK26" i="5" s="1"/>
  <c r="AB26" i="5"/>
  <c r="AC26" i="5" s="1"/>
  <c r="O26" i="5"/>
  <c r="V26" i="5" s="1"/>
  <c r="M26" i="5"/>
  <c r="N26" i="5" s="1"/>
  <c r="AD25" i="5"/>
  <c r="AK25" i="5" s="1"/>
  <c r="AB25" i="5"/>
  <c r="AC25" i="5" s="1"/>
  <c r="O25" i="5"/>
  <c r="V25" i="5" s="1"/>
  <c r="M25" i="5"/>
  <c r="N25" i="5" s="1"/>
  <c r="AD24" i="5"/>
  <c r="AK24" i="5" s="1"/>
  <c r="AB24" i="5"/>
  <c r="AC24" i="5" s="1"/>
  <c r="O24" i="5"/>
  <c r="V24" i="5" s="1"/>
  <c r="M24" i="5"/>
  <c r="N24" i="5" s="1"/>
  <c r="AD23" i="5"/>
  <c r="AK23" i="5" s="1"/>
  <c r="AB23" i="5"/>
  <c r="AC23" i="5" s="1"/>
  <c r="O23" i="5"/>
  <c r="V23" i="5" s="1"/>
  <c r="M23" i="5"/>
  <c r="N23" i="5" s="1"/>
  <c r="AD22" i="5"/>
  <c r="AK22" i="5" s="1"/>
  <c r="AB22" i="5"/>
  <c r="AC22" i="5" s="1"/>
  <c r="O22" i="5"/>
  <c r="V22" i="5" s="1"/>
  <c r="M22" i="5"/>
  <c r="N22" i="5" s="1"/>
  <c r="AD21" i="5"/>
  <c r="AK21" i="5" s="1"/>
  <c r="AB21" i="5"/>
  <c r="AC21" i="5" s="1"/>
  <c r="O21" i="5"/>
  <c r="V21" i="5" s="1"/>
  <c r="M21" i="5"/>
  <c r="N21" i="5" s="1"/>
  <c r="AD20" i="5"/>
  <c r="AK20" i="5" s="1"/>
  <c r="AB20" i="5"/>
  <c r="AC20" i="5" s="1"/>
  <c r="O20" i="5"/>
  <c r="V20" i="5" s="1"/>
  <c r="M20" i="5"/>
  <c r="N20" i="5" s="1"/>
  <c r="AD19" i="5"/>
  <c r="AK19" i="5" s="1"/>
  <c r="AB19" i="5"/>
  <c r="AC19" i="5" s="1"/>
  <c r="O19" i="5"/>
  <c r="V19" i="5" s="1"/>
  <c r="M19" i="5"/>
  <c r="N19" i="5" s="1"/>
  <c r="AD18" i="5"/>
  <c r="AK18" i="5" s="1"/>
  <c r="AB18" i="5"/>
  <c r="AC18" i="5" s="1"/>
  <c r="O18" i="5"/>
  <c r="V18" i="5" s="1"/>
  <c r="M18" i="5"/>
  <c r="N18" i="5" s="1"/>
  <c r="AD17" i="5"/>
  <c r="AK17" i="5" s="1"/>
  <c r="AB17" i="5"/>
  <c r="AC17" i="5" s="1"/>
  <c r="O17" i="5"/>
  <c r="V17" i="5" s="1"/>
  <c r="M17" i="5"/>
  <c r="N17" i="5" s="1"/>
  <c r="AD16" i="5"/>
  <c r="AK16" i="5" s="1"/>
  <c r="AB16" i="5"/>
  <c r="AC16" i="5" s="1"/>
  <c r="O16" i="5"/>
  <c r="V16" i="5" s="1"/>
  <c r="M16" i="5"/>
  <c r="N16" i="5" s="1"/>
  <c r="AD15" i="5"/>
  <c r="AK15" i="5" s="1"/>
  <c r="AB15" i="5"/>
  <c r="AC15" i="5" s="1"/>
  <c r="O15" i="5"/>
  <c r="V15" i="5" s="1"/>
  <c r="M15" i="5"/>
  <c r="N15" i="5" s="1"/>
  <c r="AD14" i="5"/>
  <c r="AK14" i="5" s="1"/>
  <c r="AB14" i="5"/>
  <c r="AC14" i="5" s="1"/>
  <c r="O14" i="5"/>
  <c r="V14" i="5" s="1"/>
  <c r="M14" i="5"/>
  <c r="N14" i="5" s="1"/>
  <c r="AD13" i="5"/>
  <c r="AK13" i="5" s="1"/>
  <c r="AB13" i="5"/>
  <c r="AC13" i="5" s="1"/>
  <c r="O13" i="5"/>
  <c r="V13" i="5" s="1"/>
  <c r="M13" i="5"/>
  <c r="N13" i="5" s="1"/>
  <c r="AD12" i="5"/>
  <c r="AK12" i="5" s="1"/>
  <c r="AB12" i="5"/>
  <c r="AC12" i="5" s="1"/>
  <c r="O12" i="5"/>
  <c r="V12" i="5" s="1"/>
  <c r="M12" i="5"/>
  <c r="N12" i="5" s="1"/>
  <c r="AD11" i="5"/>
  <c r="AK11" i="5" s="1"/>
  <c r="AB11" i="5"/>
  <c r="AC11" i="5" s="1"/>
  <c r="O11" i="5"/>
  <c r="V11" i="5" s="1"/>
  <c r="M11" i="5"/>
  <c r="N11" i="5" s="1"/>
  <c r="AD10" i="5"/>
  <c r="AK10" i="5" s="1"/>
  <c r="AB10" i="5"/>
  <c r="AC10" i="5" s="1"/>
  <c r="O10" i="5"/>
  <c r="V10" i="5" s="1"/>
  <c r="M10" i="5"/>
  <c r="N10" i="5" s="1"/>
  <c r="AD9" i="5"/>
  <c r="AK9" i="5" s="1"/>
  <c r="AB9" i="5"/>
  <c r="AC9" i="5" s="1"/>
  <c r="O9" i="5"/>
  <c r="V9" i="5" s="1"/>
  <c r="M9" i="5"/>
  <c r="N9" i="5" s="1"/>
  <c r="AD8" i="5"/>
  <c r="AK8" i="5" s="1"/>
  <c r="AB8" i="5"/>
  <c r="AC8" i="5" s="1"/>
  <c r="O8" i="5"/>
  <c r="V8" i="5" s="1"/>
  <c r="M8" i="5"/>
  <c r="N8" i="5" s="1"/>
  <c r="AD7" i="5"/>
  <c r="AK7" i="5" s="1"/>
  <c r="AB7" i="5"/>
  <c r="AC7" i="5" s="1"/>
  <c r="O7" i="5"/>
  <c r="V7" i="5" s="1"/>
  <c r="M7" i="5"/>
  <c r="N7" i="5" s="1"/>
  <c r="AD6" i="5"/>
  <c r="AD108" i="5" s="1"/>
  <c r="AD110" i="5" s="1"/>
  <c r="AD112" i="5" s="1"/>
  <c r="AB6" i="5"/>
  <c r="AB108" i="5" s="1"/>
  <c r="AB110" i="5" s="1"/>
  <c r="AB112" i="5" s="1"/>
  <c r="O6" i="5"/>
  <c r="O107" i="5" s="1"/>
  <c r="O109" i="5" s="1"/>
  <c r="O111" i="5" s="1"/>
  <c r="M6" i="5"/>
  <c r="M107" i="5" s="1"/>
  <c r="M109" i="5" s="1"/>
  <c r="M111" i="5" s="1"/>
  <c r="J18" i="4"/>
  <c r="I18" i="4"/>
  <c r="H18" i="4"/>
  <c r="F18" i="4"/>
  <c r="E18" i="4"/>
  <c r="D18" i="4"/>
  <c r="B18" i="4"/>
  <c r="A18" i="4"/>
  <c r="J17" i="4"/>
  <c r="I17" i="4"/>
  <c r="H17" i="4"/>
  <c r="F17" i="4"/>
  <c r="E17" i="4"/>
  <c r="D17" i="4"/>
  <c r="B17" i="4"/>
  <c r="A17" i="4"/>
  <c r="J16" i="4"/>
  <c r="I16" i="4"/>
  <c r="H16" i="4"/>
  <c r="F16" i="4"/>
  <c r="E16" i="4"/>
  <c r="D16" i="4"/>
  <c r="B16" i="4"/>
  <c r="A16" i="4"/>
  <c r="J15" i="4"/>
  <c r="I15" i="4"/>
  <c r="H15" i="4"/>
  <c r="F15" i="4"/>
  <c r="E15" i="4"/>
  <c r="D15" i="4"/>
  <c r="B15" i="4"/>
  <c r="A15" i="4"/>
  <c r="J14" i="4"/>
  <c r="J19" i="4" s="1"/>
  <c r="F23" i="4" s="1"/>
  <c r="I14" i="4"/>
  <c r="I19" i="4" s="1"/>
  <c r="H14" i="4"/>
  <c r="H19" i="4" s="1"/>
  <c r="F14" i="4"/>
  <c r="F19" i="4" s="1"/>
  <c r="F22" i="4" s="1"/>
  <c r="E14" i="4"/>
  <c r="E19" i="4" s="1"/>
  <c r="D14" i="4"/>
  <c r="D19" i="4" s="1"/>
  <c r="B14" i="4"/>
  <c r="A14" i="4"/>
  <c r="K10" i="4"/>
  <c r="K18" i="4" s="1"/>
  <c r="G10" i="4"/>
  <c r="G18" i="4" s="1"/>
  <c r="K9" i="4"/>
  <c r="K17" i="4" s="1"/>
  <c r="G9" i="4"/>
  <c r="G17" i="4" s="1"/>
  <c r="K8" i="4"/>
  <c r="K16" i="4" s="1"/>
  <c r="G8" i="4"/>
  <c r="G16" i="4" s="1"/>
  <c r="K7" i="4"/>
  <c r="K15" i="4" s="1"/>
  <c r="G7" i="4"/>
  <c r="G15" i="4" s="1"/>
  <c r="K6" i="4"/>
  <c r="K14" i="4" s="1"/>
  <c r="K19" i="4" s="1"/>
  <c r="F25" i="4" s="1"/>
  <c r="G6" i="4"/>
  <c r="G14" i="4" s="1"/>
  <c r="G19" i="4" s="1"/>
  <c r="F24" i="4" s="1"/>
  <c r="C211" i="3"/>
  <c r="C206" i="3"/>
  <c r="B206" i="3"/>
  <c r="C201" i="3"/>
  <c r="C196" i="3"/>
  <c r="B196" i="3"/>
  <c r="D197" i="3" s="1"/>
  <c r="C191" i="3"/>
  <c r="C186" i="3"/>
  <c r="B186" i="3"/>
  <c r="D187" i="3" s="1"/>
  <c r="C181" i="3"/>
  <c r="C176" i="3"/>
  <c r="B176" i="3"/>
  <c r="D177" i="3" s="1"/>
  <c r="C171" i="3"/>
  <c r="C166" i="3"/>
  <c r="B166" i="3"/>
  <c r="D167" i="3" s="1"/>
  <c r="C161" i="3"/>
  <c r="C156" i="3"/>
  <c r="B156" i="3"/>
  <c r="C151" i="3"/>
  <c r="C146" i="3"/>
  <c r="B146" i="3"/>
  <c r="D147" i="3" s="1"/>
  <c r="C141" i="3"/>
  <c r="C136" i="3"/>
  <c r="B136" i="3"/>
  <c r="D137" i="3" s="1"/>
  <c r="C131" i="3"/>
  <c r="C126" i="3"/>
  <c r="B126" i="3"/>
  <c r="D127" i="3" s="1"/>
  <c r="C121" i="3"/>
  <c r="C116" i="3"/>
  <c r="B116" i="3"/>
  <c r="D117" i="3" s="1"/>
  <c r="C111" i="3"/>
  <c r="C106" i="3"/>
  <c r="B106" i="3"/>
  <c r="D107" i="3" s="1"/>
  <c r="C101" i="3"/>
  <c r="C96" i="3"/>
  <c r="B96" i="3"/>
  <c r="D97" i="3" s="1"/>
  <c r="C91" i="3"/>
  <c r="C86" i="3"/>
  <c r="B86" i="3"/>
  <c r="C81" i="3"/>
  <c r="C76" i="3"/>
  <c r="B76" i="3"/>
  <c r="C71" i="3"/>
  <c r="C66" i="3"/>
  <c r="B66" i="3"/>
  <c r="C61" i="3"/>
  <c r="C56" i="3"/>
  <c r="B56" i="3"/>
  <c r="E56" i="3" s="1"/>
  <c r="C51" i="3"/>
  <c r="C46" i="3"/>
  <c r="B46" i="3"/>
  <c r="C41" i="3"/>
  <c r="C36" i="3"/>
  <c r="B36" i="3"/>
  <c r="D37" i="3" s="1"/>
  <c r="C31" i="3"/>
  <c r="C26" i="3"/>
  <c r="B26" i="3"/>
  <c r="D27" i="3" s="1"/>
  <c r="C21" i="3"/>
  <c r="C16" i="3"/>
  <c r="B16" i="3"/>
  <c r="D17" i="3" s="1"/>
  <c r="C11" i="3"/>
  <c r="C6" i="3"/>
  <c r="B6" i="3"/>
  <c r="D7" i="3" s="1"/>
  <c r="D33" i="2"/>
  <c r="D28" i="2"/>
  <c r="D35" i="2" s="1"/>
  <c r="D16" i="2"/>
  <c r="D18" i="2" s="1"/>
  <c r="D11" i="2"/>
  <c r="T71" i="5" l="1"/>
  <c r="AI71" i="5"/>
  <c r="T72" i="5"/>
  <c r="AI72" i="5"/>
  <c r="T73" i="5"/>
  <c r="D20" i="2"/>
  <c r="B207" i="3"/>
  <c r="B197" i="3"/>
  <c r="E197" i="3" s="1"/>
  <c r="B202" i="3" s="1"/>
  <c r="B187" i="3"/>
  <c r="E187" i="3" s="1"/>
  <c r="B192" i="3" s="1"/>
  <c r="B177" i="3"/>
  <c r="E177" i="3" s="1"/>
  <c r="B182" i="3" s="1"/>
  <c r="B167" i="3"/>
  <c r="E167" i="3" s="1"/>
  <c r="B172" i="3" s="1"/>
  <c r="B157" i="3"/>
  <c r="B147" i="3"/>
  <c r="E147" i="3" s="1"/>
  <c r="B152" i="3" s="1"/>
  <c r="B137" i="3"/>
  <c r="E137" i="3" s="1"/>
  <c r="B142" i="3" s="1"/>
  <c r="B127" i="3"/>
  <c r="E127" i="3" s="1"/>
  <c r="B132" i="3" s="1"/>
  <c r="B117" i="3"/>
  <c r="E117" i="3" s="1"/>
  <c r="B122" i="3" s="1"/>
  <c r="B107" i="3"/>
  <c r="E107" i="3" s="1"/>
  <c r="B112" i="3" s="1"/>
  <c r="B97" i="3"/>
  <c r="E97" i="3" s="1"/>
  <c r="B102" i="3" s="1"/>
  <c r="B87" i="3"/>
  <c r="B77" i="3"/>
  <c r="B67" i="3"/>
  <c r="B57" i="3"/>
  <c r="B47" i="3"/>
  <c r="B37" i="3"/>
  <c r="E37" i="3" s="1"/>
  <c r="B42" i="3" s="1"/>
  <c r="B27" i="3"/>
  <c r="E27" i="3" s="1"/>
  <c r="B32" i="3" s="1"/>
  <c r="B17" i="3"/>
  <c r="E17" i="3" s="1"/>
  <c r="B22" i="3" s="1"/>
  <c r="B7" i="3"/>
  <c r="E7" i="3" s="1"/>
  <c r="B12" i="3" s="1"/>
  <c r="B61" i="3"/>
  <c r="B79" i="3"/>
  <c r="B159" i="3"/>
  <c r="W7" i="5"/>
  <c r="AL7" i="5"/>
  <c r="W8" i="5"/>
  <c r="AL8" i="5"/>
  <c r="W9" i="5"/>
  <c r="AL9" i="5"/>
  <c r="W10" i="5"/>
  <c r="AL10" i="5"/>
  <c r="W11" i="5"/>
  <c r="AL11" i="5"/>
  <c r="W12" i="5"/>
  <c r="AL12" i="5"/>
  <c r="W13" i="5"/>
  <c r="AL13" i="5"/>
  <c r="W14" i="5"/>
  <c r="AL14" i="5"/>
  <c r="W15" i="5"/>
  <c r="AL15" i="5"/>
  <c r="W16" i="5"/>
  <c r="AL16" i="5"/>
  <c r="W17" i="5"/>
  <c r="AL17" i="5"/>
  <c r="W18" i="5"/>
  <c r="AL18" i="5"/>
  <c r="W19" i="5"/>
  <c r="AL19" i="5"/>
  <c r="W20" i="5"/>
  <c r="AL20" i="5"/>
  <c r="W21" i="5"/>
  <c r="AL21" i="5"/>
  <c r="W22" i="5"/>
  <c r="AL22" i="5"/>
  <c r="W23" i="5"/>
  <c r="AL23" i="5"/>
  <c r="W24" i="5"/>
  <c r="AL24" i="5"/>
  <c r="W25" i="5"/>
  <c r="AL25" i="5"/>
  <c r="W26" i="5"/>
  <c r="AL26" i="5"/>
  <c r="W27" i="5"/>
  <c r="AL27" i="5"/>
  <c r="W28" i="5"/>
  <c r="AL28" i="5"/>
  <c r="W29" i="5"/>
  <c r="AL29" i="5"/>
  <c r="W30" i="5"/>
  <c r="AL30" i="5"/>
  <c r="W31" i="5"/>
  <c r="AL31" i="5"/>
  <c r="W32" i="5"/>
  <c r="AL32" i="5"/>
  <c r="W33" i="5"/>
  <c r="AL33" i="5"/>
  <c r="W34" i="5"/>
  <c r="AL34" i="5"/>
  <c r="W35" i="5"/>
  <c r="AL35" i="5"/>
  <c r="W36" i="5"/>
  <c r="AL36" i="5"/>
  <c r="W37" i="5"/>
  <c r="AL37" i="5"/>
  <c r="W38" i="5"/>
  <c r="AL38" i="5"/>
  <c r="W39" i="5"/>
  <c r="AL39" i="5"/>
  <c r="W40" i="5"/>
  <c r="AL40" i="5"/>
  <c r="W41" i="5"/>
  <c r="AL41" i="5"/>
  <c r="W42" i="5"/>
  <c r="AL42" i="5"/>
  <c r="W43" i="5"/>
  <c r="AL43" i="5"/>
  <c r="W44" i="5"/>
  <c r="AL44" i="5"/>
  <c r="W45" i="5"/>
  <c r="AL45" i="5"/>
  <c r="W46" i="5"/>
  <c r="AL46" i="5"/>
  <c r="W47" i="5"/>
  <c r="AL47" i="5"/>
  <c r="W48" i="5"/>
  <c r="AL48" i="5"/>
  <c r="W49" i="5"/>
  <c r="AL49" i="5"/>
  <c r="W50" i="5"/>
  <c r="AL50" i="5"/>
  <c r="W51" i="5"/>
  <c r="AL51" i="5"/>
  <c r="W52" i="5"/>
  <c r="AL52" i="5"/>
  <c r="W53" i="5"/>
  <c r="AL53" i="5"/>
  <c r="W54" i="5"/>
  <c r="AL54" i="5"/>
  <c r="W55" i="5"/>
  <c r="AL55" i="5"/>
  <c r="W56" i="5"/>
  <c r="AL56" i="5"/>
  <c r="W57" i="5"/>
  <c r="AL57" i="5"/>
  <c r="W58" i="5"/>
  <c r="AL58" i="5"/>
  <c r="W59" i="5"/>
  <c r="AL59" i="5"/>
  <c r="W60" i="5"/>
  <c r="AL60" i="5"/>
  <c r="W61" i="5"/>
  <c r="AL61" i="5"/>
  <c r="W62" i="5"/>
  <c r="AL62" i="5"/>
  <c r="W63" i="5"/>
  <c r="AL63" i="5"/>
  <c r="W64" i="5"/>
  <c r="AL64" i="5"/>
  <c r="W65" i="5"/>
  <c r="AL65" i="5"/>
  <c r="W66" i="5"/>
  <c r="AL66" i="5"/>
  <c r="W67" i="5"/>
  <c r="AL67" i="5"/>
  <c r="W68" i="5"/>
  <c r="AL68" i="5"/>
  <c r="W69" i="5"/>
  <c r="AL69" i="5"/>
  <c r="W70" i="5"/>
  <c r="AL70" i="5"/>
  <c r="E6" i="3"/>
  <c r="B9" i="3"/>
  <c r="E16" i="3"/>
  <c r="B19" i="3"/>
  <c r="E26" i="3"/>
  <c r="B29" i="3"/>
  <c r="E36" i="3"/>
  <c r="B39" i="3"/>
  <c r="E46" i="3"/>
  <c r="D47" i="3"/>
  <c r="D57" i="3"/>
  <c r="B59" i="3"/>
  <c r="D67" i="3"/>
  <c r="D77" i="3"/>
  <c r="D87" i="3"/>
  <c r="E96" i="3"/>
  <c r="B99" i="3"/>
  <c r="E106" i="3"/>
  <c r="B109" i="3"/>
  <c r="E116" i="3"/>
  <c r="B119" i="3"/>
  <c r="E126" i="3"/>
  <c r="B129" i="3"/>
  <c r="E136" i="3"/>
  <c r="B139" i="3"/>
  <c r="E146" i="3"/>
  <c r="B149" i="3"/>
  <c r="E156" i="3"/>
  <c r="D157" i="3"/>
  <c r="B169" i="3"/>
  <c r="E176" i="3"/>
  <c r="B179" i="3"/>
  <c r="E186" i="3"/>
  <c r="B189" i="3"/>
  <c r="E196" i="3"/>
  <c r="B199" i="3"/>
  <c r="D207" i="3"/>
  <c r="D13" i="10"/>
  <c r="N6" i="5"/>
  <c r="P6" i="5"/>
  <c r="AC6" i="5"/>
  <c r="AE6" i="5"/>
  <c r="P7" i="5"/>
  <c r="AE7" i="5"/>
  <c r="P8" i="5"/>
  <c r="AE8" i="5"/>
  <c r="P9" i="5"/>
  <c r="AE9" i="5"/>
  <c r="P10" i="5"/>
  <c r="AE10" i="5"/>
  <c r="P11" i="5"/>
  <c r="AE11" i="5"/>
  <c r="P12" i="5"/>
  <c r="AE12" i="5"/>
  <c r="P13" i="5"/>
  <c r="AE13" i="5"/>
  <c r="P14" i="5"/>
  <c r="AE14" i="5"/>
  <c r="P15" i="5"/>
  <c r="AE15" i="5"/>
  <c r="P16" i="5"/>
  <c r="AE16" i="5"/>
  <c r="P17" i="5"/>
  <c r="AE17" i="5"/>
  <c r="P18" i="5"/>
  <c r="AE18" i="5"/>
  <c r="P19" i="5"/>
  <c r="AE19" i="5"/>
  <c r="P20" i="5"/>
  <c r="AE20" i="5"/>
  <c r="P21" i="5"/>
  <c r="AE21" i="5"/>
  <c r="P22" i="5"/>
  <c r="AE22" i="5"/>
  <c r="P23" i="5"/>
  <c r="AE23" i="5"/>
  <c r="P24" i="5"/>
  <c r="AE24" i="5"/>
  <c r="P25" i="5"/>
  <c r="AE25" i="5"/>
  <c r="P26" i="5"/>
  <c r="AE26" i="5"/>
  <c r="P27" i="5"/>
  <c r="AE27" i="5"/>
  <c r="P28" i="5"/>
  <c r="AE28" i="5"/>
  <c r="P29" i="5"/>
  <c r="AE29" i="5"/>
  <c r="P30" i="5"/>
  <c r="AE30" i="5"/>
  <c r="P31" i="5"/>
  <c r="AE31" i="5"/>
  <c r="P32" i="5"/>
  <c r="AE32" i="5"/>
  <c r="P33" i="5"/>
  <c r="AE33" i="5"/>
  <c r="P34" i="5"/>
  <c r="AE34" i="5"/>
  <c r="P35" i="5"/>
  <c r="AE35" i="5"/>
  <c r="P36" i="5"/>
  <c r="AE36" i="5"/>
  <c r="P37" i="5"/>
  <c r="AE37" i="5"/>
  <c r="P38" i="5"/>
  <c r="AE38" i="5"/>
  <c r="P39" i="5"/>
  <c r="AE39" i="5"/>
  <c r="P40" i="5"/>
  <c r="AE40" i="5"/>
  <c r="P41" i="5"/>
  <c r="AE41" i="5"/>
  <c r="P42" i="5"/>
  <c r="AE42" i="5"/>
  <c r="P43" i="5"/>
  <c r="AE43" i="5"/>
  <c r="P44" i="5"/>
  <c r="AE44" i="5"/>
  <c r="P45" i="5"/>
  <c r="AE45" i="5"/>
  <c r="P46" i="5"/>
  <c r="AE46" i="5"/>
  <c r="P47" i="5"/>
  <c r="AE47" i="5"/>
  <c r="P48" i="5"/>
  <c r="AE48" i="5"/>
  <c r="P49" i="5"/>
  <c r="AE49" i="5"/>
  <c r="P50" i="5"/>
  <c r="AE50" i="5"/>
  <c r="P51" i="5"/>
  <c r="AE51" i="5"/>
  <c r="P52" i="5"/>
  <c r="AE52" i="5"/>
  <c r="P53" i="5"/>
  <c r="AE53" i="5"/>
  <c r="P54" i="5"/>
  <c r="AE54" i="5"/>
  <c r="P55" i="5"/>
  <c r="AE55" i="5"/>
  <c r="P56" i="5"/>
  <c r="AE56" i="5"/>
  <c r="P57" i="5"/>
  <c r="AE57" i="5"/>
  <c r="P58" i="5"/>
  <c r="AE58" i="5"/>
  <c r="P59" i="5"/>
  <c r="AE59" i="5"/>
  <c r="P60" i="5"/>
  <c r="AE60" i="5"/>
  <c r="P61" i="5"/>
  <c r="AE61" i="5"/>
  <c r="P62" i="5"/>
  <c r="AE62" i="5"/>
  <c r="P63" i="5"/>
  <c r="AE63" i="5"/>
  <c r="P64" i="5"/>
  <c r="AE64" i="5"/>
  <c r="P65" i="5"/>
  <c r="AE65" i="5"/>
  <c r="P66" i="5"/>
  <c r="AE66" i="5"/>
  <c r="P67" i="5"/>
  <c r="AE67" i="5"/>
  <c r="P68" i="5"/>
  <c r="AE68" i="5"/>
  <c r="P69" i="5"/>
  <c r="AE69" i="5"/>
  <c r="P70" i="5"/>
  <c r="AE70" i="5"/>
  <c r="U71" i="5"/>
  <c r="W71" i="5"/>
  <c r="AJ71" i="5"/>
  <c r="AL71" i="5"/>
  <c r="U72" i="5"/>
  <c r="W72" i="5"/>
  <c r="AJ72" i="5"/>
  <c r="AL72" i="5"/>
  <c r="U73" i="5"/>
  <c r="W73" i="5"/>
  <c r="AL73" i="5"/>
  <c r="W74" i="5"/>
  <c r="Q74" i="5"/>
  <c r="R74" i="5" s="1"/>
  <c r="T74" i="5" s="1"/>
  <c r="U74" i="5" s="1"/>
  <c r="W75" i="5"/>
  <c r="Q75" i="5"/>
  <c r="R75" i="5" s="1"/>
  <c r="T75" i="5" s="1"/>
  <c r="U75" i="5" s="1"/>
  <c r="W76" i="5"/>
  <c r="Q76" i="5"/>
  <c r="R76" i="5" s="1"/>
  <c r="T76" i="5" s="1"/>
  <c r="U76" i="5" s="1"/>
  <c r="W77" i="5"/>
  <c r="Q77" i="5"/>
  <c r="R77" i="5" s="1"/>
  <c r="T77" i="5" s="1"/>
  <c r="U77" i="5" s="1"/>
  <c r="W78" i="5"/>
  <c r="Q78" i="5"/>
  <c r="R78" i="5" s="1"/>
  <c r="T78" i="5" s="1"/>
  <c r="U78" i="5" s="1"/>
  <c r="W79" i="5"/>
  <c r="Q79" i="5"/>
  <c r="R79" i="5" s="1"/>
  <c r="T79" i="5" s="1"/>
  <c r="U79" i="5" s="1"/>
  <c r="W80" i="5"/>
  <c r="Q80" i="5"/>
  <c r="R80" i="5" s="1"/>
  <c r="T80" i="5" s="1"/>
  <c r="U80" i="5" s="1"/>
  <c r="W81" i="5"/>
  <c r="Q81" i="5"/>
  <c r="R81" i="5" s="1"/>
  <c r="T81" i="5" s="1"/>
  <c r="U81" i="5" s="1"/>
  <c r="W82" i="5"/>
  <c r="Q82" i="5"/>
  <c r="R82" i="5" s="1"/>
  <c r="T82" i="5" s="1"/>
  <c r="U82" i="5" s="1"/>
  <c r="W83" i="5"/>
  <c r="Q83" i="5"/>
  <c r="R83" i="5" s="1"/>
  <c r="T83" i="5" s="1"/>
  <c r="U83" i="5" s="1"/>
  <c r="W84" i="5"/>
  <c r="Q84" i="5"/>
  <c r="R84" i="5" s="1"/>
  <c r="T84" i="5" s="1"/>
  <c r="U84" i="5" s="1"/>
  <c r="W85" i="5"/>
  <c r="Q85" i="5"/>
  <c r="R85" i="5" s="1"/>
  <c r="T85" i="5" s="1"/>
  <c r="U85" i="5" s="1"/>
  <c r="W86" i="5"/>
  <c r="Q86" i="5"/>
  <c r="R86" i="5" s="1"/>
  <c r="T86" i="5" s="1"/>
  <c r="U86" i="5" s="1"/>
  <c r="W87" i="5"/>
  <c r="Q87" i="5"/>
  <c r="R87" i="5" s="1"/>
  <c r="T87" i="5" s="1"/>
  <c r="U87" i="5" s="1"/>
  <c r="W88" i="5"/>
  <c r="Q88" i="5"/>
  <c r="R88" i="5" s="1"/>
  <c r="T88" i="5" s="1"/>
  <c r="U88" i="5" s="1"/>
  <c r="W89" i="5"/>
  <c r="Q89" i="5"/>
  <c r="R89" i="5" s="1"/>
  <c r="T89" i="5" s="1"/>
  <c r="U89" i="5" s="1"/>
  <c r="W90" i="5"/>
  <c r="Q90" i="5"/>
  <c r="R90" i="5" s="1"/>
  <c r="T90" i="5" s="1"/>
  <c r="U90" i="5" s="1"/>
  <c r="W91" i="5"/>
  <c r="Q91" i="5"/>
  <c r="R91" i="5" s="1"/>
  <c r="T91" i="5" s="1"/>
  <c r="U91" i="5" s="1"/>
  <c r="W92" i="5"/>
  <c r="Q92" i="5"/>
  <c r="R92" i="5" s="1"/>
  <c r="T92" i="5" s="1"/>
  <c r="U92" i="5" s="1"/>
  <c r="W93" i="5"/>
  <c r="Q93" i="5"/>
  <c r="R93" i="5" s="1"/>
  <c r="T93" i="5" s="1"/>
  <c r="U93" i="5" s="1"/>
  <c r="W94" i="5"/>
  <c r="Q94" i="5"/>
  <c r="R94" i="5" s="1"/>
  <c r="T94" i="5" s="1"/>
  <c r="U94" i="5" s="1"/>
  <c r="W95" i="5"/>
  <c r="Q95" i="5"/>
  <c r="R95" i="5" s="1"/>
  <c r="T95" i="5" s="1"/>
  <c r="U95" i="5" s="1"/>
  <c r="W96" i="5"/>
  <c r="Q96" i="5"/>
  <c r="R96" i="5" s="1"/>
  <c r="T96" i="5" s="1"/>
  <c r="U96" i="5" s="1"/>
  <c r="W97" i="5"/>
  <c r="Q97" i="5"/>
  <c r="R97" i="5" s="1"/>
  <c r="T97" i="5" s="1"/>
  <c r="U97" i="5" s="1"/>
  <c r="W98" i="5"/>
  <c r="Q98" i="5"/>
  <c r="R98" i="5" s="1"/>
  <c r="T98" i="5" s="1"/>
  <c r="U98" i="5" s="1"/>
  <c r="W99" i="5"/>
  <c r="Q99" i="5"/>
  <c r="R99" i="5" s="1"/>
  <c r="T99" i="5" s="1"/>
  <c r="U99" i="5" s="1"/>
  <c r="W100" i="5"/>
  <c r="Q100" i="5"/>
  <c r="R100" i="5" s="1"/>
  <c r="T100" i="5" s="1"/>
  <c r="U100" i="5" s="1"/>
  <c r="W101" i="5"/>
  <c r="Q101" i="5"/>
  <c r="R101" i="5" s="1"/>
  <c r="T101" i="5" s="1"/>
  <c r="U101" i="5" s="1"/>
  <c r="W102" i="5"/>
  <c r="Q102" i="5"/>
  <c r="R102" i="5" s="1"/>
  <c r="T102" i="5" s="1"/>
  <c r="U102" i="5" s="1"/>
  <c r="Q103" i="5"/>
  <c r="R103" i="5" s="1"/>
  <c r="T103" i="5" s="1"/>
  <c r="U103" i="5" s="1"/>
  <c r="V103" i="5"/>
  <c r="W103" i="5" s="1"/>
  <c r="Q104" i="5"/>
  <c r="R104" i="5" s="1"/>
  <c r="T104" i="5" s="1"/>
  <c r="U104" i="5" s="1"/>
  <c r="V104" i="5"/>
  <c r="W104" i="5" s="1"/>
  <c r="Q105" i="5"/>
  <c r="R105" i="5" s="1"/>
  <c r="T105" i="5" s="1"/>
  <c r="U105" i="5" s="1"/>
  <c r="V105" i="5"/>
  <c r="W105" i="5" s="1"/>
  <c r="AK105" i="5"/>
  <c r="AE105" i="5"/>
  <c r="F48" i="8"/>
  <c r="F49" i="8" s="1"/>
  <c r="F63" i="8"/>
  <c r="F64" i="8" s="1"/>
  <c r="F78" i="8"/>
  <c r="F79" i="8" s="1"/>
  <c r="F93" i="8"/>
  <c r="F94" i="8" s="1"/>
  <c r="F108" i="8"/>
  <c r="F109" i="8" s="1"/>
  <c r="F123" i="8"/>
  <c r="F124" i="8" s="1"/>
  <c r="F138" i="8"/>
  <c r="F139" i="8" s="1"/>
  <c r="F153" i="8"/>
  <c r="F154" i="8" s="1"/>
  <c r="F168" i="8"/>
  <c r="F169" i="8" s="1"/>
  <c r="F183" i="8"/>
  <c r="F184" i="8" s="1"/>
  <c r="F198" i="8"/>
  <c r="F199" i="8" s="1"/>
  <c r="F213" i="8"/>
  <c r="F214" i="8" s="1"/>
  <c r="F228" i="8"/>
  <c r="F229" i="8" s="1"/>
  <c r="F243" i="8"/>
  <c r="F244" i="8" s="1"/>
  <c r="F258" i="8"/>
  <c r="F259" i="8" s="1"/>
  <c r="F273" i="8"/>
  <c r="F274" i="8" s="1"/>
  <c r="F288" i="8"/>
  <c r="F289" i="8" s="1"/>
  <c r="F303" i="8"/>
  <c r="F304" i="8" s="1"/>
  <c r="F318" i="8"/>
  <c r="F319" i="8" s="1"/>
  <c r="E66" i="3"/>
  <c r="E76" i="3"/>
  <c r="E86" i="3"/>
  <c r="E166" i="3"/>
  <c r="E206" i="3"/>
  <c r="V6" i="5"/>
  <c r="V107" i="5" s="1"/>
  <c r="V109" i="5" s="1"/>
  <c r="V111" i="5" s="1"/>
  <c r="AK6" i="5"/>
  <c r="AF73" i="5"/>
  <c r="AG73" i="5" s="1"/>
  <c r="AI73" i="5" s="1"/>
  <c r="AJ73" i="5" s="1"/>
  <c r="AF74" i="5"/>
  <c r="AG74" i="5" s="1"/>
  <c r="AI74" i="5" s="1"/>
  <c r="AJ74" i="5" s="1"/>
  <c r="AK74" i="5"/>
  <c r="AL74" i="5" s="1"/>
  <c r="AF75" i="5"/>
  <c r="AG75" i="5" s="1"/>
  <c r="AI75" i="5" s="1"/>
  <c r="AJ75" i="5" s="1"/>
  <c r="AK75" i="5"/>
  <c r="AL75" i="5" s="1"/>
  <c r="AF76" i="5"/>
  <c r="AG76" i="5" s="1"/>
  <c r="AI76" i="5" s="1"/>
  <c r="AJ76" i="5" s="1"/>
  <c r="AK76" i="5"/>
  <c r="AL76" i="5" s="1"/>
  <c r="AF77" i="5"/>
  <c r="AG77" i="5" s="1"/>
  <c r="AI77" i="5" s="1"/>
  <c r="AJ77" i="5" s="1"/>
  <c r="AK77" i="5"/>
  <c r="AL77" i="5" s="1"/>
  <c r="AF78" i="5"/>
  <c r="AG78" i="5" s="1"/>
  <c r="AI78" i="5" s="1"/>
  <c r="AJ78" i="5" s="1"/>
  <c r="AK78" i="5"/>
  <c r="AL78" i="5" s="1"/>
  <c r="AF79" i="5"/>
  <c r="AG79" i="5" s="1"/>
  <c r="AI79" i="5" s="1"/>
  <c r="AJ79" i="5" s="1"/>
  <c r="AK79" i="5"/>
  <c r="AL79" i="5" s="1"/>
  <c r="AL80" i="5"/>
  <c r="AF80" i="5"/>
  <c r="AG80" i="5" s="1"/>
  <c r="AI80" i="5" s="1"/>
  <c r="AJ80" i="5" s="1"/>
  <c r="AK80" i="5"/>
  <c r="AL81" i="5"/>
  <c r="AF81" i="5"/>
  <c r="AG81" i="5" s="1"/>
  <c r="AI81" i="5" s="1"/>
  <c r="AJ81" i="5" s="1"/>
  <c r="AK81" i="5"/>
  <c r="AL82" i="5"/>
  <c r="AF82" i="5"/>
  <c r="AG82" i="5" s="1"/>
  <c r="AI82" i="5" s="1"/>
  <c r="AJ82" i="5" s="1"/>
  <c r="AK82" i="5"/>
  <c r="AL83" i="5"/>
  <c r="AF83" i="5"/>
  <c r="AG83" i="5" s="1"/>
  <c r="AI83" i="5" s="1"/>
  <c r="AJ83" i="5" s="1"/>
  <c r="AK83" i="5"/>
  <c r="AL84" i="5"/>
  <c r="AF84" i="5"/>
  <c r="AG84" i="5" s="1"/>
  <c r="AI84" i="5" s="1"/>
  <c r="AJ84" i="5" s="1"/>
  <c r="AK84" i="5"/>
  <c r="AL85" i="5"/>
  <c r="AF85" i="5"/>
  <c r="AG85" i="5" s="1"/>
  <c r="AI85" i="5" s="1"/>
  <c r="AJ85" i="5" s="1"/>
  <c r="AK85" i="5"/>
  <c r="AL86" i="5"/>
  <c r="AF86" i="5"/>
  <c r="AG86" i="5" s="1"/>
  <c r="AI86" i="5" s="1"/>
  <c r="AJ86" i="5" s="1"/>
  <c r="AK86" i="5"/>
  <c r="AL87" i="5"/>
  <c r="AF87" i="5"/>
  <c r="AG87" i="5" s="1"/>
  <c r="AI87" i="5" s="1"/>
  <c r="AJ87" i="5" s="1"/>
  <c r="AK87" i="5"/>
  <c r="AL88" i="5"/>
  <c r="AF88" i="5"/>
  <c r="AG88" i="5" s="1"/>
  <c r="AI88" i="5" s="1"/>
  <c r="AJ88" i="5" s="1"/>
  <c r="AK88" i="5"/>
  <c r="AL89" i="5"/>
  <c r="AF89" i="5"/>
  <c r="AG89" i="5" s="1"/>
  <c r="AI89" i="5" s="1"/>
  <c r="AJ89" i="5" s="1"/>
  <c r="AK89" i="5"/>
  <c r="AL90" i="5"/>
  <c r="AF90" i="5"/>
  <c r="AG90" i="5" s="1"/>
  <c r="AI90" i="5" s="1"/>
  <c r="AJ90" i="5" s="1"/>
  <c r="AK90" i="5"/>
  <c r="AL91" i="5"/>
  <c r="AF91" i="5"/>
  <c r="AG91" i="5" s="1"/>
  <c r="AI91" i="5" s="1"/>
  <c r="AJ91" i="5" s="1"/>
  <c r="AK91" i="5"/>
  <c r="AL92" i="5"/>
  <c r="AF92" i="5"/>
  <c r="AG92" i="5" s="1"/>
  <c r="AI92" i="5" s="1"/>
  <c r="AJ92" i="5" s="1"/>
  <c r="AK92" i="5"/>
  <c r="AL93" i="5"/>
  <c r="AF93" i="5"/>
  <c r="AG93" i="5" s="1"/>
  <c r="AI93" i="5" s="1"/>
  <c r="AJ93" i="5" s="1"/>
  <c r="AK93" i="5"/>
  <c r="AL94" i="5"/>
  <c r="AF94" i="5"/>
  <c r="AG94" i="5" s="1"/>
  <c r="AI94" i="5" s="1"/>
  <c r="AJ94" i="5" s="1"/>
  <c r="AK94" i="5"/>
  <c r="AL95" i="5"/>
  <c r="AF95" i="5"/>
  <c r="AG95" i="5" s="1"/>
  <c r="AI95" i="5" s="1"/>
  <c r="AJ95" i="5" s="1"/>
  <c r="AK95" i="5"/>
  <c r="AL96" i="5"/>
  <c r="AF96" i="5"/>
  <c r="AG96" i="5" s="1"/>
  <c r="AI96" i="5" s="1"/>
  <c r="AJ96" i="5" s="1"/>
  <c r="AK96" i="5"/>
  <c r="AL97" i="5"/>
  <c r="AF97" i="5"/>
  <c r="AG97" i="5" s="1"/>
  <c r="AI97" i="5" s="1"/>
  <c r="AJ97" i="5" s="1"/>
  <c r="AK97" i="5"/>
  <c r="AL98" i="5"/>
  <c r="AF98" i="5"/>
  <c r="AG98" i="5" s="1"/>
  <c r="AI98" i="5" s="1"/>
  <c r="AJ98" i="5" s="1"/>
  <c r="AK98" i="5"/>
  <c r="AL99" i="5"/>
  <c r="AF99" i="5"/>
  <c r="AG99" i="5" s="1"/>
  <c r="AI99" i="5" s="1"/>
  <c r="AJ99" i="5" s="1"/>
  <c r="AK99" i="5"/>
  <c r="AL100" i="5"/>
  <c r="AF100" i="5"/>
  <c r="AG100" i="5" s="1"/>
  <c r="AI100" i="5" s="1"/>
  <c r="AJ100" i="5" s="1"/>
  <c r="AK100" i="5"/>
  <c r="AL101" i="5"/>
  <c r="AF101" i="5"/>
  <c r="AG101" i="5" s="1"/>
  <c r="AI101" i="5" s="1"/>
  <c r="AJ101" i="5" s="1"/>
  <c r="AK101" i="5"/>
  <c r="AL102" i="5"/>
  <c r="AF102" i="5"/>
  <c r="AG102" i="5" s="1"/>
  <c r="AI102" i="5" s="1"/>
  <c r="AJ102" i="5" s="1"/>
  <c r="AK102" i="5"/>
  <c r="AL103" i="5"/>
  <c r="AF103" i="5"/>
  <c r="AG103" i="5" s="1"/>
  <c r="AI103" i="5" s="1"/>
  <c r="AJ103" i="5" s="1"/>
  <c r="AK103" i="5"/>
  <c r="AL104" i="5"/>
  <c r="AF104" i="5"/>
  <c r="AG104" i="5" s="1"/>
  <c r="AI104" i="5" s="1"/>
  <c r="AJ104" i="5" s="1"/>
  <c r="AK104" i="5"/>
  <c r="AL105" i="5"/>
  <c r="AF105" i="5"/>
  <c r="AG105" i="5" s="1"/>
  <c r="G49" i="8"/>
  <c r="G48" i="8"/>
  <c r="G64" i="8"/>
  <c r="G63" i="8"/>
  <c r="G79" i="8"/>
  <c r="G78" i="8"/>
  <c r="G94" i="8"/>
  <c r="G93" i="8"/>
  <c r="G109" i="8"/>
  <c r="G108" i="8"/>
  <c r="G124" i="8"/>
  <c r="G123" i="8"/>
  <c r="G139" i="8"/>
  <c r="G138" i="8"/>
  <c r="G154" i="8"/>
  <c r="G153" i="8"/>
  <c r="G169" i="8"/>
  <c r="G168" i="8"/>
  <c r="G184" i="8"/>
  <c r="G183" i="8"/>
  <c r="G199" i="8"/>
  <c r="G198" i="8"/>
  <c r="G214" i="8"/>
  <c r="G213" i="8"/>
  <c r="G229" i="8"/>
  <c r="G228" i="8"/>
  <c r="G244" i="8"/>
  <c r="G243" i="8"/>
  <c r="G259" i="8"/>
  <c r="G258" i="8"/>
  <c r="G274" i="8"/>
  <c r="G273" i="8"/>
  <c r="G289" i="8"/>
  <c r="G288" i="8"/>
  <c r="G304" i="8"/>
  <c r="G303" i="8"/>
  <c r="G319" i="8"/>
  <c r="G318" i="8"/>
  <c r="G8" i="8"/>
  <c r="D6" i="13"/>
  <c r="D11" i="13" s="1"/>
  <c r="E249" i="9"/>
  <c r="F249" i="9" s="1"/>
  <c r="E247" i="9"/>
  <c r="F247" i="9" s="1"/>
  <c r="E237" i="9"/>
  <c r="F237" i="9" s="1"/>
  <c r="C236" i="9"/>
  <c r="E236" i="9" s="1"/>
  <c r="E235" i="9"/>
  <c r="E225" i="9"/>
  <c r="F225" i="9" s="1"/>
  <c r="C224" i="9"/>
  <c r="E224" i="9" s="1"/>
  <c r="E223" i="9"/>
  <c r="E213" i="9"/>
  <c r="F213" i="9" s="1"/>
  <c r="C212" i="9"/>
  <c r="E212" i="9" s="1"/>
  <c r="E211" i="9"/>
  <c r="E201" i="9"/>
  <c r="F201" i="9" s="1"/>
  <c r="C200" i="9"/>
  <c r="E200" i="9" s="1"/>
  <c r="E199" i="9"/>
  <c r="E189" i="9"/>
  <c r="F189" i="9" s="1"/>
  <c r="C188" i="9"/>
  <c r="E188" i="9" s="1"/>
  <c r="E187" i="9"/>
  <c r="E177" i="9"/>
  <c r="F177" i="9" s="1"/>
  <c r="C176" i="9"/>
  <c r="E176" i="9" s="1"/>
  <c r="E175" i="9"/>
  <c r="E165" i="9"/>
  <c r="F165" i="9" s="1"/>
  <c r="C164" i="9"/>
  <c r="E164" i="9" s="1"/>
  <c r="E163" i="9"/>
  <c r="E153" i="9"/>
  <c r="F153" i="9" s="1"/>
  <c r="C152" i="9"/>
  <c r="E152" i="9" s="1"/>
  <c r="E151" i="9"/>
  <c r="E141" i="9"/>
  <c r="F141" i="9" s="1"/>
  <c r="C140" i="9"/>
  <c r="E140" i="9" s="1"/>
  <c r="E139" i="9"/>
  <c r="E129" i="9"/>
  <c r="F129" i="9" s="1"/>
  <c r="C128" i="9"/>
  <c r="E128" i="9" s="1"/>
  <c r="E127" i="9"/>
  <c r="E117" i="9"/>
  <c r="F117" i="9" s="1"/>
  <c r="C116" i="9"/>
  <c r="E116" i="9" s="1"/>
  <c r="E115" i="9"/>
  <c r="E105" i="9"/>
  <c r="F105" i="9" s="1"/>
  <c r="C104" i="9"/>
  <c r="E104" i="9" s="1"/>
  <c r="E103" i="9"/>
  <c r="E93" i="9"/>
  <c r="F93" i="9" s="1"/>
  <c r="C92" i="9"/>
  <c r="E92" i="9" s="1"/>
  <c r="E91" i="9"/>
  <c r="E81" i="9"/>
  <c r="F81" i="9" s="1"/>
  <c r="C80" i="9"/>
  <c r="E80" i="9" s="1"/>
  <c r="E79" i="9"/>
  <c r="E69" i="9"/>
  <c r="F69" i="9" s="1"/>
  <c r="C68" i="9"/>
  <c r="E68" i="9" s="1"/>
  <c r="E67" i="9"/>
  <c r="E57" i="9"/>
  <c r="F57" i="9" s="1"/>
  <c r="C56" i="9"/>
  <c r="E56" i="9" s="1"/>
  <c r="E55" i="9"/>
  <c r="E45" i="9"/>
  <c r="F45" i="9" s="1"/>
  <c r="C44" i="9"/>
  <c r="E44" i="9" s="1"/>
  <c r="E43" i="9"/>
  <c r="E33" i="9"/>
  <c r="F33" i="9" s="1"/>
  <c r="C32" i="9"/>
  <c r="E32" i="9" s="1"/>
  <c r="E31" i="9"/>
  <c r="E21" i="9"/>
  <c r="F21" i="9" s="1"/>
  <c r="C20" i="9"/>
  <c r="E20" i="9" s="1"/>
  <c r="E19" i="9"/>
  <c r="G23" i="8"/>
  <c r="G28" i="8" s="1"/>
  <c r="G31" i="8" s="1"/>
  <c r="E7" i="9"/>
  <c r="F7" i="9" s="1"/>
  <c r="C8" i="9"/>
  <c r="E8" i="9" s="1"/>
  <c r="E9" i="9"/>
  <c r="B10" i="9"/>
  <c r="C248" i="9"/>
  <c r="E248" i="9" s="1"/>
  <c r="C14" i="25"/>
  <c r="F8" i="8"/>
  <c r="C6" i="13"/>
  <c r="C11" i="13" s="1"/>
  <c r="E255" i="9"/>
  <c r="F255" i="9" s="1"/>
  <c r="C254" i="9"/>
  <c r="E254" i="9" s="1"/>
  <c r="E253" i="9"/>
  <c r="F253" i="9" s="1"/>
  <c r="C242" i="9"/>
  <c r="E242" i="9" s="1"/>
  <c r="E241" i="9"/>
  <c r="F241" i="9" s="1"/>
  <c r="E231" i="9"/>
  <c r="F231" i="9" s="1"/>
  <c r="C230" i="9"/>
  <c r="E230" i="9" s="1"/>
  <c r="E229" i="9"/>
  <c r="F229" i="9" s="1"/>
  <c r="E219" i="9"/>
  <c r="F219" i="9" s="1"/>
  <c r="C218" i="9"/>
  <c r="E218" i="9" s="1"/>
  <c r="E217" i="9"/>
  <c r="F217" i="9" s="1"/>
  <c r="E207" i="9"/>
  <c r="F207" i="9" s="1"/>
  <c r="C206" i="9"/>
  <c r="E206" i="9" s="1"/>
  <c r="E205" i="9"/>
  <c r="F205" i="9" s="1"/>
  <c r="E195" i="9"/>
  <c r="F195" i="9" s="1"/>
  <c r="C194" i="9"/>
  <c r="E194" i="9" s="1"/>
  <c r="E193" i="9"/>
  <c r="F193" i="9" s="1"/>
  <c r="E183" i="9"/>
  <c r="F183" i="9" s="1"/>
  <c r="C182" i="9"/>
  <c r="E182" i="9" s="1"/>
  <c r="E181" i="9"/>
  <c r="F181" i="9" s="1"/>
  <c r="E171" i="9"/>
  <c r="F171" i="9" s="1"/>
  <c r="C170" i="9"/>
  <c r="E170" i="9" s="1"/>
  <c r="E169" i="9"/>
  <c r="F169" i="9" s="1"/>
  <c r="E159" i="9"/>
  <c r="F159" i="9" s="1"/>
  <c r="C158" i="9"/>
  <c r="E158" i="9" s="1"/>
  <c r="E157" i="9"/>
  <c r="F157" i="9" s="1"/>
  <c r="E147" i="9"/>
  <c r="F147" i="9" s="1"/>
  <c r="C146" i="9"/>
  <c r="E146" i="9" s="1"/>
  <c r="E145" i="9"/>
  <c r="F145" i="9" s="1"/>
  <c r="E135" i="9"/>
  <c r="F135" i="9" s="1"/>
  <c r="C134" i="9"/>
  <c r="E134" i="9" s="1"/>
  <c r="E133" i="9"/>
  <c r="F133" i="9" s="1"/>
  <c r="E123" i="9"/>
  <c r="F123" i="9" s="1"/>
  <c r="C122" i="9"/>
  <c r="E122" i="9" s="1"/>
  <c r="E121" i="9"/>
  <c r="F121" i="9" s="1"/>
  <c r="E111" i="9"/>
  <c r="F111" i="9" s="1"/>
  <c r="C110" i="9"/>
  <c r="E110" i="9" s="1"/>
  <c r="E109" i="9"/>
  <c r="F109" i="9" s="1"/>
  <c r="E99" i="9"/>
  <c r="F99" i="9" s="1"/>
  <c r="C98" i="9"/>
  <c r="E98" i="9" s="1"/>
  <c r="E97" i="9"/>
  <c r="F97" i="9" s="1"/>
  <c r="E87" i="9"/>
  <c r="F87" i="9" s="1"/>
  <c r="C86" i="9"/>
  <c r="E86" i="9" s="1"/>
  <c r="E85" i="9"/>
  <c r="F85" i="9" s="1"/>
  <c r="E75" i="9"/>
  <c r="F75" i="9" s="1"/>
  <c r="C74" i="9"/>
  <c r="E74" i="9" s="1"/>
  <c r="E73" i="9"/>
  <c r="F73" i="9" s="1"/>
  <c r="E63" i="9"/>
  <c r="F63" i="9" s="1"/>
  <c r="C62" i="9"/>
  <c r="E62" i="9" s="1"/>
  <c r="E61" i="9"/>
  <c r="F61" i="9" s="1"/>
  <c r="E51" i="9"/>
  <c r="F51" i="9" s="1"/>
  <c r="C50" i="9"/>
  <c r="E50" i="9" s="1"/>
  <c r="E49" i="9"/>
  <c r="F49" i="9" s="1"/>
  <c r="E39" i="9"/>
  <c r="F39" i="9" s="1"/>
  <c r="C38" i="9"/>
  <c r="E38" i="9" s="1"/>
  <c r="E37" i="9"/>
  <c r="F37" i="9" s="1"/>
  <c r="E27" i="9"/>
  <c r="F27" i="9" s="1"/>
  <c r="C26" i="9"/>
  <c r="E26" i="9" s="1"/>
  <c r="E25" i="9"/>
  <c r="F25" i="9" s="1"/>
  <c r="E15" i="9"/>
  <c r="C14" i="9"/>
  <c r="E14" i="9" s="1"/>
  <c r="E13" i="9"/>
  <c r="F13" i="9" s="1"/>
  <c r="F23" i="8"/>
  <c r="F28" i="8" s="1"/>
  <c r="F31" i="8" s="1"/>
  <c r="E250" i="9"/>
  <c r="E252" i="9" s="1"/>
  <c r="E256" i="9" s="1"/>
  <c r="D14" i="25"/>
  <c r="E14" i="25" s="1"/>
  <c r="F718" i="11"/>
  <c r="F754" i="11"/>
  <c r="F1078" i="11"/>
  <c r="F1114" i="11"/>
  <c r="F1150" i="11"/>
  <c r="F1186" i="11"/>
  <c r="E1366" i="11"/>
  <c r="E1438" i="11"/>
  <c r="E1510" i="11"/>
  <c r="F33" i="8" l="1"/>
  <c r="F34" i="8" s="1"/>
  <c r="E1492" i="11"/>
  <c r="E1493" i="11" s="1"/>
  <c r="E1487" i="11"/>
  <c r="E1485" i="11"/>
  <c r="E1456" i="11"/>
  <c r="E1457" i="11" s="1"/>
  <c r="E1451" i="11"/>
  <c r="E1449" i="11"/>
  <c r="E1420" i="11"/>
  <c r="E1421" i="11" s="1"/>
  <c r="E1415" i="11"/>
  <c r="E1413" i="11"/>
  <c r="E1384" i="11"/>
  <c r="E1385" i="11" s="1"/>
  <c r="E1379" i="11"/>
  <c r="E1377" i="11"/>
  <c r="E1348" i="11"/>
  <c r="E1349" i="11" s="1"/>
  <c r="E1343" i="11"/>
  <c r="E1341" i="11"/>
  <c r="C9" i="25"/>
  <c r="E1312" i="11"/>
  <c r="E1313" i="11" s="1"/>
  <c r="E1307" i="11"/>
  <c r="E1305" i="11"/>
  <c r="E1276" i="11"/>
  <c r="E1277" i="11" s="1"/>
  <c r="E1271" i="11"/>
  <c r="E1269" i="11"/>
  <c r="E1240" i="11"/>
  <c r="E1241" i="11" s="1"/>
  <c r="E1235" i="11"/>
  <c r="E1233" i="11"/>
  <c r="E1204" i="11"/>
  <c r="E1205" i="11" s="1"/>
  <c r="E1199" i="11"/>
  <c r="E1168" i="11"/>
  <c r="E1169" i="11" s="1"/>
  <c r="E1163" i="11"/>
  <c r="E1132" i="11"/>
  <c r="E1133" i="11" s="1"/>
  <c r="E1127" i="11"/>
  <c r="E1096" i="11"/>
  <c r="E1097" i="11" s="1"/>
  <c r="E1091" i="11"/>
  <c r="E1197" i="11"/>
  <c r="E1161" i="11"/>
  <c r="E1125" i="11"/>
  <c r="E1089" i="11"/>
  <c r="E1060" i="11"/>
  <c r="E1061" i="11" s="1"/>
  <c r="E1055" i="11"/>
  <c r="E1053" i="11"/>
  <c r="E1024" i="11"/>
  <c r="E1025" i="11" s="1"/>
  <c r="E1019" i="11"/>
  <c r="E1017" i="11"/>
  <c r="E988" i="11"/>
  <c r="E989" i="11" s="1"/>
  <c r="E983" i="11"/>
  <c r="E981" i="11"/>
  <c r="E952" i="11"/>
  <c r="E953" i="11" s="1"/>
  <c r="E947" i="11"/>
  <c r="E945" i="11"/>
  <c r="E916" i="11"/>
  <c r="E917" i="11" s="1"/>
  <c r="E911" i="11"/>
  <c r="E909" i="11"/>
  <c r="E880" i="11"/>
  <c r="E881" i="11" s="1"/>
  <c r="E875" i="11"/>
  <c r="E873" i="11"/>
  <c r="E844" i="11"/>
  <c r="E845" i="11" s="1"/>
  <c r="E839" i="11"/>
  <c r="E837" i="11"/>
  <c r="E808" i="11"/>
  <c r="E809" i="11" s="1"/>
  <c r="E803" i="11"/>
  <c r="E772" i="11"/>
  <c r="E773" i="11" s="1"/>
  <c r="E767" i="11"/>
  <c r="E736" i="11"/>
  <c r="E737" i="11" s="1"/>
  <c r="E731" i="11"/>
  <c r="E700" i="11"/>
  <c r="E701" i="11" s="1"/>
  <c r="E695" i="11"/>
  <c r="E664" i="11"/>
  <c r="E665" i="11" s="1"/>
  <c r="E659" i="11"/>
  <c r="E657" i="11"/>
  <c r="E628" i="11"/>
  <c r="E629" i="11" s="1"/>
  <c r="E623" i="11"/>
  <c r="E621" i="11"/>
  <c r="E592" i="11"/>
  <c r="E593" i="11" s="1"/>
  <c r="E587" i="11"/>
  <c r="E585" i="11"/>
  <c r="E556" i="11"/>
  <c r="E557" i="11" s="1"/>
  <c r="E551" i="11"/>
  <c r="E549" i="11"/>
  <c r="E520" i="11"/>
  <c r="E521" i="11" s="1"/>
  <c r="E515" i="11"/>
  <c r="E513" i="11"/>
  <c r="E484" i="11"/>
  <c r="E485" i="11" s="1"/>
  <c r="E479" i="11"/>
  <c r="E477" i="11"/>
  <c r="E448" i="11"/>
  <c r="E449" i="11" s="1"/>
  <c r="E443" i="11"/>
  <c r="E441" i="11"/>
  <c r="E412" i="11"/>
  <c r="E413" i="11" s="1"/>
  <c r="E407" i="11"/>
  <c r="E405" i="11"/>
  <c r="E376" i="11"/>
  <c r="E377" i="11" s="1"/>
  <c r="E371" i="11"/>
  <c r="E369" i="11"/>
  <c r="E340" i="11"/>
  <c r="E341" i="11" s="1"/>
  <c r="E335" i="11"/>
  <c r="E333" i="11"/>
  <c r="E304" i="11"/>
  <c r="E305" i="11" s="1"/>
  <c r="E299" i="11"/>
  <c r="E297" i="11"/>
  <c r="E801" i="11"/>
  <c r="E765" i="11"/>
  <c r="E729" i="11"/>
  <c r="E693" i="11"/>
  <c r="E268" i="11"/>
  <c r="E269" i="11" s="1"/>
  <c r="E263" i="11"/>
  <c r="E261" i="11"/>
  <c r="E232" i="11"/>
  <c r="E233" i="11" s="1"/>
  <c r="E227" i="11"/>
  <c r="E225" i="11"/>
  <c r="E196" i="11"/>
  <c r="E197" i="11" s="1"/>
  <c r="E191" i="11"/>
  <c r="E189" i="11"/>
  <c r="E160" i="11"/>
  <c r="E161" i="11" s="1"/>
  <c r="E155" i="11"/>
  <c r="E153" i="11"/>
  <c r="E124" i="11"/>
  <c r="E125" i="11" s="1"/>
  <c r="E119" i="11"/>
  <c r="E117" i="11"/>
  <c r="E88" i="11"/>
  <c r="E89" i="11" s="1"/>
  <c r="E83" i="11"/>
  <c r="E81" i="11"/>
  <c r="E52" i="11"/>
  <c r="E53" i="11" s="1"/>
  <c r="E47" i="11"/>
  <c r="E45" i="11"/>
  <c r="E16" i="11"/>
  <c r="E17" i="11" s="1"/>
  <c r="E11" i="11"/>
  <c r="E9" i="11"/>
  <c r="F13" i="8"/>
  <c r="B12" i="9"/>
  <c r="B16" i="9" s="1"/>
  <c r="G33" i="8"/>
  <c r="G34" i="8" s="1"/>
  <c r="E34" i="9"/>
  <c r="E36" i="9" s="1"/>
  <c r="E40" i="9" s="1"/>
  <c r="F31" i="9"/>
  <c r="E58" i="9"/>
  <c r="E60" i="9" s="1"/>
  <c r="E64" i="9" s="1"/>
  <c r="F55" i="9"/>
  <c r="E82" i="9"/>
  <c r="E84" i="9" s="1"/>
  <c r="E88" i="9" s="1"/>
  <c r="F79" i="9"/>
  <c r="E106" i="9"/>
  <c r="E108" i="9" s="1"/>
  <c r="E112" i="9" s="1"/>
  <c r="F103" i="9"/>
  <c r="E130" i="9"/>
  <c r="E132" i="9" s="1"/>
  <c r="E136" i="9" s="1"/>
  <c r="F127" i="9"/>
  <c r="E154" i="9"/>
  <c r="E156" i="9" s="1"/>
  <c r="E160" i="9" s="1"/>
  <c r="F151" i="9"/>
  <c r="E178" i="9"/>
  <c r="E180" i="9" s="1"/>
  <c r="E184" i="9" s="1"/>
  <c r="F175" i="9"/>
  <c r="E202" i="9"/>
  <c r="E204" i="9" s="1"/>
  <c r="E208" i="9" s="1"/>
  <c r="F199" i="9"/>
  <c r="E226" i="9"/>
  <c r="E228" i="9" s="1"/>
  <c r="E232" i="9" s="1"/>
  <c r="F223" i="9"/>
  <c r="B171" i="3"/>
  <c r="E169" i="3"/>
  <c r="B81" i="3"/>
  <c r="AE108" i="5"/>
  <c r="AE110" i="5" s="1"/>
  <c r="AE112" i="5" s="1"/>
  <c r="P107" i="5"/>
  <c r="P109" i="5" s="1"/>
  <c r="P111" i="5" s="1"/>
  <c r="B161" i="3"/>
  <c r="B151" i="3"/>
  <c r="E149" i="3"/>
  <c r="B141" i="3"/>
  <c r="E139" i="3"/>
  <c r="B131" i="3"/>
  <c r="E129" i="3"/>
  <c r="B121" i="3"/>
  <c r="E119" i="3"/>
  <c r="B111" i="3"/>
  <c r="E109" i="3"/>
  <c r="E99" i="3"/>
  <c r="B101" i="3"/>
  <c r="AF70" i="5"/>
  <c r="AG70" i="5" s="1"/>
  <c r="AI70" i="5" s="1"/>
  <c r="AJ70" i="5" s="1"/>
  <c r="AF69" i="5"/>
  <c r="AG69" i="5" s="1"/>
  <c r="AI69" i="5" s="1"/>
  <c r="AJ69" i="5" s="1"/>
  <c r="AF68" i="5"/>
  <c r="AG68" i="5" s="1"/>
  <c r="AI68" i="5" s="1"/>
  <c r="AJ68" i="5" s="1"/>
  <c r="AF67" i="5"/>
  <c r="AG67" i="5" s="1"/>
  <c r="AI67" i="5" s="1"/>
  <c r="AJ67" i="5" s="1"/>
  <c r="AF66" i="5"/>
  <c r="AG66" i="5" s="1"/>
  <c r="AI66" i="5" s="1"/>
  <c r="AJ66" i="5" s="1"/>
  <c r="AF65" i="5"/>
  <c r="AG65" i="5" s="1"/>
  <c r="AI65" i="5" s="1"/>
  <c r="AJ65" i="5" s="1"/>
  <c r="AF64" i="5"/>
  <c r="AG64" i="5" s="1"/>
  <c r="AI64" i="5" s="1"/>
  <c r="AJ64" i="5" s="1"/>
  <c r="AF63" i="5"/>
  <c r="AG63" i="5" s="1"/>
  <c r="AI63" i="5" s="1"/>
  <c r="AJ63" i="5" s="1"/>
  <c r="AF62" i="5"/>
  <c r="AG62" i="5" s="1"/>
  <c r="AI62" i="5" s="1"/>
  <c r="AJ62" i="5" s="1"/>
  <c r="AF61" i="5"/>
  <c r="AG61" i="5" s="1"/>
  <c r="AI61" i="5" s="1"/>
  <c r="AJ61" i="5" s="1"/>
  <c r="AF60" i="5"/>
  <c r="AG60" i="5" s="1"/>
  <c r="AI60" i="5" s="1"/>
  <c r="AJ60" i="5" s="1"/>
  <c r="AF59" i="5"/>
  <c r="AG59" i="5" s="1"/>
  <c r="AI59" i="5" s="1"/>
  <c r="AJ59" i="5" s="1"/>
  <c r="AF58" i="5"/>
  <c r="AG58" i="5" s="1"/>
  <c r="AI58" i="5" s="1"/>
  <c r="AJ58" i="5" s="1"/>
  <c r="AF57" i="5"/>
  <c r="AG57" i="5" s="1"/>
  <c r="AI57" i="5" s="1"/>
  <c r="AJ57" i="5" s="1"/>
  <c r="AF56" i="5"/>
  <c r="AG56" i="5" s="1"/>
  <c r="AI56" i="5" s="1"/>
  <c r="AJ56" i="5" s="1"/>
  <c r="AF55" i="5"/>
  <c r="AG55" i="5" s="1"/>
  <c r="AI55" i="5" s="1"/>
  <c r="AJ55" i="5" s="1"/>
  <c r="AF54" i="5"/>
  <c r="AG54" i="5" s="1"/>
  <c r="AI54" i="5" s="1"/>
  <c r="AJ54" i="5" s="1"/>
  <c r="AF53" i="5"/>
  <c r="AG53" i="5" s="1"/>
  <c r="AI53" i="5" s="1"/>
  <c r="AJ53" i="5" s="1"/>
  <c r="AF52" i="5"/>
  <c r="AG52" i="5" s="1"/>
  <c r="AI52" i="5" s="1"/>
  <c r="AJ52" i="5" s="1"/>
  <c r="AF51" i="5"/>
  <c r="AG51" i="5" s="1"/>
  <c r="AI51" i="5" s="1"/>
  <c r="AJ51" i="5" s="1"/>
  <c r="AF50" i="5"/>
  <c r="AG50" i="5" s="1"/>
  <c r="AI50" i="5" s="1"/>
  <c r="AJ50" i="5" s="1"/>
  <c r="AF49" i="5"/>
  <c r="AG49" i="5" s="1"/>
  <c r="AI49" i="5" s="1"/>
  <c r="AJ49" i="5" s="1"/>
  <c r="AF48" i="5"/>
  <c r="AG48" i="5" s="1"/>
  <c r="AI48" i="5" s="1"/>
  <c r="AJ48" i="5" s="1"/>
  <c r="AF47" i="5"/>
  <c r="AG47" i="5" s="1"/>
  <c r="AI47" i="5" s="1"/>
  <c r="AJ47" i="5" s="1"/>
  <c r="AF46" i="5"/>
  <c r="AG46" i="5" s="1"/>
  <c r="AI46" i="5" s="1"/>
  <c r="AJ46" i="5" s="1"/>
  <c r="AF45" i="5"/>
  <c r="AG45" i="5" s="1"/>
  <c r="AI45" i="5" s="1"/>
  <c r="AJ45" i="5" s="1"/>
  <c r="AF44" i="5"/>
  <c r="AG44" i="5" s="1"/>
  <c r="AI44" i="5" s="1"/>
  <c r="AJ44" i="5" s="1"/>
  <c r="AF43" i="5"/>
  <c r="AG43" i="5" s="1"/>
  <c r="AI43" i="5" s="1"/>
  <c r="AJ43" i="5" s="1"/>
  <c r="AF42" i="5"/>
  <c r="AG42" i="5" s="1"/>
  <c r="AI42" i="5" s="1"/>
  <c r="AJ42" i="5" s="1"/>
  <c r="AF41" i="5"/>
  <c r="AG41" i="5" s="1"/>
  <c r="AI41" i="5" s="1"/>
  <c r="AJ41" i="5" s="1"/>
  <c r="AF40" i="5"/>
  <c r="AG40" i="5" s="1"/>
  <c r="AI40" i="5" s="1"/>
  <c r="AJ40" i="5" s="1"/>
  <c r="AF39" i="5"/>
  <c r="AG39" i="5" s="1"/>
  <c r="AI39" i="5" s="1"/>
  <c r="AJ39" i="5" s="1"/>
  <c r="AF38" i="5"/>
  <c r="AG38" i="5" s="1"/>
  <c r="AI38" i="5" s="1"/>
  <c r="AJ38" i="5" s="1"/>
  <c r="AF37" i="5"/>
  <c r="AG37" i="5" s="1"/>
  <c r="AI37" i="5" s="1"/>
  <c r="AJ37" i="5" s="1"/>
  <c r="AF36" i="5"/>
  <c r="AG36" i="5" s="1"/>
  <c r="AI36" i="5" s="1"/>
  <c r="AJ36" i="5" s="1"/>
  <c r="AF35" i="5"/>
  <c r="AG35" i="5" s="1"/>
  <c r="AI35" i="5" s="1"/>
  <c r="AJ35" i="5" s="1"/>
  <c r="AF34" i="5"/>
  <c r="AG34" i="5" s="1"/>
  <c r="AI34" i="5" s="1"/>
  <c r="AJ34" i="5" s="1"/>
  <c r="AF33" i="5"/>
  <c r="AG33" i="5" s="1"/>
  <c r="AI33" i="5" s="1"/>
  <c r="AJ33" i="5" s="1"/>
  <c r="AF32" i="5"/>
  <c r="AG32" i="5" s="1"/>
  <c r="AI32" i="5" s="1"/>
  <c r="AJ32" i="5" s="1"/>
  <c r="AF31" i="5"/>
  <c r="AG31" i="5" s="1"/>
  <c r="AI31" i="5" s="1"/>
  <c r="AJ31" i="5" s="1"/>
  <c r="AF30" i="5"/>
  <c r="AG30" i="5" s="1"/>
  <c r="AI30" i="5" s="1"/>
  <c r="AJ30" i="5" s="1"/>
  <c r="AF29" i="5"/>
  <c r="AG29" i="5" s="1"/>
  <c r="AI29" i="5" s="1"/>
  <c r="AJ29" i="5" s="1"/>
  <c r="AF28" i="5"/>
  <c r="AG28" i="5" s="1"/>
  <c r="AI28" i="5" s="1"/>
  <c r="AJ28" i="5" s="1"/>
  <c r="AF27" i="5"/>
  <c r="AG27" i="5" s="1"/>
  <c r="AI27" i="5" s="1"/>
  <c r="AJ27" i="5" s="1"/>
  <c r="AF26" i="5"/>
  <c r="AG26" i="5" s="1"/>
  <c r="AI26" i="5" s="1"/>
  <c r="AJ26" i="5" s="1"/>
  <c r="AF25" i="5"/>
  <c r="AG25" i="5" s="1"/>
  <c r="AI25" i="5" s="1"/>
  <c r="AJ25" i="5" s="1"/>
  <c r="AF24" i="5"/>
  <c r="AG24" i="5" s="1"/>
  <c r="AI24" i="5" s="1"/>
  <c r="AJ24" i="5" s="1"/>
  <c r="AF23" i="5"/>
  <c r="AG23" i="5" s="1"/>
  <c r="AI23" i="5" s="1"/>
  <c r="AJ23" i="5" s="1"/>
  <c r="AF22" i="5"/>
  <c r="AG22" i="5" s="1"/>
  <c r="AI22" i="5" s="1"/>
  <c r="AJ22" i="5" s="1"/>
  <c r="AF21" i="5"/>
  <c r="AG21" i="5" s="1"/>
  <c r="AI21" i="5" s="1"/>
  <c r="AJ21" i="5" s="1"/>
  <c r="AF20" i="5"/>
  <c r="AG20" i="5" s="1"/>
  <c r="AI20" i="5" s="1"/>
  <c r="AJ20" i="5" s="1"/>
  <c r="AF19" i="5"/>
  <c r="AG19" i="5" s="1"/>
  <c r="AI19" i="5" s="1"/>
  <c r="AJ19" i="5" s="1"/>
  <c r="AF18" i="5"/>
  <c r="AG18" i="5" s="1"/>
  <c r="AI18" i="5" s="1"/>
  <c r="AJ18" i="5" s="1"/>
  <c r="AF17" i="5"/>
  <c r="AG17" i="5" s="1"/>
  <c r="AI17" i="5" s="1"/>
  <c r="AJ17" i="5" s="1"/>
  <c r="AF16" i="5"/>
  <c r="AG16" i="5" s="1"/>
  <c r="AI16" i="5" s="1"/>
  <c r="AJ16" i="5" s="1"/>
  <c r="AF15" i="5"/>
  <c r="AG15" i="5" s="1"/>
  <c r="AI15" i="5" s="1"/>
  <c r="AJ15" i="5" s="1"/>
  <c r="AF14" i="5"/>
  <c r="AG14" i="5" s="1"/>
  <c r="AI14" i="5" s="1"/>
  <c r="AJ14" i="5" s="1"/>
  <c r="E117" i="5"/>
  <c r="C292" i="6" s="1"/>
  <c r="C296" i="6" s="1"/>
  <c r="AF13" i="5"/>
  <c r="AG13" i="5" s="1"/>
  <c r="AI13" i="5" s="1"/>
  <c r="AJ13" i="5" s="1"/>
  <c r="AF12" i="5"/>
  <c r="AG12" i="5" s="1"/>
  <c r="AI12" i="5" s="1"/>
  <c r="AJ12" i="5" s="1"/>
  <c r="E115" i="5"/>
  <c r="C287" i="6" s="1"/>
  <c r="C289" i="6" s="1"/>
  <c r="C298" i="6" s="1"/>
  <c r="AF11" i="5"/>
  <c r="AG11" i="5" s="1"/>
  <c r="AI11" i="5" s="1"/>
  <c r="AJ11" i="5" s="1"/>
  <c r="AF10" i="5"/>
  <c r="AG10" i="5" s="1"/>
  <c r="AI10" i="5" s="1"/>
  <c r="AJ10" i="5" s="1"/>
  <c r="AF9" i="5"/>
  <c r="AG9" i="5" s="1"/>
  <c r="AI9" i="5" s="1"/>
  <c r="AJ9" i="5" s="1"/>
  <c r="AF8" i="5"/>
  <c r="AG8" i="5" s="1"/>
  <c r="AI8" i="5" s="1"/>
  <c r="AJ8" i="5" s="1"/>
  <c r="AF7" i="5"/>
  <c r="AG7" i="5" s="1"/>
  <c r="AI7" i="5" s="1"/>
  <c r="AJ7" i="5" s="1"/>
  <c r="E61" i="3"/>
  <c r="D62" i="3"/>
  <c r="E47" i="3"/>
  <c r="B52" i="3" s="1"/>
  <c r="E67" i="3"/>
  <c r="B72" i="3" s="1"/>
  <c r="E87" i="3"/>
  <c r="B92" i="3" s="1"/>
  <c r="E207" i="3"/>
  <c r="B212" i="3" s="1"/>
  <c r="B89" i="3"/>
  <c r="B49" i="3"/>
  <c r="C545" i="10"/>
  <c r="C546" i="10" s="1"/>
  <c r="C519" i="10"/>
  <c r="C520" i="10" s="1"/>
  <c r="C493" i="10"/>
  <c r="C494" i="10" s="1"/>
  <c r="C467" i="10"/>
  <c r="C468" i="10" s="1"/>
  <c r="C441" i="10"/>
  <c r="C442" i="10" s="1"/>
  <c r="C415" i="10"/>
  <c r="C416" i="10" s="1"/>
  <c r="C389" i="10"/>
  <c r="C390" i="10" s="1"/>
  <c r="C363" i="10"/>
  <c r="C364" i="10" s="1"/>
  <c r="C337" i="10"/>
  <c r="C338" i="10" s="1"/>
  <c r="C311" i="10"/>
  <c r="C312" i="10" s="1"/>
  <c r="C285" i="10"/>
  <c r="C286" i="10" s="1"/>
  <c r="C259" i="10"/>
  <c r="C260" i="10" s="1"/>
  <c r="C233" i="10"/>
  <c r="C234" i="10" s="1"/>
  <c r="C207" i="10"/>
  <c r="C208" i="10" s="1"/>
  <c r="C181" i="10"/>
  <c r="C182" i="10" s="1"/>
  <c r="C155" i="10"/>
  <c r="C156" i="10" s="1"/>
  <c r="C129" i="10"/>
  <c r="C130" i="10" s="1"/>
  <c r="C103" i="10"/>
  <c r="C104" i="10" s="1"/>
  <c r="C77" i="10"/>
  <c r="C78" i="10" s="1"/>
  <c r="C51" i="10"/>
  <c r="C52" i="10" s="1"/>
  <c r="C25" i="10"/>
  <c r="C26" i="10" s="1"/>
  <c r="F15" i="9"/>
  <c r="D545" i="10"/>
  <c r="D546" i="10" s="1"/>
  <c r="D519" i="10"/>
  <c r="D520" i="10" s="1"/>
  <c r="D493" i="10"/>
  <c r="D494" i="10" s="1"/>
  <c r="D467" i="10"/>
  <c r="D468" i="10" s="1"/>
  <c r="D441" i="10"/>
  <c r="D442" i="10" s="1"/>
  <c r="D415" i="10"/>
  <c r="D416" i="10" s="1"/>
  <c r="D389" i="10"/>
  <c r="D390" i="10" s="1"/>
  <c r="D363" i="10"/>
  <c r="D364" i="10" s="1"/>
  <c r="D337" i="10"/>
  <c r="D338" i="10" s="1"/>
  <c r="D311" i="10"/>
  <c r="D312" i="10" s="1"/>
  <c r="D285" i="10"/>
  <c r="D286" i="10" s="1"/>
  <c r="D259" i="10"/>
  <c r="D260" i="10" s="1"/>
  <c r="D233" i="10"/>
  <c r="D234" i="10" s="1"/>
  <c r="D207" i="10"/>
  <c r="D208" i="10" s="1"/>
  <c r="D181" i="10"/>
  <c r="D182" i="10" s="1"/>
  <c r="D155" i="10"/>
  <c r="D156" i="10" s="1"/>
  <c r="D129" i="10"/>
  <c r="D130" i="10" s="1"/>
  <c r="D103" i="10"/>
  <c r="D104" i="10" s="1"/>
  <c r="D77" i="10"/>
  <c r="D78" i="10" s="1"/>
  <c r="D51" i="10"/>
  <c r="D52" i="10" s="1"/>
  <c r="D25" i="10"/>
  <c r="D26" i="10" s="1"/>
  <c r="F9" i="9"/>
  <c r="E22" i="9"/>
  <c r="E24" i="9" s="1"/>
  <c r="E28" i="9" s="1"/>
  <c r="F19" i="9"/>
  <c r="E46" i="9"/>
  <c r="E48" i="9" s="1"/>
  <c r="E52" i="9" s="1"/>
  <c r="F43" i="9"/>
  <c r="E70" i="9"/>
  <c r="E72" i="9" s="1"/>
  <c r="E76" i="9" s="1"/>
  <c r="F67" i="9"/>
  <c r="E94" i="9"/>
  <c r="E96" i="9" s="1"/>
  <c r="E100" i="9" s="1"/>
  <c r="F91" i="9"/>
  <c r="E118" i="9"/>
  <c r="E120" i="9" s="1"/>
  <c r="E124" i="9" s="1"/>
  <c r="F115" i="9"/>
  <c r="E142" i="9"/>
  <c r="E144" i="9" s="1"/>
  <c r="E148" i="9" s="1"/>
  <c r="F139" i="9"/>
  <c r="E166" i="9"/>
  <c r="E168" i="9" s="1"/>
  <c r="E172" i="9" s="1"/>
  <c r="F163" i="9"/>
  <c r="E190" i="9"/>
  <c r="E192" i="9" s="1"/>
  <c r="E196" i="9" s="1"/>
  <c r="F187" i="9"/>
  <c r="E214" i="9"/>
  <c r="E216" i="9" s="1"/>
  <c r="E220" i="9" s="1"/>
  <c r="F211" i="9"/>
  <c r="E238" i="9"/>
  <c r="E240" i="9" s="1"/>
  <c r="E244" i="9" s="1"/>
  <c r="F235" i="9"/>
  <c r="D9" i="25"/>
  <c r="E9" i="25" s="1"/>
  <c r="F1485" i="11"/>
  <c r="F1456" i="11"/>
  <c r="F1457" i="11" s="1"/>
  <c r="F1451" i="11"/>
  <c r="F1413" i="11"/>
  <c r="F1416" i="11" s="1"/>
  <c r="F1384" i="11"/>
  <c r="F1385" i="11" s="1"/>
  <c r="F1379" i="11"/>
  <c r="F1341" i="11"/>
  <c r="F1312" i="11"/>
  <c r="F1313" i="11" s="1"/>
  <c r="F1307" i="11"/>
  <c r="F1305" i="11"/>
  <c r="F1308" i="11" s="1"/>
  <c r="F1315" i="11" s="1"/>
  <c r="F1276" i="11"/>
  <c r="F1277" i="11" s="1"/>
  <c r="F1271" i="11"/>
  <c r="F1269" i="11"/>
  <c r="F1240" i="11"/>
  <c r="F1241" i="11" s="1"/>
  <c r="F1235" i="11"/>
  <c r="F1233" i="11"/>
  <c r="F1236" i="11" s="1"/>
  <c r="F1243" i="11" s="1"/>
  <c r="F1204" i="11"/>
  <c r="F1205" i="11" s="1"/>
  <c r="F1199" i="11"/>
  <c r="F1197" i="11"/>
  <c r="F1168" i="11"/>
  <c r="F1169" i="11" s="1"/>
  <c r="F1163" i="11"/>
  <c r="F1161" i="11"/>
  <c r="F1164" i="11" s="1"/>
  <c r="F1171" i="11" s="1"/>
  <c r="F1132" i="11"/>
  <c r="F1133" i="11" s="1"/>
  <c r="F1127" i="11"/>
  <c r="F1125" i="11"/>
  <c r="F1096" i="11"/>
  <c r="F1097" i="11" s="1"/>
  <c r="F1091" i="11"/>
  <c r="F1089" i="11"/>
  <c r="F1092" i="11" s="1"/>
  <c r="F1099" i="11" s="1"/>
  <c r="F1492" i="11"/>
  <c r="F1493" i="11" s="1"/>
  <c r="F1487" i="11"/>
  <c r="F1449" i="11"/>
  <c r="F1452" i="11" s="1"/>
  <c r="F1420" i="11"/>
  <c r="F1421" i="11" s="1"/>
  <c r="F1415" i="11"/>
  <c r="F1377" i="11"/>
  <c r="F1380" i="11" s="1"/>
  <c r="F1387" i="11" s="1"/>
  <c r="F1348" i="11"/>
  <c r="F1349" i="11" s="1"/>
  <c r="F1343" i="11"/>
  <c r="F1060" i="11"/>
  <c r="F1061" i="11" s="1"/>
  <c r="F1055" i="11"/>
  <c r="F1053" i="11"/>
  <c r="F1024" i="11"/>
  <c r="F1025" i="11" s="1"/>
  <c r="F1019" i="11"/>
  <c r="F1017" i="11"/>
  <c r="F1020" i="11" s="1"/>
  <c r="F1027" i="11" s="1"/>
  <c r="F988" i="11"/>
  <c r="F989" i="11" s="1"/>
  <c r="F983" i="11"/>
  <c r="F981" i="11"/>
  <c r="F952" i="11"/>
  <c r="F953" i="11" s="1"/>
  <c r="F947" i="11"/>
  <c r="F945" i="11"/>
  <c r="F948" i="11" s="1"/>
  <c r="F955" i="11" s="1"/>
  <c r="F916" i="11"/>
  <c r="F917" i="11" s="1"/>
  <c r="F911" i="11"/>
  <c r="F909" i="11"/>
  <c r="F880" i="11"/>
  <c r="F881" i="11" s="1"/>
  <c r="F875" i="11"/>
  <c r="F873" i="11"/>
  <c r="F876" i="11" s="1"/>
  <c r="F883" i="11" s="1"/>
  <c r="F844" i="11"/>
  <c r="F845" i="11" s="1"/>
  <c r="F839" i="11"/>
  <c r="F837" i="11"/>
  <c r="F808" i="11"/>
  <c r="F809" i="11" s="1"/>
  <c r="F803" i="11"/>
  <c r="F801" i="11"/>
  <c r="F804" i="11" s="1"/>
  <c r="F811" i="11" s="1"/>
  <c r="F772" i="11"/>
  <c r="F773" i="11" s="1"/>
  <c r="F767" i="11"/>
  <c r="F765" i="11"/>
  <c r="F736" i="11"/>
  <c r="F737" i="11" s="1"/>
  <c r="F731" i="11"/>
  <c r="F729" i="11"/>
  <c r="F732" i="11" s="1"/>
  <c r="F739" i="11" s="1"/>
  <c r="F700" i="11"/>
  <c r="F701" i="11" s="1"/>
  <c r="F695" i="11"/>
  <c r="F693" i="11"/>
  <c r="F664" i="11"/>
  <c r="F665" i="11" s="1"/>
  <c r="F659" i="11"/>
  <c r="F657" i="11"/>
  <c r="F660" i="11" s="1"/>
  <c r="F667" i="11" s="1"/>
  <c r="F628" i="11"/>
  <c r="F629" i="11" s="1"/>
  <c r="F623" i="11"/>
  <c r="F621" i="11"/>
  <c r="F592" i="11"/>
  <c r="F593" i="11" s="1"/>
  <c r="F587" i="11"/>
  <c r="F585" i="11"/>
  <c r="F588" i="11" s="1"/>
  <c r="F595" i="11" s="1"/>
  <c r="F556" i="11"/>
  <c r="F557" i="11" s="1"/>
  <c r="F551" i="11"/>
  <c r="F549" i="11"/>
  <c r="F520" i="11"/>
  <c r="F521" i="11" s="1"/>
  <c r="F515" i="11"/>
  <c r="F513" i="11"/>
  <c r="F516" i="11" s="1"/>
  <c r="F523" i="11" s="1"/>
  <c r="F484" i="11"/>
  <c r="F485" i="11" s="1"/>
  <c r="F479" i="11"/>
  <c r="F477" i="11"/>
  <c r="F448" i="11"/>
  <c r="F449" i="11" s="1"/>
  <c r="F443" i="11"/>
  <c r="F441" i="11"/>
  <c r="F444" i="11" s="1"/>
  <c r="F451" i="11" s="1"/>
  <c r="F412" i="11"/>
  <c r="F413" i="11" s="1"/>
  <c r="F407" i="11"/>
  <c r="F405" i="11"/>
  <c r="F376" i="11"/>
  <c r="F377" i="11" s="1"/>
  <c r="F371" i="11"/>
  <c r="F369" i="11"/>
  <c r="F372" i="11" s="1"/>
  <c r="F379" i="11" s="1"/>
  <c r="F340" i="11"/>
  <c r="F341" i="11" s="1"/>
  <c r="F335" i="11"/>
  <c r="F333" i="11"/>
  <c r="F297" i="11"/>
  <c r="F268" i="11"/>
  <c r="F269" i="11" s="1"/>
  <c r="F263" i="11"/>
  <c r="F261" i="11"/>
  <c r="F232" i="11"/>
  <c r="F233" i="11" s="1"/>
  <c r="F227" i="11"/>
  <c r="F225" i="11"/>
  <c r="F228" i="11" s="1"/>
  <c r="F235" i="11" s="1"/>
  <c r="F196" i="11"/>
  <c r="F197" i="11" s="1"/>
  <c r="F191" i="11"/>
  <c r="F189" i="11"/>
  <c r="F160" i="11"/>
  <c r="F161" i="11" s="1"/>
  <c r="F155" i="11"/>
  <c r="F153" i="11"/>
  <c r="F156" i="11" s="1"/>
  <c r="F163" i="11" s="1"/>
  <c r="F124" i="11"/>
  <c r="F125" i="11" s="1"/>
  <c r="F119" i="11"/>
  <c r="F117" i="11"/>
  <c r="F88" i="11"/>
  <c r="F89" i="11" s="1"/>
  <c r="F83" i="11"/>
  <c r="F81" i="11"/>
  <c r="F84" i="11" s="1"/>
  <c r="F91" i="11" s="1"/>
  <c r="F52" i="11"/>
  <c r="F53" i="11" s="1"/>
  <c r="F47" i="11"/>
  <c r="F45" i="11"/>
  <c r="F16" i="11"/>
  <c r="F17" i="11" s="1"/>
  <c r="F11" i="11"/>
  <c r="F9" i="11"/>
  <c r="F304" i="11"/>
  <c r="F305" i="11" s="1"/>
  <c r="F299" i="11"/>
  <c r="G13" i="8"/>
  <c r="E10" i="9"/>
  <c r="E12" i="9" s="1"/>
  <c r="E16" i="9" s="1"/>
  <c r="AK108" i="5"/>
  <c r="AK110" i="5" s="1"/>
  <c r="AK112" i="5" s="1"/>
  <c r="B211" i="3"/>
  <c r="E209" i="3"/>
  <c r="E89" i="3"/>
  <c r="B91" i="3"/>
  <c r="B71" i="3"/>
  <c r="E69" i="3"/>
  <c r="AI105" i="5"/>
  <c r="AJ105" i="5" s="1"/>
  <c r="AC108" i="5"/>
  <c r="AC110" i="5" s="1"/>
  <c r="AC112" i="5" s="1"/>
  <c r="AF6" i="5"/>
  <c r="AL6" i="5"/>
  <c r="N107" i="5"/>
  <c r="N109" i="5" s="1"/>
  <c r="N111" i="5" s="1"/>
  <c r="Q6" i="5"/>
  <c r="W6" i="5"/>
  <c r="E199" i="3"/>
  <c r="B201" i="3"/>
  <c r="E189" i="3"/>
  <c r="B191" i="3"/>
  <c r="B181" i="3"/>
  <c r="E179" i="3"/>
  <c r="E49" i="3"/>
  <c r="B51" i="3"/>
  <c r="B41" i="3"/>
  <c r="E39" i="3"/>
  <c r="B31" i="3"/>
  <c r="E29" i="3"/>
  <c r="B21" i="3"/>
  <c r="E19" i="3"/>
  <c r="E9" i="3"/>
  <c r="B11" i="3"/>
  <c r="Q70" i="5"/>
  <c r="R70" i="5" s="1"/>
  <c r="T70" i="5" s="1"/>
  <c r="U70" i="5" s="1"/>
  <c r="Q69" i="5"/>
  <c r="R69" i="5" s="1"/>
  <c r="T69" i="5" s="1"/>
  <c r="U69" i="5" s="1"/>
  <c r="Q68" i="5"/>
  <c r="R68" i="5" s="1"/>
  <c r="T68" i="5" s="1"/>
  <c r="U68" i="5" s="1"/>
  <c r="Q67" i="5"/>
  <c r="R67" i="5" s="1"/>
  <c r="T67" i="5" s="1"/>
  <c r="U67" i="5" s="1"/>
  <c r="Q66" i="5"/>
  <c r="R66" i="5" s="1"/>
  <c r="T66" i="5" s="1"/>
  <c r="U66" i="5" s="1"/>
  <c r="Q65" i="5"/>
  <c r="R65" i="5" s="1"/>
  <c r="T65" i="5" s="1"/>
  <c r="U65" i="5" s="1"/>
  <c r="Q64" i="5"/>
  <c r="R64" i="5" s="1"/>
  <c r="T64" i="5" s="1"/>
  <c r="U64" i="5" s="1"/>
  <c r="Q63" i="5"/>
  <c r="R63" i="5" s="1"/>
  <c r="T63" i="5" s="1"/>
  <c r="U63" i="5" s="1"/>
  <c r="Q62" i="5"/>
  <c r="R62" i="5" s="1"/>
  <c r="T62" i="5" s="1"/>
  <c r="U62" i="5" s="1"/>
  <c r="Q61" i="5"/>
  <c r="R61" i="5" s="1"/>
  <c r="T61" i="5" s="1"/>
  <c r="U61" i="5" s="1"/>
  <c r="Q60" i="5"/>
  <c r="R60" i="5" s="1"/>
  <c r="T60" i="5" s="1"/>
  <c r="U60" i="5" s="1"/>
  <c r="Q59" i="5"/>
  <c r="R59" i="5" s="1"/>
  <c r="T59" i="5" s="1"/>
  <c r="U59" i="5" s="1"/>
  <c r="Q58" i="5"/>
  <c r="R58" i="5" s="1"/>
  <c r="T58" i="5" s="1"/>
  <c r="U58" i="5" s="1"/>
  <c r="Q57" i="5"/>
  <c r="R57" i="5" s="1"/>
  <c r="T57" i="5" s="1"/>
  <c r="U57" i="5" s="1"/>
  <c r="Q56" i="5"/>
  <c r="R56" i="5" s="1"/>
  <c r="T56" i="5" s="1"/>
  <c r="U56" i="5" s="1"/>
  <c r="Q55" i="5"/>
  <c r="R55" i="5" s="1"/>
  <c r="T55" i="5" s="1"/>
  <c r="U55" i="5" s="1"/>
  <c r="Q54" i="5"/>
  <c r="R54" i="5" s="1"/>
  <c r="T54" i="5" s="1"/>
  <c r="U54" i="5" s="1"/>
  <c r="Q53" i="5"/>
  <c r="R53" i="5" s="1"/>
  <c r="T53" i="5" s="1"/>
  <c r="U53" i="5" s="1"/>
  <c r="Q52" i="5"/>
  <c r="R52" i="5" s="1"/>
  <c r="T52" i="5" s="1"/>
  <c r="U52" i="5" s="1"/>
  <c r="Q51" i="5"/>
  <c r="R51" i="5" s="1"/>
  <c r="T51" i="5" s="1"/>
  <c r="U51" i="5" s="1"/>
  <c r="Q50" i="5"/>
  <c r="R50" i="5" s="1"/>
  <c r="T50" i="5" s="1"/>
  <c r="U50" i="5" s="1"/>
  <c r="Q49" i="5"/>
  <c r="R49" i="5" s="1"/>
  <c r="T49" i="5" s="1"/>
  <c r="U49" i="5" s="1"/>
  <c r="Q48" i="5"/>
  <c r="R48" i="5" s="1"/>
  <c r="T48" i="5" s="1"/>
  <c r="U48" i="5" s="1"/>
  <c r="Q47" i="5"/>
  <c r="R47" i="5" s="1"/>
  <c r="T47" i="5" s="1"/>
  <c r="U47" i="5" s="1"/>
  <c r="Q46" i="5"/>
  <c r="R46" i="5" s="1"/>
  <c r="T46" i="5" s="1"/>
  <c r="U46" i="5" s="1"/>
  <c r="Q45" i="5"/>
  <c r="R45" i="5" s="1"/>
  <c r="T45" i="5" s="1"/>
  <c r="U45" i="5" s="1"/>
  <c r="Q44" i="5"/>
  <c r="R44" i="5" s="1"/>
  <c r="T44" i="5" s="1"/>
  <c r="U44" i="5" s="1"/>
  <c r="Q43" i="5"/>
  <c r="R43" i="5" s="1"/>
  <c r="T43" i="5" s="1"/>
  <c r="U43" i="5" s="1"/>
  <c r="Q42" i="5"/>
  <c r="R42" i="5" s="1"/>
  <c r="T42" i="5" s="1"/>
  <c r="U42" i="5" s="1"/>
  <c r="Q41" i="5"/>
  <c r="R41" i="5" s="1"/>
  <c r="T41" i="5" s="1"/>
  <c r="U41" i="5" s="1"/>
  <c r="Q40" i="5"/>
  <c r="R40" i="5" s="1"/>
  <c r="T40" i="5" s="1"/>
  <c r="U40" i="5" s="1"/>
  <c r="Q39" i="5"/>
  <c r="R39" i="5" s="1"/>
  <c r="T39" i="5" s="1"/>
  <c r="U39" i="5" s="1"/>
  <c r="Q38" i="5"/>
  <c r="R38" i="5" s="1"/>
  <c r="T38" i="5" s="1"/>
  <c r="U38" i="5" s="1"/>
  <c r="Q37" i="5"/>
  <c r="R37" i="5" s="1"/>
  <c r="T37" i="5" s="1"/>
  <c r="U37" i="5" s="1"/>
  <c r="Q36" i="5"/>
  <c r="R36" i="5" s="1"/>
  <c r="T36" i="5" s="1"/>
  <c r="U36" i="5" s="1"/>
  <c r="Q35" i="5"/>
  <c r="R35" i="5" s="1"/>
  <c r="T35" i="5" s="1"/>
  <c r="U35" i="5" s="1"/>
  <c r="Q34" i="5"/>
  <c r="R34" i="5" s="1"/>
  <c r="T34" i="5" s="1"/>
  <c r="U34" i="5" s="1"/>
  <c r="Q33" i="5"/>
  <c r="R33" i="5" s="1"/>
  <c r="T33" i="5" s="1"/>
  <c r="U33" i="5" s="1"/>
  <c r="Q32" i="5"/>
  <c r="R32" i="5" s="1"/>
  <c r="T32" i="5" s="1"/>
  <c r="U32" i="5" s="1"/>
  <c r="Q31" i="5"/>
  <c r="R31" i="5" s="1"/>
  <c r="T31" i="5" s="1"/>
  <c r="U31" i="5" s="1"/>
  <c r="Q30" i="5"/>
  <c r="R30" i="5" s="1"/>
  <c r="T30" i="5" s="1"/>
  <c r="U30" i="5" s="1"/>
  <c r="Q29" i="5"/>
  <c r="R29" i="5" s="1"/>
  <c r="T29" i="5" s="1"/>
  <c r="U29" i="5" s="1"/>
  <c r="Q28" i="5"/>
  <c r="R28" i="5" s="1"/>
  <c r="T28" i="5" s="1"/>
  <c r="U28" i="5" s="1"/>
  <c r="Q27" i="5"/>
  <c r="R27" i="5" s="1"/>
  <c r="T27" i="5" s="1"/>
  <c r="U27" i="5" s="1"/>
  <c r="Q26" i="5"/>
  <c r="R26" i="5" s="1"/>
  <c r="T26" i="5" s="1"/>
  <c r="U26" i="5" s="1"/>
  <c r="Q25" i="5"/>
  <c r="R25" i="5" s="1"/>
  <c r="T25" i="5" s="1"/>
  <c r="U25" i="5" s="1"/>
  <c r="Q24" i="5"/>
  <c r="R24" i="5" s="1"/>
  <c r="T24" i="5" s="1"/>
  <c r="U24" i="5" s="1"/>
  <c r="Q23" i="5"/>
  <c r="R23" i="5" s="1"/>
  <c r="T23" i="5" s="1"/>
  <c r="U23" i="5" s="1"/>
  <c r="Q22" i="5"/>
  <c r="R22" i="5" s="1"/>
  <c r="T22" i="5" s="1"/>
  <c r="U22" i="5" s="1"/>
  <c r="Q21" i="5"/>
  <c r="R21" i="5" s="1"/>
  <c r="T21" i="5" s="1"/>
  <c r="U21" i="5" s="1"/>
  <c r="Q20" i="5"/>
  <c r="R20" i="5" s="1"/>
  <c r="T20" i="5" s="1"/>
  <c r="U20" i="5" s="1"/>
  <c r="Q19" i="5"/>
  <c r="R19" i="5" s="1"/>
  <c r="T19" i="5" s="1"/>
  <c r="U19" i="5" s="1"/>
  <c r="Q18" i="5"/>
  <c r="R18" i="5" s="1"/>
  <c r="T18" i="5" s="1"/>
  <c r="U18" i="5" s="1"/>
  <c r="Q17" i="5"/>
  <c r="R17" i="5" s="1"/>
  <c r="T17" i="5" s="1"/>
  <c r="U17" i="5" s="1"/>
  <c r="Q16" i="5"/>
  <c r="R16" i="5" s="1"/>
  <c r="T16" i="5" s="1"/>
  <c r="U16" i="5" s="1"/>
  <c r="Q15" i="5"/>
  <c r="R15" i="5" s="1"/>
  <c r="T15" i="5" s="1"/>
  <c r="U15" i="5" s="1"/>
  <c r="E118" i="5"/>
  <c r="D292" i="6" s="1"/>
  <c r="D296" i="6" s="1"/>
  <c r="Q14" i="5"/>
  <c r="R14" i="5" s="1"/>
  <c r="T14" i="5" s="1"/>
  <c r="U14" i="5" s="1"/>
  <c r="Q13" i="5"/>
  <c r="R13" i="5" s="1"/>
  <c r="T13" i="5" s="1"/>
  <c r="U13" i="5" s="1"/>
  <c r="E116" i="5"/>
  <c r="D287" i="6" s="1"/>
  <c r="D289" i="6" s="1"/>
  <c r="D298" i="6" s="1"/>
  <c r="Q12" i="5"/>
  <c r="R12" i="5" s="1"/>
  <c r="T12" i="5" s="1"/>
  <c r="U12" i="5" s="1"/>
  <c r="Q11" i="5"/>
  <c r="R11" i="5" s="1"/>
  <c r="T11" i="5" s="1"/>
  <c r="U11" i="5" s="1"/>
  <c r="Q10" i="5"/>
  <c r="R10" i="5" s="1"/>
  <c r="T10" i="5" s="1"/>
  <c r="U10" i="5" s="1"/>
  <c r="Q9" i="5"/>
  <c r="R9" i="5" s="1"/>
  <c r="T9" i="5" s="1"/>
  <c r="U9" i="5" s="1"/>
  <c r="Q8" i="5"/>
  <c r="R8" i="5" s="1"/>
  <c r="T8" i="5" s="1"/>
  <c r="U8" i="5" s="1"/>
  <c r="Q7" i="5"/>
  <c r="R7" i="5" s="1"/>
  <c r="T7" i="5" s="1"/>
  <c r="U7" i="5" s="1"/>
  <c r="E57" i="3"/>
  <c r="E77" i="3"/>
  <c r="B82" i="3" s="1"/>
  <c r="E157" i="3"/>
  <c r="B162" i="3" s="1"/>
  <c r="D41" i="2"/>
  <c r="B209" i="3"/>
  <c r="B69" i="3"/>
  <c r="E11" i="3" l="1"/>
  <c r="B14" i="3"/>
  <c r="D12" i="3"/>
  <c r="E12" i="3" s="1"/>
  <c r="B54" i="3"/>
  <c r="E51" i="3"/>
  <c r="D52" i="3"/>
  <c r="E191" i="3"/>
  <c r="B194" i="3"/>
  <c r="D192" i="3"/>
  <c r="E192" i="3" s="1"/>
  <c r="B204" i="3"/>
  <c r="D202" i="3"/>
  <c r="E202" i="3" s="1"/>
  <c r="E201" i="3"/>
  <c r="Q107" i="5"/>
  <c r="Q109" i="5" s="1"/>
  <c r="Q111" i="5" s="1"/>
  <c r="R6" i="5"/>
  <c r="AF108" i="5"/>
  <c r="AF110" i="5" s="1"/>
  <c r="AF112" i="5" s="1"/>
  <c r="AG6" i="5"/>
  <c r="D72" i="3"/>
  <c r="E72" i="3" s="1"/>
  <c r="B74" i="3"/>
  <c r="E71" i="3"/>
  <c r="D212" i="3"/>
  <c r="B214" i="3"/>
  <c r="E211" i="3"/>
  <c r="D14" i="10"/>
  <c r="C14" i="10"/>
  <c r="F12" i="11"/>
  <c r="F19" i="11" s="1"/>
  <c r="F300" i="11"/>
  <c r="F307" i="11" s="1"/>
  <c r="F1423" i="11"/>
  <c r="D112" i="3"/>
  <c r="E112" i="3" s="1"/>
  <c r="B114" i="3"/>
  <c r="E111" i="3"/>
  <c r="E114" i="3" s="1"/>
  <c r="D122" i="3"/>
  <c r="E122" i="3" s="1"/>
  <c r="B124" i="3"/>
  <c r="E121" i="3"/>
  <c r="E124" i="3" s="1"/>
  <c r="D132" i="3"/>
  <c r="E132" i="3" s="1"/>
  <c r="B134" i="3"/>
  <c r="E131" i="3"/>
  <c r="E134" i="3" s="1"/>
  <c r="D142" i="3"/>
  <c r="E142" i="3" s="1"/>
  <c r="B144" i="3"/>
  <c r="E141" i="3"/>
  <c r="E144" i="3" s="1"/>
  <c r="D152" i="3"/>
  <c r="E152" i="3" s="1"/>
  <c r="B154" i="3"/>
  <c r="E151" i="3"/>
  <c r="E154" i="3" s="1"/>
  <c r="E159" i="3"/>
  <c r="E79" i="3"/>
  <c r="D172" i="3"/>
  <c r="E172" i="3" s="1"/>
  <c r="B174" i="3"/>
  <c r="E171" i="3"/>
  <c r="E174" i="3" s="1"/>
  <c r="C246" i="9"/>
  <c r="C234" i="9"/>
  <c r="C222" i="9"/>
  <c r="C210" i="9"/>
  <c r="C198" i="9"/>
  <c r="C186" i="9"/>
  <c r="C174" i="9"/>
  <c r="C162" i="9"/>
  <c r="C150" i="9"/>
  <c r="C138" i="9"/>
  <c r="C126" i="9"/>
  <c r="C114" i="9"/>
  <c r="C102" i="9"/>
  <c r="C90" i="9"/>
  <c r="C78" i="9"/>
  <c r="C66" i="9"/>
  <c r="C54" i="9"/>
  <c r="C42" i="9"/>
  <c r="C30" i="9"/>
  <c r="C18" i="9"/>
  <c r="C6" i="9"/>
  <c r="D42" i="2"/>
  <c r="B62" i="3"/>
  <c r="E59" i="3"/>
  <c r="D22" i="3"/>
  <c r="E22" i="3" s="1"/>
  <c r="B24" i="3"/>
  <c r="E21" i="3"/>
  <c r="E24" i="3" s="1"/>
  <c r="D32" i="3"/>
  <c r="E32" i="3" s="1"/>
  <c r="B34" i="3"/>
  <c r="E31" i="3"/>
  <c r="E34" i="3" s="1"/>
  <c r="D42" i="3"/>
  <c r="E42" i="3" s="1"/>
  <c r="B44" i="3"/>
  <c r="E41" i="3"/>
  <c r="E44" i="3" s="1"/>
  <c r="D182" i="3"/>
  <c r="E182" i="3" s="1"/>
  <c r="B184" i="3"/>
  <c r="E181" i="3"/>
  <c r="E184" i="3" s="1"/>
  <c r="E119" i="5"/>
  <c r="C127" i="7" s="1"/>
  <c r="C130" i="7" s="1"/>
  <c r="W107" i="5"/>
  <c r="W109" i="5" s="1"/>
  <c r="W111" i="5" s="1"/>
  <c r="E120" i="5"/>
  <c r="D127" i="7" s="1"/>
  <c r="D130" i="7" s="1"/>
  <c r="AL108" i="5"/>
  <c r="AL110" i="5" s="1"/>
  <c r="AL112" i="5" s="1"/>
  <c r="D92" i="3"/>
  <c r="E92" i="3" s="1"/>
  <c r="B94" i="3"/>
  <c r="E91" i="3"/>
  <c r="D10" i="25"/>
  <c r="E10" i="25" s="1"/>
  <c r="G16" i="8"/>
  <c r="C533" i="10"/>
  <c r="C507" i="10"/>
  <c r="C481" i="10"/>
  <c r="C455" i="10"/>
  <c r="C429" i="10"/>
  <c r="C403" i="10"/>
  <c r="C377" i="10"/>
  <c r="C351" i="10"/>
  <c r="C325" i="10"/>
  <c r="C299" i="10"/>
  <c r="C273" i="10"/>
  <c r="C247" i="10"/>
  <c r="C221" i="10"/>
  <c r="C195" i="10"/>
  <c r="C169" i="10"/>
  <c r="C143" i="10"/>
  <c r="C117" i="10"/>
  <c r="C91" i="10"/>
  <c r="C65" i="10"/>
  <c r="C39" i="10"/>
  <c r="D507" i="10"/>
  <c r="D455" i="10"/>
  <c r="D403" i="10"/>
  <c r="D351" i="10"/>
  <c r="D299" i="10"/>
  <c r="D247" i="10"/>
  <c r="D195" i="10"/>
  <c r="D143" i="10"/>
  <c r="D91" i="10"/>
  <c r="D39" i="10"/>
  <c r="F48" i="11"/>
  <c r="D533" i="10"/>
  <c r="D481" i="10"/>
  <c r="D429" i="10"/>
  <c r="D377" i="10"/>
  <c r="D325" i="10"/>
  <c r="D273" i="10"/>
  <c r="D221" i="10"/>
  <c r="D169" i="10"/>
  <c r="D117" i="10"/>
  <c r="D65" i="10"/>
  <c r="F120" i="11"/>
  <c r="F127" i="11" s="1"/>
  <c r="F192" i="11"/>
  <c r="F199" i="11" s="1"/>
  <c r="F264" i="11"/>
  <c r="F271" i="11" s="1"/>
  <c r="F336" i="11"/>
  <c r="F343" i="11" s="1"/>
  <c r="F408" i="11"/>
  <c r="F415" i="11" s="1"/>
  <c r="F480" i="11"/>
  <c r="F487" i="11" s="1"/>
  <c r="F552" i="11"/>
  <c r="F559" i="11" s="1"/>
  <c r="F624" i="11"/>
  <c r="F631" i="11" s="1"/>
  <c r="F696" i="11"/>
  <c r="F703" i="11" s="1"/>
  <c r="F768" i="11"/>
  <c r="F775" i="11" s="1"/>
  <c r="F840" i="11"/>
  <c r="F847" i="11" s="1"/>
  <c r="F912" i="11"/>
  <c r="F919" i="11" s="1"/>
  <c r="F984" i="11"/>
  <c r="F991" i="11" s="1"/>
  <c r="F1056" i="11"/>
  <c r="F1063" i="11" s="1"/>
  <c r="F1459" i="11"/>
  <c r="F1128" i="11"/>
  <c r="F1135" i="11" s="1"/>
  <c r="F1200" i="11"/>
  <c r="F1207" i="11" s="1"/>
  <c r="F1272" i="11"/>
  <c r="F1279" i="11" s="1"/>
  <c r="F1344" i="11"/>
  <c r="F1351" i="11" s="1"/>
  <c r="F1488" i="11"/>
  <c r="F1495" i="11" s="1"/>
  <c r="E212" i="3"/>
  <c r="E52" i="3"/>
  <c r="D102" i="3"/>
  <c r="E102" i="3" s="1"/>
  <c r="E101" i="3"/>
  <c r="B104" i="3"/>
  <c r="B164" i="3"/>
  <c r="E161" i="3"/>
  <c r="D162" i="3"/>
  <c r="E162" i="3" s="1"/>
  <c r="B84" i="3"/>
  <c r="E81" i="3"/>
  <c r="D82" i="3"/>
  <c r="E82" i="3" s="1"/>
  <c r="C10" i="25"/>
  <c r="F16" i="8"/>
  <c r="F18" i="8" l="1"/>
  <c r="F19" i="8" s="1"/>
  <c r="E84" i="3"/>
  <c r="E104" i="3"/>
  <c r="D17" i="25"/>
  <c r="F55" i="11"/>
  <c r="D246" i="9"/>
  <c r="D250" i="9" s="1"/>
  <c r="D252" i="9" s="1"/>
  <c r="D256" i="9" s="1"/>
  <c r="D222" i="9"/>
  <c r="D226" i="9" s="1"/>
  <c r="D228" i="9" s="1"/>
  <c r="D232" i="9" s="1"/>
  <c r="D198" i="9"/>
  <c r="D202" i="9" s="1"/>
  <c r="D204" i="9" s="1"/>
  <c r="D208" i="9" s="1"/>
  <c r="D174" i="9"/>
  <c r="D178" i="9" s="1"/>
  <c r="D180" i="9" s="1"/>
  <c r="D184" i="9" s="1"/>
  <c r="D150" i="9"/>
  <c r="D154" i="9" s="1"/>
  <c r="D156" i="9" s="1"/>
  <c r="D160" i="9" s="1"/>
  <c r="D126" i="9"/>
  <c r="D130" i="9" s="1"/>
  <c r="D132" i="9" s="1"/>
  <c r="D136" i="9" s="1"/>
  <c r="D102" i="9"/>
  <c r="D106" i="9" s="1"/>
  <c r="D108" i="9" s="1"/>
  <c r="D112" i="9" s="1"/>
  <c r="D78" i="9"/>
  <c r="D82" i="9" s="1"/>
  <c r="D84" i="9" s="1"/>
  <c r="D88" i="9" s="1"/>
  <c r="D54" i="9"/>
  <c r="D58" i="9" s="1"/>
  <c r="D60" i="9" s="1"/>
  <c r="D64" i="9" s="1"/>
  <c r="D30" i="9"/>
  <c r="D34" i="9" s="1"/>
  <c r="D36" i="9" s="1"/>
  <c r="D40" i="9" s="1"/>
  <c r="D6" i="9"/>
  <c r="D10" i="9" s="1"/>
  <c r="D12" i="9" s="1"/>
  <c r="D16" i="9" s="1"/>
  <c r="D234" i="9"/>
  <c r="D238" i="9" s="1"/>
  <c r="D240" i="9" s="1"/>
  <c r="D244" i="9" s="1"/>
  <c r="D210" i="9"/>
  <c r="D214" i="9" s="1"/>
  <c r="D216" i="9" s="1"/>
  <c r="D220" i="9" s="1"/>
  <c r="D186" i="9"/>
  <c r="D190" i="9" s="1"/>
  <c r="D192" i="9" s="1"/>
  <c r="D196" i="9" s="1"/>
  <c r="D162" i="9"/>
  <c r="D166" i="9" s="1"/>
  <c r="D168" i="9" s="1"/>
  <c r="D172" i="9" s="1"/>
  <c r="D138" i="9"/>
  <c r="D142" i="9" s="1"/>
  <c r="D144" i="9" s="1"/>
  <c r="D148" i="9" s="1"/>
  <c r="D114" i="9"/>
  <c r="D118" i="9" s="1"/>
  <c r="D120" i="9" s="1"/>
  <c r="D124" i="9" s="1"/>
  <c r="D90" i="9"/>
  <c r="D94" i="9" s="1"/>
  <c r="D96" i="9" s="1"/>
  <c r="D100" i="9" s="1"/>
  <c r="D66" i="9"/>
  <c r="D70" i="9" s="1"/>
  <c r="D72" i="9" s="1"/>
  <c r="D76" i="9" s="1"/>
  <c r="D42" i="9"/>
  <c r="D46" i="9" s="1"/>
  <c r="D48" i="9" s="1"/>
  <c r="D52" i="9" s="1"/>
  <c r="D18" i="9"/>
  <c r="D22" i="9" s="1"/>
  <c r="D24" i="9" s="1"/>
  <c r="D28" i="9" s="1"/>
  <c r="D44" i="2"/>
  <c r="D46" i="2" s="1"/>
  <c r="C22" i="9"/>
  <c r="F18" i="9"/>
  <c r="C46" i="9"/>
  <c r="F42" i="9"/>
  <c r="C70" i="9"/>
  <c r="F66" i="9"/>
  <c r="C94" i="9"/>
  <c r="F90" i="9"/>
  <c r="C118" i="9"/>
  <c r="F114" i="9"/>
  <c r="C142" i="9"/>
  <c r="F138" i="9"/>
  <c r="C166" i="9"/>
  <c r="F162" i="9"/>
  <c r="C190" i="9"/>
  <c r="F186" i="9"/>
  <c r="C214" i="9"/>
  <c r="F210" i="9"/>
  <c r="C238" i="9"/>
  <c r="F234" i="9"/>
  <c r="E214" i="3"/>
  <c r="AG108" i="5"/>
  <c r="AG110" i="5" s="1"/>
  <c r="AG112" i="5" s="1"/>
  <c r="AI6" i="5"/>
  <c r="R107" i="5"/>
  <c r="R109" i="5" s="1"/>
  <c r="R111" i="5" s="1"/>
  <c r="T6" i="5"/>
  <c r="E204" i="3"/>
  <c r="E164" i="3"/>
  <c r="G19" i="8"/>
  <c r="G18" i="8"/>
  <c r="E94" i="3"/>
  <c r="E62" i="3"/>
  <c r="E64" i="3" s="1"/>
  <c r="B64" i="3"/>
  <c r="C10" i="9"/>
  <c r="F6" i="9"/>
  <c r="C34" i="9"/>
  <c r="F30" i="9"/>
  <c r="C58" i="9"/>
  <c r="F54" i="9"/>
  <c r="C82" i="9"/>
  <c r="F78" i="9"/>
  <c r="C106" i="9"/>
  <c r="F102" i="9"/>
  <c r="C130" i="9"/>
  <c r="F126" i="9"/>
  <c r="C154" i="9"/>
  <c r="F150" i="9"/>
  <c r="C178" i="9"/>
  <c r="F174" i="9"/>
  <c r="C202" i="9"/>
  <c r="F198" i="9"/>
  <c r="C226" i="9"/>
  <c r="F222" i="9"/>
  <c r="C250" i="9"/>
  <c r="F246" i="9"/>
  <c r="E74" i="3"/>
  <c r="E194" i="3"/>
  <c r="E54" i="3"/>
  <c r="E14" i="3"/>
  <c r="C19" i="25" l="1"/>
  <c r="B5" i="26" s="1"/>
  <c r="C11" i="25"/>
  <c r="C527" i="10"/>
  <c r="C536" i="10" s="1"/>
  <c r="C548" i="10" s="1"/>
  <c r="C550" i="10" s="1"/>
  <c r="C501" i="10"/>
  <c r="C510" i="10" s="1"/>
  <c r="C522" i="10" s="1"/>
  <c r="C524" i="10" s="1"/>
  <c r="C475" i="10"/>
  <c r="C484" i="10" s="1"/>
  <c r="C496" i="10" s="1"/>
  <c r="C498" i="10" s="1"/>
  <c r="C449" i="10"/>
  <c r="C458" i="10" s="1"/>
  <c r="C470" i="10" s="1"/>
  <c r="C472" i="10" s="1"/>
  <c r="C423" i="10"/>
  <c r="C432" i="10" s="1"/>
  <c r="C444" i="10" s="1"/>
  <c r="C446" i="10" s="1"/>
  <c r="C397" i="10"/>
  <c r="C406" i="10" s="1"/>
  <c r="C418" i="10" s="1"/>
  <c r="C420" i="10" s="1"/>
  <c r="C371" i="10"/>
  <c r="C380" i="10" s="1"/>
  <c r="C392" i="10" s="1"/>
  <c r="C394" i="10" s="1"/>
  <c r="C345" i="10"/>
  <c r="C354" i="10" s="1"/>
  <c r="C366" i="10" s="1"/>
  <c r="C368" i="10" s="1"/>
  <c r="C319" i="10"/>
  <c r="C328" i="10" s="1"/>
  <c r="C340" i="10" s="1"/>
  <c r="C342" i="10" s="1"/>
  <c r="C293" i="10"/>
  <c r="C302" i="10" s="1"/>
  <c r="C314" i="10" s="1"/>
  <c r="C316" i="10" s="1"/>
  <c r="C267" i="10"/>
  <c r="C276" i="10" s="1"/>
  <c r="C288" i="10" s="1"/>
  <c r="C290" i="10" s="1"/>
  <c r="C241" i="10"/>
  <c r="C250" i="10" s="1"/>
  <c r="C262" i="10" s="1"/>
  <c r="C264" i="10" s="1"/>
  <c r="C215" i="10"/>
  <c r="C224" i="10" s="1"/>
  <c r="C236" i="10" s="1"/>
  <c r="C238" i="10" s="1"/>
  <c r="C189" i="10"/>
  <c r="C198" i="10" s="1"/>
  <c r="C210" i="10" s="1"/>
  <c r="C212" i="10" s="1"/>
  <c r="C163" i="10"/>
  <c r="C172" i="10" s="1"/>
  <c r="C184" i="10" s="1"/>
  <c r="C186" i="10" s="1"/>
  <c r="C137" i="10"/>
  <c r="C146" i="10" s="1"/>
  <c r="C158" i="10" s="1"/>
  <c r="C160" i="10" s="1"/>
  <c r="C111" i="10"/>
  <c r="C120" i="10" s="1"/>
  <c r="C132" i="10" s="1"/>
  <c r="C134" i="10" s="1"/>
  <c r="C85" i="10"/>
  <c r="C94" i="10" s="1"/>
  <c r="C106" i="10" s="1"/>
  <c r="C108" i="10" s="1"/>
  <c r="C59" i="10"/>
  <c r="C68" i="10" s="1"/>
  <c r="C80" i="10" s="1"/>
  <c r="C82" i="10" s="1"/>
  <c r="C33" i="10"/>
  <c r="C42" i="10" s="1"/>
  <c r="C54" i="10" s="1"/>
  <c r="C56" i="10" s="1"/>
  <c r="C7" i="10"/>
  <c r="D11" i="25"/>
  <c r="E11" i="25" s="1"/>
  <c r="D19" i="25"/>
  <c r="D527" i="10"/>
  <c r="D536" i="10" s="1"/>
  <c r="D548" i="10" s="1"/>
  <c r="D550" i="10" s="1"/>
  <c r="D501" i="10"/>
  <c r="D510" i="10" s="1"/>
  <c r="D522" i="10" s="1"/>
  <c r="D524" i="10" s="1"/>
  <c r="D475" i="10"/>
  <c r="D484" i="10" s="1"/>
  <c r="D496" i="10" s="1"/>
  <c r="D498" i="10" s="1"/>
  <c r="D449" i="10"/>
  <c r="D458" i="10" s="1"/>
  <c r="D470" i="10" s="1"/>
  <c r="D472" i="10" s="1"/>
  <c r="D423" i="10"/>
  <c r="D432" i="10" s="1"/>
  <c r="D444" i="10" s="1"/>
  <c r="D446" i="10" s="1"/>
  <c r="D397" i="10"/>
  <c r="D406" i="10" s="1"/>
  <c r="D418" i="10" s="1"/>
  <c r="D420" i="10" s="1"/>
  <c r="D371" i="10"/>
  <c r="D380" i="10" s="1"/>
  <c r="D392" i="10" s="1"/>
  <c r="D394" i="10" s="1"/>
  <c r="D345" i="10"/>
  <c r="D354" i="10" s="1"/>
  <c r="D366" i="10" s="1"/>
  <c r="D368" i="10" s="1"/>
  <c r="D319" i="10"/>
  <c r="D328" i="10" s="1"/>
  <c r="D340" i="10" s="1"/>
  <c r="D342" i="10" s="1"/>
  <c r="D293" i="10"/>
  <c r="D302" i="10" s="1"/>
  <c r="D314" i="10" s="1"/>
  <c r="D316" i="10" s="1"/>
  <c r="D267" i="10"/>
  <c r="D276" i="10" s="1"/>
  <c r="D288" i="10" s="1"/>
  <c r="D290" i="10" s="1"/>
  <c r="D241" i="10"/>
  <c r="D250" i="10" s="1"/>
  <c r="D262" i="10" s="1"/>
  <c r="D264" i="10" s="1"/>
  <c r="D215" i="10"/>
  <c r="D224" i="10" s="1"/>
  <c r="D236" i="10" s="1"/>
  <c r="D238" i="10" s="1"/>
  <c r="D189" i="10"/>
  <c r="D198" i="10" s="1"/>
  <c r="D210" i="10" s="1"/>
  <c r="D212" i="10" s="1"/>
  <c r="D163" i="10"/>
  <c r="D172" i="10" s="1"/>
  <c r="D184" i="10" s="1"/>
  <c r="D186" i="10" s="1"/>
  <c r="D137" i="10"/>
  <c r="D146" i="10" s="1"/>
  <c r="D158" i="10" s="1"/>
  <c r="D160" i="10" s="1"/>
  <c r="D111" i="10"/>
  <c r="D120" i="10" s="1"/>
  <c r="D132" i="10" s="1"/>
  <c r="D134" i="10" s="1"/>
  <c r="D85" i="10"/>
  <c r="D94" i="10" s="1"/>
  <c r="D106" i="10" s="1"/>
  <c r="D108" i="10" s="1"/>
  <c r="D59" i="10"/>
  <c r="D68" i="10" s="1"/>
  <c r="D80" i="10" s="1"/>
  <c r="D82" i="10" s="1"/>
  <c r="D33" i="10"/>
  <c r="D42" i="10" s="1"/>
  <c r="D54" i="10" s="1"/>
  <c r="D56" i="10" s="1"/>
  <c r="D7" i="10"/>
  <c r="D16" i="10" s="1"/>
  <c r="D28" i="10" s="1"/>
  <c r="D30" i="10" s="1"/>
  <c r="D13" i="25"/>
  <c r="D18" i="25"/>
  <c r="C252" i="9"/>
  <c r="C256" i="9" s="1"/>
  <c r="F256" i="9" s="1"/>
  <c r="F250" i="9"/>
  <c r="F252" i="9" s="1"/>
  <c r="C228" i="9"/>
  <c r="C232" i="9" s="1"/>
  <c r="F232" i="9" s="1"/>
  <c r="F226" i="9"/>
  <c r="F228" i="9" s="1"/>
  <c r="C204" i="9"/>
  <c r="C208" i="9" s="1"/>
  <c r="F208" i="9" s="1"/>
  <c r="F202" i="9"/>
  <c r="F204" i="9" s="1"/>
  <c r="C180" i="9"/>
  <c r="C184" i="9" s="1"/>
  <c r="F184" i="9" s="1"/>
  <c r="F178" i="9"/>
  <c r="F180" i="9" s="1"/>
  <c r="C156" i="9"/>
  <c r="C160" i="9" s="1"/>
  <c r="F160" i="9" s="1"/>
  <c r="F154" i="9"/>
  <c r="F156" i="9" s="1"/>
  <c r="C132" i="9"/>
  <c r="C136" i="9" s="1"/>
  <c r="F136" i="9" s="1"/>
  <c r="F130" i="9"/>
  <c r="F132" i="9" s="1"/>
  <c r="C108" i="9"/>
  <c r="C112" i="9" s="1"/>
  <c r="F112" i="9" s="1"/>
  <c r="F106" i="9"/>
  <c r="F108" i="9" s="1"/>
  <c r="C84" i="9"/>
  <c r="C88" i="9" s="1"/>
  <c r="F88" i="9" s="1"/>
  <c r="F82" i="9"/>
  <c r="F84" i="9" s="1"/>
  <c r="C60" i="9"/>
  <c r="C64" i="9" s="1"/>
  <c r="F64" i="9" s="1"/>
  <c r="F58" i="9"/>
  <c r="F60" i="9" s="1"/>
  <c r="C36" i="9"/>
  <c r="C40" i="9" s="1"/>
  <c r="F40" i="9" s="1"/>
  <c r="F34" i="9"/>
  <c r="F36" i="9" s="1"/>
  <c r="C12" i="9"/>
  <c r="C16" i="9" s="1"/>
  <c r="F16" i="9" s="1"/>
  <c r="F10" i="9"/>
  <c r="T107" i="5"/>
  <c r="T109" i="5" s="1"/>
  <c r="T111" i="5" s="1"/>
  <c r="U6" i="5"/>
  <c r="U107" i="5" s="1"/>
  <c r="U109" i="5" s="1"/>
  <c r="U111" i="5" s="1"/>
  <c r="AI108" i="5"/>
  <c r="AI110" i="5" s="1"/>
  <c r="AI112" i="5" s="1"/>
  <c r="AJ6" i="5"/>
  <c r="AJ108" i="5" s="1"/>
  <c r="AJ110" i="5" s="1"/>
  <c r="AJ112" i="5" s="1"/>
  <c r="C240" i="9"/>
  <c r="C244" i="9" s="1"/>
  <c r="F244" i="9" s="1"/>
  <c r="F238" i="9"/>
  <c r="F240" i="9" s="1"/>
  <c r="C216" i="9"/>
  <c r="C220" i="9" s="1"/>
  <c r="F220" i="9" s="1"/>
  <c r="F214" i="9"/>
  <c r="F216" i="9" s="1"/>
  <c r="C192" i="9"/>
  <c r="C196" i="9" s="1"/>
  <c r="F196" i="9" s="1"/>
  <c r="F190" i="9"/>
  <c r="F192" i="9" s="1"/>
  <c r="C168" i="9"/>
  <c r="C172" i="9" s="1"/>
  <c r="F172" i="9" s="1"/>
  <c r="F166" i="9"/>
  <c r="F168" i="9" s="1"/>
  <c r="C144" i="9"/>
  <c r="C148" i="9" s="1"/>
  <c r="F148" i="9" s="1"/>
  <c r="F142" i="9"/>
  <c r="F144" i="9" s="1"/>
  <c r="C120" i="9"/>
  <c r="C124" i="9" s="1"/>
  <c r="F124" i="9" s="1"/>
  <c r="F118" i="9"/>
  <c r="F120" i="9" s="1"/>
  <c r="C96" i="9"/>
  <c r="C100" i="9" s="1"/>
  <c r="F100" i="9" s="1"/>
  <c r="F94" i="9"/>
  <c r="F96" i="9" s="1"/>
  <c r="C72" i="9"/>
  <c r="C76" i="9" s="1"/>
  <c r="F76" i="9" s="1"/>
  <c r="F70" i="9"/>
  <c r="F72" i="9" s="1"/>
  <c r="C48" i="9"/>
  <c r="C52" i="9" s="1"/>
  <c r="F52" i="9" s="1"/>
  <c r="F46" i="9"/>
  <c r="F48" i="9" s="1"/>
  <c r="C24" i="9"/>
  <c r="C28" i="9" s="1"/>
  <c r="F28" i="9" s="1"/>
  <c r="F22" i="9"/>
  <c r="F24" i="9" s="1"/>
  <c r="F1476" i="11" l="1"/>
  <c r="F1478" i="11" s="1"/>
  <c r="F1480" i="11" s="1"/>
  <c r="F1404" i="11"/>
  <c r="F1406" i="11" s="1"/>
  <c r="F1408" i="11" s="1"/>
  <c r="F1332" i="11"/>
  <c r="F1334" i="11" s="1"/>
  <c r="F1336" i="11" s="1"/>
  <c r="F1296" i="11"/>
  <c r="F1298" i="11" s="1"/>
  <c r="F1300" i="11" s="1"/>
  <c r="F1260" i="11"/>
  <c r="F1262" i="11" s="1"/>
  <c r="F1264" i="11" s="1"/>
  <c r="F1224" i="11"/>
  <c r="F1226" i="11" s="1"/>
  <c r="F1228" i="11" s="1"/>
  <c r="F1188" i="11"/>
  <c r="F1190" i="11" s="1"/>
  <c r="F1192" i="11" s="1"/>
  <c r="F1152" i="11"/>
  <c r="F1154" i="11" s="1"/>
  <c r="F1156" i="11" s="1"/>
  <c r="F1116" i="11"/>
  <c r="F1118" i="11" s="1"/>
  <c r="F1120" i="11" s="1"/>
  <c r="F1080" i="11"/>
  <c r="F1082" i="11" s="1"/>
  <c r="F1084" i="11" s="1"/>
  <c r="F1512" i="11"/>
  <c r="F1514" i="11" s="1"/>
  <c r="F1516" i="11" s="1"/>
  <c r="F1440" i="11"/>
  <c r="F1442" i="11" s="1"/>
  <c r="F1444" i="11" s="1"/>
  <c r="F1368" i="11"/>
  <c r="F1370" i="11" s="1"/>
  <c r="F1372" i="11" s="1"/>
  <c r="F1044" i="11"/>
  <c r="F1046" i="11" s="1"/>
  <c r="F1048" i="11" s="1"/>
  <c r="F1008" i="11"/>
  <c r="F1010" i="11" s="1"/>
  <c r="F1012" i="11" s="1"/>
  <c r="F972" i="11"/>
  <c r="F974" i="11" s="1"/>
  <c r="F976" i="11" s="1"/>
  <c r="F936" i="11"/>
  <c r="F938" i="11" s="1"/>
  <c r="F940" i="11" s="1"/>
  <c r="F900" i="11"/>
  <c r="F902" i="11" s="1"/>
  <c r="F904" i="11" s="1"/>
  <c r="F864" i="11"/>
  <c r="F866" i="11" s="1"/>
  <c r="F868" i="11" s="1"/>
  <c r="F828" i="11"/>
  <c r="F830" i="11" s="1"/>
  <c r="F832" i="11" s="1"/>
  <c r="F792" i="11"/>
  <c r="F794" i="11" s="1"/>
  <c r="F796" i="11" s="1"/>
  <c r="F756" i="11"/>
  <c r="F758" i="11" s="1"/>
  <c r="F760" i="11" s="1"/>
  <c r="F720" i="11"/>
  <c r="F722" i="11" s="1"/>
  <c r="F724" i="11" s="1"/>
  <c r="F684" i="11"/>
  <c r="F686" i="11" s="1"/>
  <c r="F688" i="11" s="1"/>
  <c r="F648" i="11"/>
  <c r="F650" i="11" s="1"/>
  <c r="F652" i="11" s="1"/>
  <c r="F612" i="11"/>
  <c r="F614" i="11" s="1"/>
  <c r="F616" i="11" s="1"/>
  <c r="F576" i="11"/>
  <c r="F578" i="11" s="1"/>
  <c r="F580" i="11" s="1"/>
  <c r="F540" i="11"/>
  <c r="F542" i="11" s="1"/>
  <c r="F544" i="11" s="1"/>
  <c r="F504" i="11"/>
  <c r="F506" i="11" s="1"/>
  <c r="F508" i="11" s="1"/>
  <c r="F468" i="11"/>
  <c r="F470" i="11" s="1"/>
  <c r="F472" i="11" s="1"/>
  <c r="F432" i="11"/>
  <c r="F434" i="11" s="1"/>
  <c r="F436" i="11" s="1"/>
  <c r="F396" i="11"/>
  <c r="F398" i="11" s="1"/>
  <c r="F400" i="11" s="1"/>
  <c r="F360" i="11"/>
  <c r="F362" i="11" s="1"/>
  <c r="F364" i="11" s="1"/>
  <c r="F324" i="11"/>
  <c r="F326" i="11" s="1"/>
  <c r="F328" i="11" s="1"/>
  <c r="F288" i="11"/>
  <c r="F290" i="11" s="1"/>
  <c r="F292" i="11" s="1"/>
  <c r="F252" i="11"/>
  <c r="F254" i="11" s="1"/>
  <c r="F256" i="11" s="1"/>
  <c r="F216" i="11"/>
  <c r="F218" i="11" s="1"/>
  <c r="F220" i="11" s="1"/>
  <c r="F180" i="11"/>
  <c r="F182" i="11" s="1"/>
  <c r="F184" i="11" s="1"/>
  <c r="F144" i="11"/>
  <c r="F146" i="11" s="1"/>
  <c r="F148" i="11" s="1"/>
  <c r="F108" i="11"/>
  <c r="F110" i="11" s="1"/>
  <c r="F112" i="11" s="1"/>
  <c r="F72" i="11"/>
  <c r="F74" i="11" s="1"/>
  <c r="F76" i="11" s="1"/>
  <c r="F36" i="11"/>
  <c r="F38" i="11" s="1"/>
  <c r="F40" i="11" s="1"/>
  <c r="F12" i="9"/>
  <c r="E1512" i="11"/>
  <c r="E1514" i="11" s="1"/>
  <c r="E1476" i="11"/>
  <c r="E1478" i="11" s="1"/>
  <c r="E1440" i="11"/>
  <c r="E1442" i="11" s="1"/>
  <c r="E1404" i="11"/>
  <c r="E1406" i="11" s="1"/>
  <c r="E1368" i="11"/>
  <c r="E1370" i="11" s="1"/>
  <c r="E1332" i="11"/>
  <c r="E1334" i="11" s="1"/>
  <c r="E1296" i="11"/>
  <c r="E1298" i="11" s="1"/>
  <c r="E1260" i="11"/>
  <c r="E1262" i="11" s="1"/>
  <c r="E1224" i="11"/>
  <c r="E1226" i="11" s="1"/>
  <c r="E1188" i="11"/>
  <c r="E1190" i="11" s="1"/>
  <c r="E1152" i="11"/>
  <c r="E1154" i="11" s="1"/>
  <c r="E1116" i="11"/>
  <c r="E1118" i="11" s="1"/>
  <c r="E1080" i="11"/>
  <c r="E1082" i="11" s="1"/>
  <c r="E1044" i="11"/>
  <c r="E1046" i="11" s="1"/>
  <c r="E1008" i="11"/>
  <c r="E1010" i="11" s="1"/>
  <c r="E972" i="11"/>
  <c r="E974" i="11" s="1"/>
  <c r="E936" i="11"/>
  <c r="E938" i="11" s="1"/>
  <c r="E900" i="11"/>
  <c r="E902" i="11" s="1"/>
  <c r="E864" i="11"/>
  <c r="E866" i="11" s="1"/>
  <c r="E828" i="11"/>
  <c r="E830" i="11" s="1"/>
  <c r="E792" i="11"/>
  <c r="E794" i="11" s="1"/>
  <c r="E756" i="11"/>
  <c r="E758" i="11" s="1"/>
  <c r="E720" i="11"/>
  <c r="E722" i="11" s="1"/>
  <c r="E684" i="11"/>
  <c r="E686" i="11" s="1"/>
  <c r="E648" i="11"/>
  <c r="E650" i="11" s="1"/>
  <c r="E612" i="11"/>
  <c r="E614" i="11" s="1"/>
  <c r="E576" i="11"/>
  <c r="E578" i="11" s="1"/>
  <c r="E540" i="11"/>
  <c r="E542" i="11" s="1"/>
  <c r="E504" i="11"/>
  <c r="E506" i="11" s="1"/>
  <c r="E468" i="11"/>
  <c r="E470" i="11" s="1"/>
  <c r="E432" i="11"/>
  <c r="E434" i="11" s="1"/>
  <c r="E396" i="11"/>
  <c r="E398" i="11" s="1"/>
  <c r="E360" i="11"/>
  <c r="E362" i="11" s="1"/>
  <c r="E324" i="11"/>
  <c r="E326" i="11" s="1"/>
  <c r="E288" i="11"/>
  <c r="E290" i="11" s="1"/>
  <c r="E252" i="11"/>
  <c r="E254" i="11" s="1"/>
  <c r="E216" i="11"/>
  <c r="E218" i="11" s="1"/>
  <c r="E180" i="11"/>
  <c r="E182" i="11" s="1"/>
  <c r="E144" i="11"/>
  <c r="E146" i="11" s="1"/>
  <c r="E108" i="11"/>
  <c r="E110" i="11" s="1"/>
  <c r="E72" i="11"/>
  <c r="E74" i="11" s="1"/>
  <c r="E36" i="11"/>
  <c r="E38" i="11" s="1"/>
  <c r="E12" i="11"/>
  <c r="E19" i="11"/>
  <c r="E40" i="11" s="1"/>
  <c r="C13" i="10"/>
  <c r="C16" i="10"/>
  <c r="C28" i="10" s="1"/>
  <c r="C30" i="10" s="1"/>
  <c r="E1160" i="11" l="1"/>
  <c r="E1164" i="11" s="1"/>
  <c r="E1171" i="11" s="1"/>
  <c r="E1192" i="11" s="1"/>
  <c r="E728" i="11"/>
  <c r="E732" i="11" s="1"/>
  <c r="E739" i="11" s="1"/>
  <c r="E760" i="11" s="1"/>
  <c r="E44" i="11"/>
  <c r="E48" i="11" s="1"/>
  <c r="E1052" i="11"/>
  <c r="E1056" i="11" s="1"/>
  <c r="E1063" i="11" s="1"/>
  <c r="E1084" i="11" s="1"/>
  <c r="E1016" i="11"/>
  <c r="E1020" i="11" s="1"/>
  <c r="E1027" i="11" s="1"/>
  <c r="E1048" i="11" s="1"/>
  <c r="E980" i="11"/>
  <c r="E984" i="11" s="1"/>
  <c r="E991" i="11" s="1"/>
  <c r="E1012" i="11" s="1"/>
  <c r="E944" i="11"/>
  <c r="E948" i="11" s="1"/>
  <c r="E955" i="11" s="1"/>
  <c r="E976" i="11" s="1"/>
  <c r="E908" i="11"/>
  <c r="E912" i="11" s="1"/>
  <c r="E919" i="11" s="1"/>
  <c r="E940" i="11" s="1"/>
  <c r="E872" i="11"/>
  <c r="E876" i="11" s="1"/>
  <c r="E883" i="11" s="1"/>
  <c r="E904" i="11" s="1"/>
  <c r="E836" i="11"/>
  <c r="E840" i="11" s="1"/>
  <c r="E847" i="11" s="1"/>
  <c r="E868" i="11" s="1"/>
  <c r="E764" i="11"/>
  <c r="E768" i="11" s="1"/>
  <c r="E775" i="11" s="1"/>
  <c r="E796" i="11" s="1"/>
  <c r="E656" i="11"/>
  <c r="E660" i="11" s="1"/>
  <c r="E667" i="11" s="1"/>
  <c r="E688" i="11" s="1"/>
  <c r="E620" i="11"/>
  <c r="E624" i="11" s="1"/>
  <c r="E631" i="11" s="1"/>
  <c r="E652" i="11" s="1"/>
  <c r="E584" i="11"/>
  <c r="E588" i="11" s="1"/>
  <c r="E595" i="11" s="1"/>
  <c r="E616" i="11" s="1"/>
  <c r="E548" i="11"/>
  <c r="E552" i="11" s="1"/>
  <c r="E559" i="11" s="1"/>
  <c r="E580" i="11" s="1"/>
  <c r="E512" i="11"/>
  <c r="E516" i="11" s="1"/>
  <c r="E523" i="11" s="1"/>
  <c r="E544" i="11" s="1"/>
  <c r="E476" i="11"/>
  <c r="E480" i="11" s="1"/>
  <c r="E487" i="11" s="1"/>
  <c r="E508" i="11" s="1"/>
  <c r="E440" i="11"/>
  <c r="E444" i="11" s="1"/>
  <c r="E451" i="11" s="1"/>
  <c r="E472" i="11" s="1"/>
  <c r="E404" i="11"/>
  <c r="E408" i="11" s="1"/>
  <c r="E415" i="11" s="1"/>
  <c r="E436" i="11" s="1"/>
  <c r="E368" i="11"/>
  <c r="E372" i="11" s="1"/>
  <c r="E379" i="11" s="1"/>
  <c r="E400" i="11" s="1"/>
  <c r="E332" i="11"/>
  <c r="E336" i="11" s="1"/>
  <c r="E343" i="11" s="1"/>
  <c r="E364" i="11" s="1"/>
  <c r="E296" i="11"/>
  <c r="E300" i="11" s="1"/>
  <c r="E307" i="11" s="1"/>
  <c r="E328" i="11" s="1"/>
  <c r="E260" i="11"/>
  <c r="E264" i="11" s="1"/>
  <c r="E271" i="11" s="1"/>
  <c r="E292" i="11" s="1"/>
  <c r="E224" i="11"/>
  <c r="E228" i="11" s="1"/>
  <c r="E235" i="11" s="1"/>
  <c r="E256" i="11" s="1"/>
  <c r="E188" i="11"/>
  <c r="E192" i="11" s="1"/>
  <c r="E199" i="11" s="1"/>
  <c r="E220" i="11" s="1"/>
  <c r="E152" i="11"/>
  <c r="E156" i="11" s="1"/>
  <c r="E163" i="11" s="1"/>
  <c r="E184" i="11" s="1"/>
  <c r="E116" i="11"/>
  <c r="E120" i="11" s="1"/>
  <c r="E127" i="11" s="1"/>
  <c r="E148" i="11" s="1"/>
  <c r="E80" i="11"/>
  <c r="E84" i="11" s="1"/>
  <c r="E91" i="11" s="1"/>
  <c r="E112" i="11" s="1"/>
  <c r="E1088" i="11"/>
  <c r="E1092" i="11" s="1"/>
  <c r="E1099" i="11" s="1"/>
  <c r="E1120" i="11" s="1"/>
  <c r="E1412" i="11"/>
  <c r="E1416" i="11" s="1"/>
  <c r="E1423" i="11" s="1"/>
  <c r="E1444" i="11" s="1"/>
  <c r="E1340" i="11"/>
  <c r="E1344" i="11" s="1"/>
  <c r="E1351" i="11" s="1"/>
  <c r="E1372" i="11" s="1"/>
  <c r="E1268" i="11"/>
  <c r="E1272" i="11" s="1"/>
  <c r="E1279" i="11" s="1"/>
  <c r="E1300" i="11" s="1"/>
  <c r="E1196" i="11"/>
  <c r="E1200" i="11" s="1"/>
  <c r="E1207" i="11" s="1"/>
  <c r="E1228" i="11" s="1"/>
  <c r="E1484" i="11"/>
  <c r="E1488" i="11" s="1"/>
  <c r="E1495" i="11" s="1"/>
  <c r="E1516" i="11" s="1"/>
  <c r="E800" i="11"/>
  <c r="E804" i="11" s="1"/>
  <c r="E811" i="11" s="1"/>
  <c r="E832" i="11" s="1"/>
  <c r="E1448" i="11"/>
  <c r="E1452" i="11" s="1"/>
  <c r="E1459" i="11" s="1"/>
  <c r="E1480" i="11" s="1"/>
  <c r="E1376" i="11"/>
  <c r="E1380" i="11" s="1"/>
  <c r="E1387" i="11" s="1"/>
  <c r="E1408" i="11" s="1"/>
  <c r="E1304" i="11"/>
  <c r="E1308" i="11" s="1"/>
  <c r="E1315" i="11" s="1"/>
  <c r="E1336" i="11" s="1"/>
  <c r="E1232" i="11"/>
  <c r="E1236" i="11" s="1"/>
  <c r="E1243" i="11" s="1"/>
  <c r="E1264" i="11" s="1"/>
  <c r="E1124" i="11"/>
  <c r="E1128" i="11" s="1"/>
  <c r="E1135" i="11" s="1"/>
  <c r="E1156" i="11" s="1"/>
  <c r="E692" i="11"/>
  <c r="E696" i="11" s="1"/>
  <c r="E703" i="11" s="1"/>
  <c r="E724" i="11" s="1"/>
  <c r="C17" i="25" l="1"/>
  <c r="B6" i="26" s="1"/>
  <c r="E55" i="11"/>
  <c r="C18" i="25" l="1"/>
  <c r="C13" i="25"/>
  <c r="E13" i="25" s="1"/>
  <c r="E76" i="11"/>
</calcChain>
</file>

<file path=xl/sharedStrings.xml><?xml version="1.0" encoding="utf-8"?>
<sst xmlns="http://schemas.openxmlformats.org/spreadsheetml/2006/main" count="3825" uniqueCount="421">
  <si>
    <t>شرکت نمونه (سهامی عام)</t>
  </si>
  <si>
    <t>بازگشت به وضعیت مالی</t>
  </si>
  <si>
    <t>شیت مفروضات مدل مالی (سناریو سوددهی)</t>
  </si>
  <si>
    <t>شرح مفروضات</t>
  </si>
  <si>
    <t>مقدار (سال 1403)</t>
  </si>
  <si>
    <t>مقدار (سال 1402)</t>
  </si>
  <si>
    <t>مفروضات صورت سود و زیان</t>
  </si>
  <si>
    <t>درصد رشد درآمدهای عملیاتی</t>
  </si>
  <si>
    <t>نرخ مالیات بر درآمد</t>
  </si>
  <si>
    <t>سهم فروش مرغ گوشتی از کل درآمد عملیاتی</t>
  </si>
  <si>
    <t>سهم فروش جوجه یک روزه از کل درآمد عملیاتی</t>
  </si>
  <si>
    <t>سهم فروش کود از کل درآمد عملیاتی</t>
  </si>
  <si>
    <t>جوجه یک روزه مولد به درصد از درآمدهای عملیاتی</t>
  </si>
  <si>
    <t>مرغ مولد به درصد از درآمدهای عملیاتی</t>
  </si>
  <si>
    <t>سایر دارایی‌های زیستی به درصد از درآمدهای عملیاتی</t>
  </si>
  <si>
    <t>سهم زمین از بهای تمام شده دارایی ثابت</t>
  </si>
  <si>
    <t>سهم ساختمان از بهای تمام شده دارایی ثابت</t>
  </si>
  <si>
    <t>سهم ماشین‌آلات از بهای تمام شده دارایی ثابت</t>
  </si>
  <si>
    <t>سهم تجهیزات از بهای تمام شده دارایی ثابت</t>
  </si>
  <si>
    <t>سایر ذخایر به درصد از درآمدهای عملیاتی</t>
  </si>
  <si>
    <t>مالیات تکلیفی اجاره به درصد از درآمدهای عملیاتی</t>
  </si>
  <si>
    <t>مالیات ارزش افزوده به درصد از درآمدهای عملیاتی</t>
  </si>
  <si>
    <t>مفروضات ترازنامه (سرمایه در گردش)</t>
  </si>
  <si>
    <t>دوره وصول مطالبات (روز)</t>
  </si>
  <si>
    <t>دوره گردش موجودی کالا (روز)</t>
  </si>
  <si>
    <t>دوره پرداخت بدهی‌ها (روز)</t>
  </si>
  <si>
    <t>پیش‌پرداخت‌ها به درصد از درآمدهای عملیاتی</t>
  </si>
  <si>
    <t>سایر دارایی‌های غیرجاری به درصد از درآمدهای عملیاتی</t>
  </si>
  <si>
    <t>سایر پرداختنی‌ها به درصد از درآمدهای عملیاتی</t>
  </si>
  <si>
    <t>اوراق مشارکت بلندمدت به درصد از درآمدهای عملیاتی</t>
  </si>
  <si>
    <t>مفروضات دارایی ثابت و استهلاک</t>
  </si>
  <si>
    <t>سرمایه‌گذاری ثابت سالانه (CAPEX)</t>
  </si>
  <si>
    <t>نرخ استهلاک سالانه (نسبت به بهای تمام شده اول دوره)</t>
  </si>
  <si>
    <t>مفروضات تامین مالی</t>
  </si>
  <si>
    <t>هزینه مالی ثابت</t>
  </si>
  <si>
    <t>سود سهام پرداختی (درصد از سود خالص)</t>
  </si>
  <si>
    <t>مبلغ وام جدید دریافتی طی سال</t>
  </si>
  <si>
    <t>مبلغ بازپرداخت اصل وام طی سال</t>
  </si>
  <si>
    <t>مانده اولیه تسهیلات بلندمدت (1402)</t>
  </si>
  <si>
    <t>مفروضات تفکیک وجوه نقد و سرمایه گذاری کوتاه مدت</t>
  </si>
  <si>
    <t>موجودی نقد و معادل‌های آن نزد بانک‌ها به درصد از موجودی نقد پایان دوره</t>
  </si>
  <si>
    <t>سپرده‌های دیداری کوتاه‌مدت به درصد از موجودی نقد پایان دوره</t>
  </si>
  <si>
    <t>سرمایه‌گذاری در اوراق بهادار به درصد از موجودی نقد پایان دوره</t>
  </si>
  <si>
    <t>سایر سرمایه‌گذاری‌های کوتاه‌مدت به درصد از موجودی نقد پایان دوره</t>
  </si>
  <si>
    <t>موجودی نقد نزد صندوق به درصد از موجودی نقد پایان دوره</t>
  </si>
  <si>
    <t>موجودی نقد نزد بانک به درصد از موجودی نقد پایان دوره</t>
  </si>
  <si>
    <t>مفروضات تفکیک پیش پرداخت ها</t>
  </si>
  <si>
    <t>سهم پیش‌پرداخت اجاره از پیش‌پرداخت‌ها</t>
  </si>
  <si>
    <t>سهم پیش‌پرداخت بیمه از پیش‌پرداخت‌ها</t>
  </si>
  <si>
    <t>سهم سایر پیش‌پرداخت‌ها از پیش‌پرداخت‌ها</t>
  </si>
  <si>
    <t>مفروضات تفکیک سایر دارایی های غیرجاری (تفصیلی)</t>
  </si>
  <si>
    <t>سهم سپرده‌های بلندمدت از سایر دارایی‌های غیرجاری</t>
  </si>
  <si>
    <t>سهم سایر اقلام غیرجاری از سایر دارایی‌های غیرجاری</t>
  </si>
  <si>
    <t>مفروضات تفکیک مطالبات غیرتجاری و سایر دارایی‌ها</t>
  </si>
  <si>
    <t>مطالبات از کارکنان به درصد از درآمدهای عملیاتی</t>
  </si>
  <si>
    <t>سایر مطالبات به درصد از درآمدهای عملیاتی</t>
  </si>
  <si>
    <t>مفروضات تفکیک موجودی کالا و پیش پرداخت‌ها</t>
  </si>
  <si>
    <t>سهم موجودی مواد اولیه از کل موجودی کالا</t>
  </si>
  <si>
    <t>سهم موجودی کالای در جریان ساخت از کل موجودی کالا</t>
  </si>
  <si>
    <t>سهم موجودی کالای ساخته شده از کل موجودی کالا</t>
  </si>
  <si>
    <t>مفروضات تفکیک تسهیلات مالی کوتاه‌مدت</t>
  </si>
  <si>
    <t>سهم تسهیلات بانکی کوتاه‌مدت از بخش جاری تسهیلات بلندمدت</t>
  </si>
  <si>
    <t>سهم سایر تسهیلات کوتاه‌مدت از بخش جاری تسهیلات بلندمدت</t>
  </si>
  <si>
    <t>مفروضات تفکیک حساب‌ها و اسناد پرداختنی</t>
  </si>
  <si>
    <t>سهم حساب‌های پرداختنی تجاری از حساب‌ها و اسناد پرداختنی</t>
  </si>
  <si>
    <t>سهم اسناد پرداختنی تجاری از حساب‌ها و اسناد پرداختنی</t>
  </si>
  <si>
    <t>مفروضات تفکیک تسهیلات مالی کوتاه‌مدت (تفصیلی)</t>
  </si>
  <si>
    <t>سهم وام از بانک ملی از تسهیلات کوتاه مدت</t>
  </si>
  <si>
    <t>سهم وام از بانک ملت از تسهیلات کوتاه مد</t>
  </si>
  <si>
    <t>مفروضات تفکیک وجوه نقد (تفصیلی)</t>
  </si>
  <si>
    <t>سهم صندوق از وجوه نقد</t>
  </si>
  <si>
    <t>سهم بانک پاسارگاد از وجوه نقد</t>
  </si>
  <si>
    <t>مفروضات تفکیک حساب‌ها و اسناد دریافتنی تجاری و غیرتجاری</t>
  </si>
  <si>
    <t>سهم حساب‌های دریافتنی تجاری از حساب‌ها و اسناد دریافتنی</t>
  </si>
  <si>
    <t>سهم اسناد دریافتنی تجاری از حساب‌ها و اسناد دریافتنی</t>
  </si>
  <si>
    <t>مفروضات دارایی‌های غیرجاری نگهداری شده برای فروش</t>
  </si>
  <si>
    <t>زمین نگهداری شده برای فروش به درصد از درآمدهای عملیاتی</t>
  </si>
  <si>
    <t>ساختمان نگهداری شده برای فروش به درصد از درآمدهای عملیاتی</t>
  </si>
  <si>
    <t>مفروضات سایر دارایی‌ها</t>
  </si>
  <si>
    <t>ودیعه اجاره به درصد از درآمدهای عملیاتی</t>
  </si>
  <si>
    <t>سپرده حسن انجام کار به درصد از درآمدهای عملیاتی</t>
  </si>
  <si>
    <t>مفروضات تفکیک تسهیلات مالی بلندمدت</t>
  </si>
  <si>
    <t>سهم وام بانکی بلندمدت از تسهیلات بلندمدت</t>
  </si>
  <si>
    <t>سهم وام بلندمدت از صندوق توسعه ملی از تسهیلات بلندمدت</t>
  </si>
  <si>
    <t>ترازنامه افتتاحیه (پایه)</t>
  </si>
  <si>
    <t>در تاریخ 29 اسفند 1401 / 1 فروردین 1402</t>
  </si>
  <si>
    <t>(ارقام به میلیون ریال)</t>
  </si>
  <si>
    <t>دارایی‌ها</t>
  </si>
  <si>
    <t>دارایی‌های جاری</t>
  </si>
  <si>
    <t>موجودی نقد</t>
  </si>
  <si>
    <t>حساب‌ها و اسناد دریافتنی</t>
  </si>
  <si>
    <t>موجودی کالا</t>
  </si>
  <si>
    <t>پیش‌پرداخت‌ها و سایر دارایی‌های جاری</t>
  </si>
  <si>
    <t>جمع دارایی‌های جاری</t>
  </si>
  <si>
    <t>دارایی‌های غیرجاری</t>
  </si>
  <si>
    <t>بهای تمام شده ناخالص دارایی‌های ثابت</t>
  </si>
  <si>
    <t>کسر می‌شود: استهلاک انباشته</t>
  </si>
  <si>
    <t>دارایی‌های ثابت مشهود (ارزش دفتری)</t>
  </si>
  <si>
    <t>سایر دارایی‌های غیرجاری</t>
  </si>
  <si>
    <t>جمع دارایی‌های غیرجاری</t>
  </si>
  <si>
    <t>جمع کل دارایی‌ها</t>
  </si>
  <si>
    <t>بدهی‌ها و حقوق مالکانه</t>
  </si>
  <si>
    <t>بدهی‌های جاری</t>
  </si>
  <si>
    <t>حساب‌ها و اسناد پرداختنی</t>
  </si>
  <si>
    <t>مالیات پرداختنی</t>
  </si>
  <si>
    <t>سود سهام پرداختنی</t>
  </si>
  <si>
    <t>بخش جاری تسهیلات بلندمدت</t>
  </si>
  <si>
    <t>جمع بدهی‌های جاری</t>
  </si>
  <si>
    <t>بدهی‌های غیرجاری</t>
  </si>
  <si>
    <t>تسهیلات مالی بلندمدت</t>
  </si>
  <si>
    <t>مزایای پایان خدمت کارکنان</t>
  </si>
  <si>
    <t>جمع بدهی‌های غیرجاری</t>
  </si>
  <si>
    <t>جمع کل بدهی‌ها</t>
  </si>
  <si>
    <t>حقوق مالکانه</t>
  </si>
  <si>
    <t>سرمایه</t>
  </si>
  <si>
    <t>اندوخته قانونی</t>
  </si>
  <si>
    <t>سایر اندوخته‌ها</t>
  </si>
  <si>
    <t>سود انباشته</t>
  </si>
  <si>
    <t>جمع کل حقوق مالکانه</t>
  </si>
  <si>
    <t>جمع کل بدهی‌ها و حقوق مالکانه</t>
  </si>
  <si>
    <t>کنترل تراز (باید صفر باشد)</t>
  </si>
  <si>
    <t>گردش دارایی‌های ثابت مشهود (پویا)</t>
  </si>
  <si>
    <t>برای سال مالی منتهی به 29 اسفند 1403</t>
  </si>
  <si>
    <t>شرح</t>
  </si>
  <si>
    <t>مانده اول دوره</t>
  </si>
  <si>
    <t>افزایش (CAPEX)</t>
  </si>
  <si>
    <t>کاهش (استهلاک)</t>
  </si>
  <si>
    <t>مانده پایان دوره</t>
  </si>
  <si>
    <t>بهای تمام شده دارایی</t>
  </si>
  <si>
    <t>استهلاک انباشته</t>
  </si>
  <si>
    <t>ارزش دفتری خالص</t>
  </si>
  <si>
    <t>موجودی تفصیلی انبار (مقدار و ریال)</t>
  </si>
  <si>
    <t>برای سال مالی منتهی به 29 اسفند 1403 و 1402</t>
  </si>
  <si>
    <t>(ارقام به ریال برای قیمت واحد و میلیون ریال برای مقادیر)</t>
  </si>
  <si>
    <t>ردیف</t>
  </si>
  <si>
    <t>نام کالا</t>
  </si>
  <si>
    <t>واحد</t>
  </si>
  <si>
    <t>ابتدای دوره 1403 (مقدار)</t>
  </si>
  <si>
    <t>ورود 1403 (مقدار)</t>
  </si>
  <si>
    <t>خروج 1403 (مقدار)</t>
  </si>
  <si>
    <t>پایان دوره 1403 (مقدار)</t>
  </si>
  <si>
    <t>ابتدای دوره 1402 (مقدار)</t>
  </si>
  <si>
    <t>ورود 1402 (مقدار)</t>
  </si>
  <si>
    <t>خروج 1402 (مقدار)</t>
  </si>
  <si>
    <t>پایان دوره 1402 (مقدار)</t>
  </si>
  <si>
    <t>قیمت واحد میانگین (ریال)</t>
  </si>
  <si>
    <t>جوجه یک روزه</t>
  </si>
  <si>
    <t>عدد</t>
  </si>
  <si>
    <t>خوراک (دان)</t>
  </si>
  <si>
    <t>کیلوگرم</t>
  </si>
  <si>
    <t>مرغ در حال رشد</t>
  </si>
  <si>
    <t>دارو و واکسن</t>
  </si>
  <si>
    <t>بسته</t>
  </si>
  <si>
    <t>مرغ آماده فروش</t>
  </si>
  <si>
    <t>اطلاعات ریالی</t>
  </si>
  <si>
    <t>ابتدای دوره 1403 (میلیون ریال)</t>
  </si>
  <si>
    <t>ورود 1403 (میلیون ریال)</t>
  </si>
  <si>
    <t>خروج (بهای تمام شده) 1403 (میلیون ریال)</t>
  </si>
  <si>
    <t>پایان دوره 1403 (میلیون ریال)</t>
  </si>
  <si>
    <t>ابتدای دوره 1402 (میلیون ریال)</t>
  </si>
  <si>
    <t>ورود 1402 (میلیون ریال)</t>
  </si>
  <si>
    <t>خروج (بهای تمام شده) 1402 (میلیون ریال)</t>
  </si>
  <si>
    <t>پایان دوره 1402 (میلیون ریال)</t>
  </si>
  <si>
    <t>م.ر</t>
  </si>
  <si>
    <t>جمع کل (میلیون ریال)</t>
  </si>
  <si>
    <t>**خروجی‌ها برای سایر شیت‌ها**</t>
  </si>
  <si>
    <t>بهای تمام شده سال 1403 (برای سود و زیان):</t>
  </si>
  <si>
    <t>بهای تمام شده سال 1402 (برای سود و زیان):</t>
  </si>
  <si>
    <t>موجودی پایان دوره 1403 (برای ترازنامه):</t>
  </si>
  <si>
    <t>موجودی پایان دوره 1402 (برای ترازنامه):</t>
  </si>
  <si>
    <t>بازگشت به سود و زیان</t>
  </si>
  <si>
    <t>لیست حقوق و دستمزد (سال 1403 و 1402)</t>
  </si>
  <si>
    <t>تفکیک بر اساس واحد</t>
  </si>
  <si>
    <t>(ارقام به ریال)</t>
  </si>
  <si>
    <t>نام</t>
  </si>
  <si>
    <t>نام خانوادگی</t>
  </si>
  <si>
    <t>سمت</t>
  </si>
  <si>
    <t>کد ملی</t>
  </si>
  <si>
    <t>شماره بیمه</t>
  </si>
  <si>
    <t>تعداد اولاد</t>
  </si>
  <si>
    <t>حقوق پایه (1403)</t>
  </si>
  <si>
    <t>حق مسکن (1403)</t>
  </si>
  <si>
    <t>حق بن (1403)</t>
  </si>
  <si>
    <t>حق اولاد (1403)</t>
  </si>
  <si>
    <t>جمع مزایا (1403)</t>
  </si>
  <si>
    <t>حقوق ناخالص (1403)</t>
  </si>
  <si>
    <t>حقوق مشمول بیمه (1403)</t>
  </si>
  <si>
    <t>بیمه سهم کارمند (7% - 1403)</t>
  </si>
  <si>
    <t>حقوق مشمول مالیات (1403)</t>
  </si>
  <si>
    <t>مالیات حقوق (1403)</t>
  </si>
  <si>
    <t>کسورات متفرقه (1403)</t>
  </si>
  <si>
    <t>جمع کسورات (1403)</t>
  </si>
  <si>
    <t>حقوق خالص (پرداختنی - 1403)</t>
  </si>
  <si>
    <t>بیمه سهم کارفرما (23% - 1403)</t>
  </si>
  <si>
    <t>کل هزینه برای کارفرما (1403)</t>
  </si>
  <si>
    <t>حقوق پایه (1402)</t>
  </si>
  <si>
    <t>حق مسکن (1402)</t>
  </si>
  <si>
    <t>حق بن (1402)</t>
  </si>
  <si>
    <t>حق اولاد (1402)</t>
  </si>
  <si>
    <t>جمع مزایا (1402)</t>
  </si>
  <si>
    <t>حقوق ناخالص (1402)</t>
  </si>
  <si>
    <t>حقوق مشمول بیمه (1402)</t>
  </si>
  <si>
    <t>بیمه سهم کارمند (7% - 1402)</t>
  </si>
  <si>
    <t>حقوق مشمول مالیات (1402)</t>
  </si>
  <si>
    <t>مالیات حقوق (1402)</t>
  </si>
  <si>
    <t>کسورات متفرقه (1402)</t>
  </si>
  <si>
    <t>جمع کسورات (1402)</t>
  </si>
  <si>
    <t>حقوق خالص (پرداختنی - 1402)</t>
  </si>
  <si>
    <t>بیمه سهم کارفرما (23% - 1402)</t>
  </si>
  <si>
    <t>کل هزینه برای کارفرما (1402)</t>
  </si>
  <si>
    <t>نارین</t>
  </si>
  <si>
    <t>حسینی</t>
  </si>
  <si>
    <t>بازرگانی</t>
  </si>
  <si>
    <t>انباردار</t>
  </si>
  <si>
    <t>امیر</t>
  </si>
  <si>
    <t>صفری</t>
  </si>
  <si>
    <t>تدارکات</t>
  </si>
  <si>
    <t>نگهبان</t>
  </si>
  <si>
    <t>رضا</t>
  </si>
  <si>
    <t>احمدی</t>
  </si>
  <si>
    <t>راننده</t>
  </si>
  <si>
    <t>زینب</t>
  </si>
  <si>
    <t>کریمی</t>
  </si>
  <si>
    <t>حراست</t>
  </si>
  <si>
    <t>محسنی</t>
  </si>
  <si>
    <t>دامپزشک</t>
  </si>
  <si>
    <t>حسین</t>
  </si>
  <si>
    <t>کارشناس تولید</t>
  </si>
  <si>
    <t>فروش</t>
  </si>
  <si>
    <t>مدیر فروش</t>
  </si>
  <si>
    <t>نقدی</t>
  </si>
  <si>
    <t>علی</t>
  </si>
  <si>
    <t>محمدی</t>
  </si>
  <si>
    <t>اداری</t>
  </si>
  <si>
    <t>مدیر منابع انسانی</t>
  </si>
  <si>
    <t>انبار</t>
  </si>
  <si>
    <t>کارشناس فروش</t>
  </si>
  <si>
    <t>مریم</t>
  </si>
  <si>
    <t>مالی</t>
  </si>
  <si>
    <t>مدیر مالی</t>
  </si>
  <si>
    <t>رضایی</t>
  </si>
  <si>
    <t>مدیر عامل</t>
  </si>
  <si>
    <t>حسابدار</t>
  </si>
  <si>
    <t>فاطمه</t>
  </si>
  <si>
    <t>عباسی</t>
  </si>
  <si>
    <t>تولید</t>
  </si>
  <si>
    <t>مدیر تولید</t>
  </si>
  <si>
    <t>کارگر</t>
  </si>
  <si>
    <t>کارشناس اداری</t>
  </si>
  <si>
    <t>زهرا</t>
  </si>
  <si>
    <t>محمد</t>
  </si>
  <si>
    <t>امیری</t>
  </si>
  <si>
    <t>جمع کل ماهانه (ریال) - 1403</t>
  </si>
  <si>
    <t>جمع کل ماهانه (ریال) - 1402</t>
  </si>
  <si>
    <t>جمع کل سالانه (ریال) - 1403</t>
  </si>
  <si>
    <t>جمع کل سالانه (ریال) - 1402</t>
  </si>
  <si>
    <t>جمع کل سالانه (میلیون ریال) - 1403</t>
  </si>
  <si>
    <t>جمع کل سالانه (میلیون ریال) - 1402</t>
  </si>
  <si>
    <t>خروجی برای سایر شیت‌ها (ارقام به میلیون ریال):</t>
  </si>
  <si>
    <t>کل هزینه سالانه پرسنل فروش - 1403:</t>
  </si>
  <si>
    <t>کل هزینه سالانه پرسنل فروش - 1402:</t>
  </si>
  <si>
    <t>کل هزینه سالانه پرسنل اداری - 1403:</t>
  </si>
  <si>
    <t>کل هزینه سالانه پرسنل اداری - 1402:</t>
  </si>
  <si>
    <t>کل هزینه سالانه پرسنل تولید - 1403:</t>
  </si>
  <si>
    <t>کل هزینه سالانه پرسنل تولید - 1402:</t>
  </si>
  <si>
    <t>شرکت نمونه</t>
  </si>
  <si>
    <t>یادداشت 8: هزینه‌های فروش، اداری و عمومی</t>
  </si>
  <si>
    <t>سال مالی منتهی به 29 اسفند 1403 و 1402</t>
  </si>
  <si>
    <t>(مبالغ به میلیون ریال)</t>
  </si>
  <si>
    <t>1403</t>
  </si>
  <si>
    <t>1402</t>
  </si>
  <si>
    <t>الف) هزینه‌های فروش و توزیع:</t>
  </si>
  <si>
    <t>هزینه پرسنل فروش</t>
  </si>
  <si>
    <t>هزینه تبلیغات و بازاریابی</t>
  </si>
  <si>
    <t>جمع هزینه‌های فروش</t>
  </si>
  <si>
    <t>ب) هزینه‌های اداری و عمومی:</t>
  </si>
  <si>
    <t>هزینه پرسنل اداری</t>
  </si>
  <si>
    <t>هزینه استهلاک دارایی‌های اداری (20%)</t>
  </si>
  <si>
    <t>هزینه ذخیره مزایای پایان خدمت کارکنان</t>
  </si>
  <si>
    <t>سایر هزینه‌های اداری</t>
  </si>
  <si>
    <t>جمع هزینه‌های اداری</t>
  </si>
  <si>
    <t>جمع کل هزینه‌های فروش، اداری و عمومی</t>
  </si>
  <si>
    <t>یادداشت 9: بهای تمام شده</t>
  </si>
  <si>
    <t>بهای تمام شده کالای فروش رفته</t>
  </si>
  <si>
    <t>حقوق و دستمزد مستقیم تولید</t>
  </si>
  <si>
    <t>هزینه استهلاک دارایی‌های تولیدی (80%)</t>
  </si>
  <si>
    <t>سایر هزینه‌های مستقیم تولید (سربار)</t>
  </si>
  <si>
    <t>جمع کل بهای تمام شده</t>
  </si>
  <si>
    <t>صورت سود و زیان (یکپارچه)</t>
  </si>
  <si>
    <t>یادداشت</t>
  </si>
  <si>
    <t>سال 1403</t>
  </si>
  <si>
    <t>سال 1402</t>
  </si>
  <si>
    <t>درآمدهای عملیاتی</t>
  </si>
  <si>
    <t>5</t>
  </si>
  <si>
    <t>بهای تمام شده درآمدهای عملیاتی</t>
  </si>
  <si>
    <t>9</t>
  </si>
  <si>
    <t>سود ناخالص</t>
  </si>
  <si>
    <t>هزینه‌های فروش، اداری و عمومی</t>
  </si>
  <si>
    <t>8</t>
  </si>
  <si>
    <t>سایر درآمدها</t>
  </si>
  <si>
    <t>26.27</t>
  </si>
  <si>
    <t>سایر هزینه‌ها</t>
  </si>
  <si>
    <t>سود عملیاتی</t>
  </si>
  <si>
    <t>هزینه‌های مالی</t>
  </si>
  <si>
    <t>سود قبل از مالیات</t>
  </si>
  <si>
    <t>مالیات بر درآمد</t>
  </si>
  <si>
    <t>34</t>
  </si>
  <si>
    <t>سود خالص</t>
  </si>
  <si>
    <t>صورت تغییرات در حقوق مالکانه</t>
  </si>
  <si>
    <t>جمع کل</t>
  </si>
  <si>
    <t>مانده در ابتدای 1402</t>
  </si>
  <si>
    <t>سود خالص 1402</t>
  </si>
  <si>
    <t>انتقال به اندوخته قانونی</t>
  </si>
  <si>
    <t>0</t>
  </si>
  <si>
    <t>تقسیم سود مصوب</t>
  </si>
  <si>
    <t>مانده در پایان 1402</t>
  </si>
  <si>
    <t>مانده در ابتدای 1403</t>
  </si>
  <si>
    <t>سود خالص 1403</t>
  </si>
  <si>
    <t>مانده در پایان 1403</t>
  </si>
  <si>
    <t>صورت جریان‌های نقدی (نهایی و پویا)</t>
  </si>
  <si>
    <t>1402 (پایه)</t>
  </si>
  <si>
    <t>جریان‌های نقدی ناشی از فعالیت‌های عملیاتی</t>
  </si>
  <si>
    <t>تعدیلات بابت اقلام غیرنقدی:</t>
  </si>
  <si>
    <t>12</t>
  </si>
  <si>
    <t>هزینه استهلاک</t>
  </si>
  <si>
    <t>هزینه مزایای پایان خدمت</t>
  </si>
  <si>
    <t>تغییرات در سرمایه در گردش:</t>
  </si>
  <si>
    <t>کاهش(افزایش) در دریافتنی‌ها</t>
  </si>
  <si>
    <t>کاهش(افزایش) در موجودی کالا</t>
  </si>
  <si>
    <t>افزایش(کاهش) در پرداختنی‌ها</t>
  </si>
  <si>
    <t>خالص جریان نقد عملیاتی</t>
  </si>
  <si>
    <t>جریان‌های نقدی ناشی از فعالیت‌های سرمایه‌گذاری</t>
  </si>
  <si>
    <t>پرداخت بابت خرید دارایی ثابت (CAPEX)</t>
  </si>
  <si>
    <t>خالص جریان نقد سرمایه‌گذاری</t>
  </si>
  <si>
    <t>جریان‌های نقدی ناشی از فعالیت‌های تامین مالی</t>
  </si>
  <si>
    <t>19</t>
  </si>
  <si>
    <t>دریافت اصل تسهیلات</t>
  </si>
  <si>
    <t>بازپرداخت اصل تسهیلات</t>
  </si>
  <si>
    <t>18</t>
  </si>
  <si>
    <t>سود سهام پرداخت شده</t>
  </si>
  <si>
    <t>خالص جریان نقد تامین مالی</t>
  </si>
  <si>
    <t>خالص افزایش (کاهش) در موجودی نقد</t>
  </si>
  <si>
    <t>موجودی نقد ابتدای دوره</t>
  </si>
  <si>
    <t>موجودی نقد در پایان دوره</t>
  </si>
  <si>
    <t>صورت وضعیت مالی (پویا)</t>
  </si>
  <si>
    <t>در تاریخ 29 اسفند 1403 و 1402</t>
  </si>
  <si>
    <t>42.43</t>
  </si>
  <si>
    <t>گردش دارایی ثابت</t>
  </si>
  <si>
    <t>28.29.30.31</t>
  </si>
  <si>
    <t>کنترل تراز</t>
  </si>
  <si>
    <t>صورت سود و زیان جامع</t>
  </si>
  <si>
    <t>سود خالص دوره</t>
  </si>
  <si>
    <t>سایر اقلام سود و زیان جامع:</t>
  </si>
  <si>
    <t>تعدیلات تسعیر ارز عملیات خارجی (بعد از مالیات)</t>
  </si>
  <si>
    <t>جمع کل سود و زیان جامع دوره</t>
  </si>
  <si>
    <t>تاریخچه شرکت نمونه (سهامی عام)</t>
  </si>
  <si>
    <t>مقدمه:</t>
  </si>
  <si>
    <t>شرکت نمونه (سهامی عام) در سال 1375 با هدف سرمایه‌گذاری و فعالیت در صنعت مرغداری و زنجیره تامین گوشت مرغ تاسیس گردید. این شرکت با بهره‌گیری از دانش روز و تکنولوژی‌های پیشرفته در زمینه پرورش جوجه یک روزه اجداد، تولید جوجه گوشتی و عرضه به کشتارگاه، به یکی از پیشگامان صنعت در کشور تبدیل شده است.</t>
  </si>
  <si>
    <t>اهداف و استراتژی‌ها:</t>
  </si>
  <si>
    <t>هدف اصلی شرکت، تولید پروتئین با کیفیت بالا، افزایش بهره‌وری در تمامی مراحل زنجیره تامین، توسعه پایدار و ایفای نقش مسئولانه در تامین امنیت غذایی کشور است. استراتژی‌های شرکت شامل توسعه فارم‌های جدید، بهبود نژادهای پرورشی، بهینه‌سازی مصرف خوراک و کاهش ضایعات می‌باشد.</t>
  </si>
  <si>
    <t>فعالیت‌های اصلی:</t>
  </si>
  <si>
    <t>شرکت در حال حاضر دارای 10 فارم پرورش مرغ گوشتی، 5 انبار نگهداری دان و مرغ، و واحد لجستیک پیشرفته برای حمل و نقل محصولات به کشتارگاه‌ها می‌باشد. ظرفیت تولید سالانه شرکت بیش از 50,000 تن مرغ گوشتی است.</t>
  </si>
  <si>
    <t>چشم‌انداز آینده:</t>
  </si>
  <si>
    <t>شرکت نمونه با تمرکز بر نوآوری، توسعه بازار و افزایش ظرفیت‌های تولیدی، در نظر دارد سهم خود را در بازار افزایش داده و به عنوان یکی از بزرگترین شرکت‌های زنجیره تامین مرغ در منطقه شناخته شود.</t>
  </si>
  <si>
    <t>یادداشت 1: اهم رویه های حسابداری</t>
  </si>
  <si>
    <t>صورت‌های مالی حاضر بر اساس استانداردهای حسابداری ایران (نشریه شماره 160 سازمان حسابرسی) تهیه شده‌اند. اهم رویه‌های حسابداری مورد استفاده در تهیه این صورت‌ها به شرح زیر است:</t>
  </si>
  <si>
    <t>رویه حسابداری شماره 1:</t>
  </si>
  <si>
    <t>نحوه ارائه صورت‌های مالی: صورت‌های مالی طبق استانداردهای حسابداری ایران و به روش بهای تمام شده تاریخی تهیه و ارائه شده‌اند. کلیه رویدادهای مالی در زمان وقوع شناسایی و ثبت می‌گردند. این صورت‌ها بر اساس اصل تداوم فعالیت تهیه شده‌اند.</t>
  </si>
  <si>
    <t>یادداشت 2: اهم رویه های حسابداری</t>
  </si>
  <si>
    <t>رویه حسابداری شماره 2:</t>
  </si>
  <si>
    <t>شناخت درآمد: درآمد حاصل از فروش مرغ گوشتی در زمان تحویل محصول و انتقال تمامی ریسک‌ها و مزایای مالکیت به خریدار شناسایی می‌شود. درآمدهای حاصل از فروش جوجه یک روزه نیز پس از تحویل و انتقال مالکیت و قطعیت وصول وجه شناسایی می‌گردد. درآمدهای فرعی (مانند فروش کود) نیز در زمان تحقق شناسایی می‌شوند.</t>
  </si>
  <si>
    <t>یادداشت 3: اهم رویه های حسابداری</t>
  </si>
  <si>
    <t>رویه حسابداری شماره 3:</t>
  </si>
  <si>
    <t>موجودی مواد و کالا: موجودی مواد و کالا (شامل جوجه، دان، دارو و مرغ آماده فروش) بر اساس روش میانگین موزون و به اقل بهای تمام شده یا خالص ارزش بازیافتنی اندازه‌گیری می‌شود. بهای تمام شده جوجه‌هاي در حال رشد شامل هزینه‌های مستقیم پرورش (دان، دارو، واکسن، دستمزد مستقیم کارگران فارم) و سهم مناسبی از سربار تولید است. خالص ارزش بازیافتنی، بهای فروش برآوردی در روال عادی عملیات پس از کسر هزینه‌های برآوردی تکمیل و هزینه‌های برآوردی لازم برای انجام فروش است. ذخیره کاهش ارزش موجودی‌ها در صورت لزوم شناسایی می‌گردد.</t>
  </si>
  <si>
    <t>یادداشت 4: اهم رویه های حسابداری</t>
  </si>
  <si>
    <t>رویه حسابداری شماره 4:</t>
  </si>
  <si>
    <t>دارایی‌های ثابت مشهود: دارایی‌های ثابت مشهود به بهای تمام شده تاریخی پس از کسر استهلاک انباشته و زیان کاهش ارزش انباشته در ترازنامه منعقد می‌شوند. استهلاک دارایی‌ها به روش خط مستقیم طی عمر مفید برآوردی دارایی صورت می‌گیرد. مخارج بعدی مربوط به دارایی‌های ثابت مشهود تنها در صورتی به بهای تمام شده دارایی اضافه می‌شود که منجر به افزایش قابل ملاحظه در منافع اقتصادی آتی ناشی از آن گردد. دارایی‌هایی که آماده بهره‌برداری نیستند، در حساب دارایی در جریان تکمیل ثبت می‌شوند.</t>
  </si>
  <si>
    <t>یادداشت 5: اهم رویه های حسابداری</t>
  </si>
  <si>
    <t>رویه حسابداری شماره 5:</t>
  </si>
  <si>
    <t>ارزهای خارجی: معاملات ارزی با نرخ تسعیر ارز در تاریخ معامله ثبت می‌شوند. اقلام پولی دارایی‌ها و بدهی‌های ارزی با نرخ تسعیر ارز در تاریخ ترازنامه تسعیر شده و سود یا زیان ناشی از تسعیر ارز به عنوان درآمد/هزینه غیرعملیاتی در صورت سود و زیان جامع شناسایی می‌شود. تفاوت‌های تسعیر ارز ناشی از اقلام پولی غیرپولی, در صورت‌های مالی منعکس نمی‌گردد.</t>
  </si>
  <si>
    <t>یادداشت 6: اهم رویه های حسابداری</t>
  </si>
  <si>
    <t>رویه حسابداری شماره 6:</t>
  </si>
  <si>
    <t>مزایای پایان خدمت کارکنان: تعهدات مزایای پایان خدمت کارکنان (پاداش پایان خدمت) بر اساس قوانین کار و تامین اجتماعی ایران و با استفاده از روش تعهدات برآوردی محاسبه و شناسایی می‌گردد.</t>
  </si>
  <si>
    <t>یادداشت: قضاوت مدیریت در فرایند بکارگیری رویه های حسابداری</t>
  </si>
  <si>
    <t>تهیه صورت‌های مالی بر اساس استانداردهای حسابداری ایران مستلزم اعمال قضاوت‌های مهم توسط مدیریت در بکارگیری رویه‌های حسابداری و برآوردهای حسابداری است. برخی از زمینه‌های کلیدی که مدیریت در آن‌ها قضاوت‌های مهمی اعمال می‌کند، به شرح زیر است:</t>
  </si>
  <si>
    <t>1. برآورد عمر مفید دارایی‌های ثابت مشهود و نامشهود:</t>
  </si>
  <si>
    <t>مدیریت عمر مفید اقتصادی دارایی‌های ثابت مشهود (نظیر ساختمان فارم‌ها، تجهیزات و ماشین‌آلات) و نامشهود (نظیر نرم‌افزارها و حقوق استفاده از نژادهای خاص) را بر اساس تجربه قبلی، انتظارات از فرسودگی فیزیکی و منسوخ شدن تکنولوژیکی برآورد می‌کند. هرگونه تغییر در این برآوردها می‌تواند بر مبلغ استهلاک و بهای تمام شده دارایی‌ها در دوره‌های آتی تاثیر بگذارد. تجدید ارزیابی دارایی‌ها بر اساس رویه شرکت انجام می‌شود.</t>
  </si>
  <si>
    <t>2. خالص ارزش بازیافتنی موجودی مواد و کالا:</t>
  </si>
  <si>
    <t>مدیریت برای تعیین خالص ارزش بازیافتنی موجودی‌ها (از جمله جوجه، دان و مرغ آماده فروش)، قضاوت‌هایی در خصوص قیمت‌هاي فروش آتی، هزینه‌های تکمیل و هزینه‌های لازم برای انجام فروش اعمال می‌کند. این برآوردها تحت تاثیر شرایط بازار، نوسانات قیمت خوراک و دارو و میزان تقاضا برای محصولات شرکت قرار دارد و ممکن است منجر به شناسایی ذخیره کاهش ارزش موجودی‌ها شود.</t>
  </si>
  <si>
    <t>3. ذخیره مطالبات مشکوک‌الوصول:</t>
  </si>
  <si>
    <t>مدیریت بر اساس سابقه تاریخ‌ياب وصول مطالبات، وضعیت مالی مشتریان و شرایط اقتصادی جاری، برآوردی از مبلغ مطالبات مشکوک‌الوصول را انجام می‌دهد. این برآورد شامل قضاوت در خصوص میزان عدم قطعیت در وصول مطالبات آتی است. شناسایی این ذخیره بر اساس اصل احتياط و قابلیت وصول مطالبات انجام می‌شود.</t>
  </si>
  <si>
    <t>پیوست صورت‌های مالی</t>
  </si>
  <si>
    <t>این بخش شامل هرگونه اطلاعات تکمیلی و جداول تفصیلی است که برای درک کامل‌تر صورت‌های مالی ضروری است.</t>
  </si>
  <si>
    <t>مثال: جدول تفصیلی دارایی‌های ثابت مشهود، جداول تفصیلی سرمایه‌گذاری‌ها، تفکیک درآمدها بر حسب نوع محصول و منطقه جغرافیایی، گزارش کامل حقوق و دستمزد تفکیکی.</t>
  </si>
  <si>
    <t>سر برگ صفحات (برای چاپ و ارائه)</t>
  </si>
  <si>
    <t>این شیت می‌تواند شامل اطلاعات تکراری در بالای هر صفحه چاپی باشد.</t>
  </si>
  <si>
    <t>نام شرکت: شرکت نمونه (سهامی عام)</t>
  </si>
  <si>
    <t>صورت مالی: صورت سود و زیان / صورت وضعیت مالی و غیره</t>
  </si>
  <si>
    <t>سال مالی: منتهی به 29 اسفند 1403</t>
  </si>
  <si>
    <t>صفحه امضا کنندگان صورت‌های مالی</t>
  </si>
  <si>
    <t>این صورت‌های مالی توسط افراد زیر تهیه و تأیید شده‌اند:</t>
  </si>
  <si>
    <t>نام و نام خانوادگی: [نام مدیر عامل]</t>
  </si>
  <si>
    <t>سمت: مدیر عامل</t>
  </si>
  <si>
    <t>تاریخ: 1404/03/22</t>
  </si>
  <si>
    <t>نام و نام خانوادگی: [نام مدیر مالی]</t>
  </si>
  <si>
    <t>سمت: مدیر مالی</t>
  </si>
  <si>
    <t>نام و نام خانوادگی: [نام حسابرس]</t>
  </si>
  <si>
    <t>سمت: حسابرس مستقل</t>
  </si>
  <si>
    <t>گزارش مدیریتی تطبیقی</t>
  </si>
  <si>
    <t>درصد تغییر</t>
  </si>
  <si>
    <t>خلاصه‌ای از شاخص‌های کلیدی عملکرد (KPIs):</t>
  </si>
  <si>
    <t>نسبت‌های مالی کلیدی:</t>
  </si>
  <si>
    <t>نسبت جاری (Current Ratio)</t>
  </si>
  <si>
    <t>نسبت بدهی (Debt Ratio)</t>
  </si>
  <si>
    <t>حاشیه سود خالص (Net Profit Margin)</t>
  </si>
  <si>
    <t>گزارش تحلیلی کسب و کار</t>
  </si>
  <si>
    <t>1. تحلیل عملکرد عملیاتی:</t>
  </si>
  <si>
    <t>2. تحلیل سودآوری:</t>
  </si>
  <si>
    <t>3. تحلیل وضعیت نقدینگی:</t>
  </si>
  <si>
    <t>4. پیشنهادها:</t>
  </si>
  <si>
    <t>- بررسی دقیق‌تر هزینه‌های اداری و عمومی و شناسایی فرصت‌های صرفه‌جویی.\n- سرمایه‌گذاری در تکنولوژی‌های جدید برای افزایش بهره‌وری در فارم‌ها و کاهش بهای تمام شده تولید.\n- توسعه بازارهای جدید برای محصولات شرکت.</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</si>
</sst>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Arial"/>
      <family val="2"/>
      <scheme val="minor"/>
    </font>
    <font>
      <b/>
      <sz val="16"/>
      <name val="Arial"/>
    </font>
    <font>
      <b/>
      <sz val="14"/>
      <name val="Arial"/>
    </font>
    <font>
      <sz val="11"/>
      <name val="Arial"/>
    </font>
    <font>
      <b/>
      <sz val="11"/>
      <name val="Arial"/>
    </font>
    <font>
      <b/>
      <sz val="11"/>
      <color rgb="FF000080"/>
      <name val="Arial"/>
    </font>
    <font>
      <sz val="12"/>
      <color theme="10"/>
      <name val="Arial"/>
      <family val="2"/>
      <scheme val="minor"/>
    </font>
    <font>
      <i/>
      <sz val="10"/>
      <name val="Arial"/>
    </font>
    <font>
      <i/>
      <sz val="11"/>
      <name val="Arial"/>
    </font>
  </fonts>
  <fills count="7">
    <fill>
      <patternFill patternType="none"/>
    </fill>
    <fill>
      <patternFill patternType="gray125"/>
    </fill>
    <fill>
      <patternFill patternType="solid">
        <fgColor rgb="FFFFF2CC"/>
        <bgColor rgb="FFFFF2CC"/>
      </patternFill>
    </fill>
    <fill>
      <patternFill patternType="solid">
        <fgColor rgb="FFD9EAD3"/>
        <bgColor rgb="FFD9EAD3"/>
      </patternFill>
    </fill>
    <fill>
      <patternFill patternType="solid">
        <fgColor rgb="FFCCE0F5"/>
        <bgColor rgb="FFCCE0F5"/>
      </patternFill>
    </fill>
    <fill>
      <patternFill patternType="solid">
        <fgColor rgb="FFF2F2F2"/>
        <bgColor rgb="FFF2F2F2"/>
      </patternFill>
    </fill>
    <fill>
      <patternFill patternType="solid">
        <fgColor rgb="FFFFCCCC"/>
        <bgColor rgb="FFFFCCCC"/>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6" fillId="0" borderId="0"/>
  </cellStyleXfs>
  <cellXfs count="19">
    <xf numFmtId="0" fontId="0" fillId="0" borderId="0" xfId="0"/>
    <xf numFmtId="0" fontId="6" fillId="0" borderId="0" xfId="1"/>
    <xf numFmtId="0" fontId="4" fillId="0" borderId="0" xfId="0" applyFont="1"/>
    <xf numFmtId="0" fontId="5" fillId="0" borderId="0" xfId="0" applyFont="1"/>
    <xf numFmtId="10" fontId="0" fillId="0" borderId="0" xfId="0" applyNumberFormat="1"/>
    <xf numFmtId="4" fontId="0" fillId="0" borderId="0" xfId="0" applyNumberFormat="1"/>
    <xf numFmtId="0" fontId="4" fillId="6" borderId="1" xfId="0" applyFont="1" applyFill="1" applyBorder="1"/>
    <xf numFmtId="0" fontId="0" fillId="0" borderId="0" xfId="0" applyAlignment="1">
      <alignment horizontal="right" wrapText="1"/>
    </xf>
    <xf numFmtId="0" fontId="8" fillId="0" borderId="0" xfId="0" applyFont="1"/>
    <xf numFmtId="2" fontId="0" fillId="0" borderId="0" xfId="0" applyNumberFormat="1"/>
    <xf numFmtId="0" fontId="0" fillId="2" borderId="0" xfId="0" applyFill="1" applyAlignment="1">
      <alignment horizontal="right" wrapText="1"/>
    </xf>
    <xf numFmtId="0" fontId="0" fillId="3" borderId="0" xfId="0" applyFill="1" applyAlignment="1">
      <alignment horizontal="right" wrapText="1"/>
    </xf>
    <xf numFmtId="0" fontId="0" fillId="4" borderId="0" xfId="0" applyFill="1" applyAlignment="1">
      <alignment horizontal="right" wrapText="1"/>
    </xf>
    <xf numFmtId="0" fontId="0" fillId="5" borderId="0" xfId="0" applyFill="1" applyAlignment="1">
      <alignment horizontal="right" wrapText="1"/>
    </xf>
    <xf numFmtId="0" fontId="1" fillId="0" borderId="0" xfId="0" applyFont="1" applyAlignment="1">
      <alignment horizontal="center"/>
    </xf>
    <xf numFmtId="0" fontId="0" fillId="0" borderId="0" xfId="0"/>
    <xf numFmtId="0" fontId="3" fillId="0" borderId="0" xfId="0" applyFont="1" applyAlignment="1">
      <alignment horizontal="center"/>
    </xf>
    <xf numFmtId="0" fontId="2" fillId="0" borderId="0" xfId="0" applyFont="1" applyAlignment="1">
      <alignment horizontal="center"/>
    </xf>
    <xf numFmtId="0" fontId="7" fillId="0" borderId="0" xfId="0" applyFont="1" applyAlignment="1">
      <alignment horizont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98"/>
  <sheetViews>
    <sheetView rightToLeft="1" workbookViewId="0"/>
  </sheetViews>
  <sheetFormatPr defaultRowHeight="14.25" x14ac:dyDescent="0.2"/>
  <cols>
    <col min="1" max="1" width="45" customWidth="1"/>
    <col min="2" max="3" width="18" customWidth="1"/>
  </cols>
  <sheetData>
    <row r="1" spans="1:52" ht="20.25" x14ac:dyDescent="0.3">
      <c r="A1" s="14" t="s">
        <v>0</v>
      </c>
      <c r="B1" s="15"/>
      <c r="C1" s="15"/>
      <c r="D1" s="15"/>
      <c r="AZ1" s="1" t="s">
        <v>1</v>
      </c>
    </row>
    <row r="2" spans="1:52" ht="18" x14ac:dyDescent="0.25">
      <c r="A2" s="17" t="s">
        <v>2</v>
      </c>
      <c r="B2" s="15"/>
      <c r="C2" s="15"/>
      <c r="D2" s="15"/>
    </row>
    <row r="3" spans="1:52" x14ac:dyDescent="0.2">
      <c r="A3" s="16"/>
      <c r="B3" s="15"/>
      <c r="C3" s="15"/>
      <c r="D3" s="15"/>
    </row>
    <row r="4" spans="1:52" ht="15" x14ac:dyDescent="0.25">
      <c r="A4" s="2" t="s">
        <v>3</v>
      </c>
      <c r="B4" s="2" t="s">
        <v>4</v>
      </c>
      <c r="C4" s="2" t="s">
        <v>5</v>
      </c>
    </row>
    <row r="5" spans="1:52" ht="15" x14ac:dyDescent="0.25">
      <c r="A5" s="3" t="s">
        <v>6</v>
      </c>
    </row>
    <row r="6" spans="1:52" x14ac:dyDescent="0.2">
      <c r="A6" t="s">
        <v>7</v>
      </c>
      <c r="B6" s="4">
        <v>0.5</v>
      </c>
      <c r="C6" s="4">
        <v>0.15</v>
      </c>
    </row>
    <row r="7" spans="1:52" x14ac:dyDescent="0.2">
      <c r="A7" t="s">
        <v>8</v>
      </c>
      <c r="B7" s="4">
        <v>0.25</v>
      </c>
      <c r="C7" s="4">
        <v>0.25</v>
      </c>
    </row>
    <row r="8" spans="1:52" x14ac:dyDescent="0.2">
      <c r="A8" t="s">
        <v>9</v>
      </c>
      <c r="B8" s="4">
        <v>0.8</v>
      </c>
      <c r="C8" s="4">
        <v>0.81</v>
      </c>
    </row>
    <row r="9" spans="1:52" x14ac:dyDescent="0.2">
      <c r="A9" t="s">
        <v>10</v>
      </c>
      <c r="B9" s="4">
        <v>0.1</v>
      </c>
      <c r="C9" s="4">
        <v>0.12</v>
      </c>
    </row>
    <row r="10" spans="1:52" x14ac:dyDescent="0.2">
      <c r="A10" t="s">
        <v>11</v>
      </c>
      <c r="B10" s="4">
        <v>0.1</v>
      </c>
      <c r="C10" s="4">
        <v>7.0000000000000007E-2</v>
      </c>
    </row>
    <row r="11" spans="1:52" x14ac:dyDescent="0.2">
      <c r="A11" t="s">
        <v>12</v>
      </c>
      <c r="B11" s="4">
        <v>0.01</v>
      </c>
      <c r="C11" s="4">
        <v>0.01</v>
      </c>
    </row>
    <row r="12" spans="1:52" x14ac:dyDescent="0.2">
      <c r="A12" t="s">
        <v>13</v>
      </c>
      <c r="B12" s="4">
        <v>0.05</v>
      </c>
      <c r="C12" s="4">
        <v>0.04</v>
      </c>
    </row>
    <row r="13" spans="1:52" x14ac:dyDescent="0.2">
      <c r="A13" t="s">
        <v>14</v>
      </c>
      <c r="B13" s="4">
        <v>5.0000000000000001E-3</v>
      </c>
      <c r="C13" s="4">
        <v>5.0000000000000001E-3</v>
      </c>
    </row>
    <row r="14" spans="1:52" x14ac:dyDescent="0.2">
      <c r="A14" t="s">
        <v>15</v>
      </c>
      <c r="B14" s="4">
        <v>0.15</v>
      </c>
      <c r="C14" s="4">
        <v>0.15</v>
      </c>
    </row>
    <row r="15" spans="1:52" x14ac:dyDescent="0.2">
      <c r="A15" t="s">
        <v>16</v>
      </c>
      <c r="B15" s="4">
        <v>0.4</v>
      </c>
      <c r="C15" s="4">
        <v>0.4</v>
      </c>
    </row>
    <row r="16" spans="1:52" x14ac:dyDescent="0.2">
      <c r="A16" t="s">
        <v>17</v>
      </c>
      <c r="B16" s="4">
        <v>0.3</v>
      </c>
      <c r="C16" s="4">
        <v>0.3</v>
      </c>
    </row>
    <row r="17" spans="1:3" x14ac:dyDescent="0.2">
      <c r="A17" t="s">
        <v>18</v>
      </c>
      <c r="B17" s="4">
        <v>0.15</v>
      </c>
      <c r="C17" s="4">
        <v>0.15</v>
      </c>
    </row>
    <row r="18" spans="1:3" x14ac:dyDescent="0.2">
      <c r="A18" t="s">
        <v>19</v>
      </c>
      <c r="B18" s="4">
        <v>5.0000000000000001E-3</v>
      </c>
      <c r="C18" s="4">
        <v>4.0000000000000001E-3</v>
      </c>
    </row>
    <row r="19" spans="1:3" x14ac:dyDescent="0.2">
      <c r="A19" t="s">
        <v>20</v>
      </c>
      <c r="B19" s="4">
        <v>3.0000000000000001E-3</v>
      </c>
      <c r="C19" s="4">
        <v>3.0000000000000001E-3</v>
      </c>
    </row>
    <row r="20" spans="1:3" x14ac:dyDescent="0.2">
      <c r="A20" t="s">
        <v>21</v>
      </c>
      <c r="B20" s="4">
        <v>7.0000000000000001E-3</v>
      </c>
      <c r="C20" s="4">
        <v>6.0000000000000001E-3</v>
      </c>
    </row>
    <row r="22" spans="1:3" ht="15" x14ac:dyDescent="0.25">
      <c r="A22" s="3" t="s">
        <v>22</v>
      </c>
    </row>
    <row r="23" spans="1:3" x14ac:dyDescent="0.2">
      <c r="A23" t="s">
        <v>23</v>
      </c>
      <c r="B23">
        <v>90</v>
      </c>
      <c r="C23">
        <v>95</v>
      </c>
    </row>
    <row r="24" spans="1:3" x14ac:dyDescent="0.2">
      <c r="A24" t="s">
        <v>24</v>
      </c>
      <c r="B24">
        <v>120</v>
      </c>
      <c r="C24">
        <v>125</v>
      </c>
    </row>
    <row r="25" spans="1:3" x14ac:dyDescent="0.2">
      <c r="A25" t="s">
        <v>25</v>
      </c>
      <c r="B25">
        <v>75</v>
      </c>
      <c r="C25">
        <v>80</v>
      </c>
    </row>
    <row r="26" spans="1:3" x14ac:dyDescent="0.2">
      <c r="A26" t="s">
        <v>26</v>
      </c>
      <c r="B26" s="4">
        <v>1.4999999999999999E-2</v>
      </c>
      <c r="C26" s="4">
        <v>0.02</v>
      </c>
    </row>
    <row r="27" spans="1:3" x14ac:dyDescent="0.2">
      <c r="A27" t="s">
        <v>27</v>
      </c>
      <c r="B27" s="4">
        <v>0.03</v>
      </c>
      <c r="C27" s="4">
        <v>3.5000000000000003E-2</v>
      </c>
    </row>
    <row r="28" spans="1:3" x14ac:dyDescent="0.2">
      <c r="A28" t="s">
        <v>28</v>
      </c>
      <c r="B28" s="4">
        <v>8.0000000000000002E-3</v>
      </c>
      <c r="C28" s="4">
        <v>7.0000000000000001E-3</v>
      </c>
    </row>
    <row r="29" spans="1:3" x14ac:dyDescent="0.2">
      <c r="A29" t="s">
        <v>29</v>
      </c>
      <c r="B29" s="4">
        <v>0.05</v>
      </c>
      <c r="C29" s="4">
        <v>0.04</v>
      </c>
    </row>
    <row r="31" spans="1:3" ht="15" x14ac:dyDescent="0.25">
      <c r="A31" s="3" t="s">
        <v>30</v>
      </c>
    </row>
    <row r="32" spans="1:3" x14ac:dyDescent="0.2">
      <c r="A32" t="s">
        <v>31</v>
      </c>
      <c r="B32">
        <v>600000</v>
      </c>
      <c r="C32">
        <v>450000</v>
      </c>
    </row>
    <row r="33" spans="1:3" x14ac:dyDescent="0.2">
      <c r="A33" t="s">
        <v>32</v>
      </c>
      <c r="B33" s="4">
        <v>0.1</v>
      </c>
      <c r="C33" s="4">
        <v>0.1</v>
      </c>
    </row>
    <row r="35" spans="1:3" ht="15" x14ac:dyDescent="0.25">
      <c r="A35" s="3" t="s">
        <v>33</v>
      </c>
    </row>
    <row r="36" spans="1:3" x14ac:dyDescent="0.2">
      <c r="A36" t="s">
        <v>34</v>
      </c>
      <c r="B36">
        <v>50000</v>
      </c>
      <c r="C36">
        <v>60000</v>
      </c>
    </row>
    <row r="37" spans="1:3" x14ac:dyDescent="0.2">
      <c r="A37" t="s">
        <v>35</v>
      </c>
      <c r="B37" s="4">
        <v>0.4</v>
      </c>
      <c r="C37" s="4">
        <v>0.45</v>
      </c>
    </row>
    <row r="38" spans="1:3" x14ac:dyDescent="0.2">
      <c r="A38" t="s">
        <v>36</v>
      </c>
      <c r="B38">
        <v>850000</v>
      </c>
      <c r="C38">
        <v>300000</v>
      </c>
    </row>
    <row r="39" spans="1:3" x14ac:dyDescent="0.2">
      <c r="A39" t="s">
        <v>37</v>
      </c>
      <c r="B39">
        <v>50000</v>
      </c>
      <c r="C39">
        <v>40000</v>
      </c>
    </row>
    <row r="40" spans="1:3" x14ac:dyDescent="0.2">
      <c r="A40" t="s">
        <v>38</v>
      </c>
      <c r="B40">
        <v>0</v>
      </c>
      <c r="C40">
        <v>0</v>
      </c>
    </row>
    <row r="42" spans="1:3" ht="15" x14ac:dyDescent="0.25">
      <c r="A42" s="3" t="s">
        <v>39</v>
      </c>
    </row>
    <row r="43" spans="1:3" x14ac:dyDescent="0.2">
      <c r="A43" t="s">
        <v>40</v>
      </c>
      <c r="B43" s="4">
        <v>0.8</v>
      </c>
      <c r="C43" s="4">
        <v>0.8</v>
      </c>
    </row>
    <row r="44" spans="1:3" x14ac:dyDescent="0.2">
      <c r="A44" t="s">
        <v>41</v>
      </c>
      <c r="B44" s="4">
        <v>0.2</v>
      </c>
      <c r="C44" s="4">
        <v>0.2</v>
      </c>
    </row>
    <row r="45" spans="1:3" x14ac:dyDescent="0.2">
      <c r="A45" t="s">
        <v>42</v>
      </c>
      <c r="B45" s="4">
        <v>0.05</v>
      </c>
      <c r="C45" s="4">
        <v>0.05</v>
      </c>
    </row>
    <row r="46" spans="1:3" x14ac:dyDescent="0.2">
      <c r="A46" t="s">
        <v>43</v>
      </c>
      <c r="B46" s="4">
        <v>0.02</v>
      </c>
      <c r="C46" s="4">
        <v>0.02</v>
      </c>
    </row>
    <row r="47" spans="1:3" x14ac:dyDescent="0.2">
      <c r="A47" t="s">
        <v>44</v>
      </c>
      <c r="B47" s="4">
        <v>0.01</v>
      </c>
      <c r="C47" s="4">
        <v>0.01</v>
      </c>
    </row>
    <row r="48" spans="1:3" x14ac:dyDescent="0.2">
      <c r="A48" t="s">
        <v>45</v>
      </c>
      <c r="B48" s="4">
        <v>0.99</v>
      </c>
      <c r="C48" s="4">
        <v>0.99</v>
      </c>
    </row>
    <row r="50" spans="1:3" ht="15" x14ac:dyDescent="0.25">
      <c r="A50" s="3" t="s">
        <v>46</v>
      </c>
    </row>
    <row r="51" spans="1:3" x14ac:dyDescent="0.2">
      <c r="A51" t="s">
        <v>47</v>
      </c>
      <c r="B51" s="4">
        <v>0.4</v>
      </c>
      <c r="C51" s="4">
        <v>0.4</v>
      </c>
    </row>
    <row r="52" spans="1:3" x14ac:dyDescent="0.2">
      <c r="A52" t="s">
        <v>48</v>
      </c>
      <c r="B52" s="4">
        <v>0.3</v>
      </c>
      <c r="C52" s="4">
        <v>0.3</v>
      </c>
    </row>
    <row r="53" spans="1:3" x14ac:dyDescent="0.2">
      <c r="A53" t="s">
        <v>49</v>
      </c>
      <c r="B53" s="4">
        <v>0.3</v>
      </c>
      <c r="C53" s="4">
        <v>0.3</v>
      </c>
    </row>
    <row r="55" spans="1:3" ht="15" x14ac:dyDescent="0.25">
      <c r="A55" s="3" t="s">
        <v>50</v>
      </c>
    </row>
    <row r="56" spans="1:3" x14ac:dyDescent="0.2">
      <c r="A56" t="s">
        <v>51</v>
      </c>
      <c r="B56" s="4">
        <v>0.6</v>
      </c>
      <c r="C56" s="4">
        <v>0.6</v>
      </c>
    </row>
    <row r="57" spans="1:3" x14ac:dyDescent="0.2">
      <c r="A57" t="s">
        <v>52</v>
      </c>
      <c r="B57" s="4">
        <v>0.4</v>
      </c>
      <c r="C57" s="4">
        <v>0.4</v>
      </c>
    </row>
    <row r="59" spans="1:3" ht="15" x14ac:dyDescent="0.25">
      <c r="A59" s="3" t="s">
        <v>53</v>
      </c>
    </row>
    <row r="60" spans="1:3" x14ac:dyDescent="0.2">
      <c r="A60" t="s">
        <v>54</v>
      </c>
      <c r="B60" s="4">
        <v>5.0000000000000001E-3</v>
      </c>
      <c r="C60" s="4">
        <v>5.0000000000000001E-3</v>
      </c>
    </row>
    <row r="61" spans="1:3" x14ac:dyDescent="0.2">
      <c r="A61" t="s">
        <v>55</v>
      </c>
      <c r="B61" s="4">
        <v>3.0000000000000001E-3</v>
      </c>
      <c r="C61" s="4">
        <v>3.0000000000000001E-3</v>
      </c>
    </row>
    <row r="63" spans="1:3" ht="15" x14ac:dyDescent="0.25">
      <c r="A63" s="3" t="s">
        <v>56</v>
      </c>
    </row>
    <row r="64" spans="1:3" x14ac:dyDescent="0.2">
      <c r="A64" t="s">
        <v>57</v>
      </c>
      <c r="B64" s="4">
        <v>0.4</v>
      </c>
      <c r="C64" s="4">
        <v>0.4</v>
      </c>
    </row>
    <row r="65" spans="1:3" x14ac:dyDescent="0.2">
      <c r="A65" t="s">
        <v>58</v>
      </c>
      <c r="B65" s="4">
        <v>0.3</v>
      </c>
      <c r="C65" s="4">
        <v>0.3</v>
      </c>
    </row>
    <row r="66" spans="1:3" x14ac:dyDescent="0.2">
      <c r="A66" t="s">
        <v>59</v>
      </c>
      <c r="B66" s="4">
        <v>0.3</v>
      </c>
      <c r="C66" s="4">
        <v>0.3</v>
      </c>
    </row>
    <row r="68" spans="1:3" ht="15" x14ac:dyDescent="0.25">
      <c r="A68" s="3" t="s">
        <v>60</v>
      </c>
    </row>
    <row r="69" spans="1:3" x14ac:dyDescent="0.2">
      <c r="A69" t="s">
        <v>61</v>
      </c>
      <c r="B69" s="4">
        <v>0.7</v>
      </c>
      <c r="C69" s="4">
        <v>0.7</v>
      </c>
    </row>
    <row r="70" spans="1:3" x14ac:dyDescent="0.2">
      <c r="A70" t="s">
        <v>62</v>
      </c>
      <c r="B70" s="4">
        <v>0.3</v>
      </c>
      <c r="C70" s="4">
        <v>0.3</v>
      </c>
    </row>
    <row r="72" spans="1:3" ht="15" x14ac:dyDescent="0.25">
      <c r="A72" s="3" t="s">
        <v>63</v>
      </c>
    </row>
    <row r="73" spans="1:3" x14ac:dyDescent="0.2">
      <c r="A73" t="s">
        <v>64</v>
      </c>
      <c r="B73" s="4">
        <v>0.8</v>
      </c>
      <c r="C73" s="4">
        <v>0.8</v>
      </c>
    </row>
    <row r="74" spans="1:3" x14ac:dyDescent="0.2">
      <c r="A74" t="s">
        <v>65</v>
      </c>
      <c r="B74" s="4">
        <v>0.2</v>
      </c>
      <c r="C74" s="4">
        <v>0.2</v>
      </c>
    </row>
    <row r="76" spans="1:3" ht="15" x14ac:dyDescent="0.25">
      <c r="A76" s="3" t="s">
        <v>66</v>
      </c>
    </row>
    <row r="77" spans="1:3" x14ac:dyDescent="0.2">
      <c r="A77" t="s">
        <v>67</v>
      </c>
      <c r="B77" s="4">
        <v>0.5</v>
      </c>
      <c r="C77" s="4">
        <v>0.5</v>
      </c>
    </row>
    <row r="78" spans="1:3" x14ac:dyDescent="0.2">
      <c r="A78" t="s">
        <v>68</v>
      </c>
      <c r="B78" s="4">
        <v>0.5</v>
      </c>
      <c r="C78" s="4">
        <v>0.5</v>
      </c>
    </row>
    <row r="80" spans="1:3" ht="15" x14ac:dyDescent="0.25">
      <c r="A80" s="3" t="s">
        <v>69</v>
      </c>
    </row>
    <row r="81" spans="1:3" x14ac:dyDescent="0.2">
      <c r="A81" t="s">
        <v>70</v>
      </c>
      <c r="B81" s="4">
        <v>0.1</v>
      </c>
      <c r="C81" s="4">
        <v>0.1</v>
      </c>
    </row>
    <row r="82" spans="1:3" x14ac:dyDescent="0.2">
      <c r="A82" t="s">
        <v>71</v>
      </c>
      <c r="B82" s="4">
        <v>0.9</v>
      </c>
      <c r="C82" s="4">
        <v>0.9</v>
      </c>
    </row>
    <row r="84" spans="1:3" ht="15" x14ac:dyDescent="0.25">
      <c r="A84" s="3" t="s">
        <v>72</v>
      </c>
    </row>
    <row r="85" spans="1:3" x14ac:dyDescent="0.2">
      <c r="A85" t="s">
        <v>73</v>
      </c>
      <c r="B85" s="4">
        <v>0.8</v>
      </c>
      <c r="C85" s="4">
        <v>0.8</v>
      </c>
    </row>
    <row r="86" spans="1:3" x14ac:dyDescent="0.2">
      <c r="A86" t="s">
        <v>74</v>
      </c>
      <c r="B86" s="4">
        <v>0.2</v>
      </c>
      <c r="C86" s="4">
        <v>0.2</v>
      </c>
    </row>
    <row r="88" spans="1:3" ht="15" x14ac:dyDescent="0.25">
      <c r="A88" s="3" t="s">
        <v>75</v>
      </c>
    </row>
    <row r="89" spans="1:3" x14ac:dyDescent="0.2">
      <c r="A89" t="s">
        <v>76</v>
      </c>
      <c r="B89" s="4">
        <v>0.01</v>
      </c>
      <c r="C89" s="4">
        <v>0.01</v>
      </c>
    </row>
    <row r="90" spans="1:3" x14ac:dyDescent="0.2">
      <c r="A90" t="s">
        <v>77</v>
      </c>
      <c r="B90" s="4">
        <v>5.0000000000000001E-3</v>
      </c>
      <c r="C90" s="4">
        <v>5.0000000000000001E-3</v>
      </c>
    </row>
    <row r="92" spans="1:3" ht="15" x14ac:dyDescent="0.25">
      <c r="A92" s="3" t="s">
        <v>78</v>
      </c>
    </row>
    <row r="93" spans="1:3" x14ac:dyDescent="0.2">
      <c r="A93" t="s">
        <v>79</v>
      </c>
      <c r="B93" s="4">
        <v>2E-3</v>
      </c>
      <c r="C93" s="4">
        <v>2E-3</v>
      </c>
    </row>
    <row r="94" spans="1:3" x14ac:dyDescent="0.2">
      <c r="A94" t="s">
        <v>80</v>
      </c>
      <c r="B94" s="4">
        <v>1E-3</v>
      </c>
      <c r="C94" s="4">
        <v>1E-3</v>
      </c>
    </row>
    <row r="96" spans="1:3" ht="15" x14ac:dyDescent="0.25">
      <c r="A96" s="3" t="s">
        <v>81</v>
      </c>
    </row>
    <row r="97" spans="1:3" x14ac:dyDescent="0.2">
      <c r="A97" t="s">
        <v>82</v>
      </c>
      <c r="B97" s="4">
        <v>0.7</v>
      </c>
      <c r="C97" s="4">
        <v>0.7</v>
      </c>
    </row>
    <row r="98" spans="1:3" x14ac:dyDescent="0.2">
      <c r="A98" t="s">
        <v>83</v>
      </c>
      <c r="B98" s="4">
        <v>0.3</v>
      </c>
      <c r="C98" s="4">
        <v>0.3</v>
      </c>
    </row>
  </sheetData>
  <mergeCells count="3">
    <mergeCell ref="A1:D1"/>
    <mergeCell ref="A3:D3"/>
    <mergeCell ref="A2:D2"/>
  </mergeCells>
  <hyperlinks>
    <hyperlink ref="AZ1" location="'وضعیت مالی'!A1" display="بازگشت به وضعیت مالی"/>
  </hyperlink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550"/>
  <sheetViews>
    <sheetView rightToLeft="1" workbookViewId="0"/>
  </sheetViews>
  <sheetFormatPr defaultRowHeight="14.25" x14ac:dyDescent="0.2"/>
  <cols>
    <col min="1" max="1" width="5" customWidth="1"/>
    <col min="2" max="2" width="55" customWidth="1"/>
    <col min="3" max="4" width="18" customWidth="1"/>
  </cols>
  <sheetData>
    <row r="1" spans="1:52" ht="20.25" x14ac:dyDescent="0.3">
      <c r="A1" s="14" t="s">
        <v>0</v>
      </c>
      <c r="B1" s="15"/>
      <c r="C1" s="15"/>
      <c r="D1" s="15"/>
      <c r="AZ1" s="1" t="s">
        <v>1</v>
      </c>
    </row>
    <row r="2" spans="1:52" ht="18" x14ac:dyDescent="0.25">
      <c r="A2" s="17" t="s">
        <v>319</v>
      </c>
      <c r="B2" s="15"/>
      <c r="C2" s="15"/>
      <c r="D2" s="15"/>
    </row>
    <row r="3" spans="1:52" x14ac:dyDescent="0.2">
      <c r="A3" s="16" t="s">
        <v>122</v>
      </c>
      <c r="B3" s="15"/>
      <c r="C3" s="15"/>
      <c r="D3" s="15"/>
    </row>
    <row r="4" spans="1:52" x14ac:dyDescent="0.2">
      <c r="A4" s="18" t="s">
        <v>86</v>
      </c>
      <c r="B4" s="15"/>
      <c r="C4" s="15"/>
      <c r="D4" s="15"/>
    </row>
    <row r="5" spans="1:52" ht="15" x14ac:dyDescent="0.25">
      <c r="C5" s="2" t="s">
        <v>269</v>
      </c>
      <c r="D5" s="2" t="s">
        <v>320</v>
      </c>
    </row>
    <row r="6" spans="1:52" ht="15" x14ac:dyDescent="0.25">
      <c r="B6" s="2" t="s">
        <v>321</v>
      </c>
    </row>
    <row r="7" spans="1:52" x14ac:dyDescent="0.2">
      <c r="B7" t="s">
        <v>307</v>
      </c>
      <c r="C7">
        <f>سودوزیان!F19</f>
        <v>-50000</v>
      </c>
      <c r="D7">
        <f>سودوزیان!G19</f>
        <v>-60000</v>
      </c>
    </row>
    <row r="8" spans="1:52" ht="15" x14ac:dyDescent="0.25">
      <c r="B8" s="2" t="s">
        <v>322</v>
      </c>
    </row>
    <row r="9" spans="1:52" ht="15" x14ac:dyDescent="0.2">
      <c r="A9" s="1" t="s">
        <v>323</v>
      </c>
      <c r="B9" t="s">
        <v>324</v>
      </c>
      <c r="C9">
        <f>'گردش دارایی ثابت'!D11</f>
        <v>0</v>
      </c>
      <c r="D9">
        <f>'گردش دارایی ثابت'!D6</f>
        <v>0</v>
      </c>
    </row>
    <row r="10" spans="1:52" x14ac:dyDescent="0.2">
      <c r="B10" t="s">
        <v>325</v>
      </c>
      <c r="C10">
        <f>'8'!C15</f>
        <v>0</v>
      </c>
      <c r="D10">
        <f>'8'!D15</f>
        <v>0</v>
      </c>
    </row>
    <row r="12" spans="1:52" ht="15" x14ac:dyDescent="0.25">
      <c r="B12" s="2" t="s">
        <v>326</v>
      </c>
    </row>
    <row r="13" spans="1:52" x14ac:dyDescent="0.2">
      <c r="B13" t="s">
        <v>327</v>
      </c>
      <c r="C13">
        <f>'وضعیت مالی'!F8-'وضعیت مالی'!E8</f>
        <v>50000</v>
      </c>
      <c r="D13">
        <f>'ترازنامه پایه'!D11-'وضعیت مالی'!F8</f>
        <v>3415072.733</v>
      </c>
    </row>
    <row r="14" spans="1:52" x14ac:dyDescent="0.2">
      <c r="B14" t="s">
        <v>328</v>
      </c>
      <c r="C14">
        <f>'وضعیت مالی'!F9-'وضعیت مالی'!E9</f>
        <v>0</v>
      </c>
      <c r="D14">
        <f>'ترازنامه پایه'!D12-'وضعیت مالی'!F9</f>
        <v>0</v>
      </c>
    </row>
    <row r="15" spans="1:52" x14ac:dyDescent="0.2">
      <c r="B15" t="s">
        <v>329</v>
      </c>
      <c r="C15" t="e">
        <f>'وضعیت مالی'!E24-'وضعیت مالی'!F24</f>
        <v>#VALUE!</v>
      </c>
      <c r="D15" t="e">
        <f>'وضعیت مالی'!F24-'ترازنامه پایه'!D27</f>
        <v>#VALUE!</v>
      </c>
    </row>
    <row r="16" spans="1:52" ht="15" x14ac:dyDescent="0.25">
      <c r="B16" s="2" t="s">
        <v>330</v>
      </c>
      <c r="C16" t="e">
        <f>SUM(C7,C9,C10,C13:C15)</f>
        <v>#VALUE!</v>
      </c>
      <c r="D16" t="e">
        <f>SUM(D7,D9,D10,D13:D15)</f>
        <v>#VALUE!</v>
      </c>
    </row>
    <row r="18" spans="1:4" ht="15" x14ac:dyDescent="0.25">
      <c r="B18" s="2" t="s">
        <v>331</v>
      </c>
    </row>
    <row r="19" spans="1:4" ht="15" x14ac:dyDescent="0.2">
      <c r="A19" s="1" t="s">
        <v>323</v>
      </c>
      <c r="B19" t="s">
        <v>332</v>
      </c>
      <c r="C19">
        <f>-مفروضات!B32</f>
        <v>-600000</v>
      </c>
      <c r="D19">
        <f>-مفروضات!C32</f>
        <v>-450000</v>
      </c>
    </row>
    <row r="20" spans="1:4" ht="15" x14ac:dyDescent="0.25">
      <c r="B20" s="2" t="s">
        <v>333</v>
      </c>
      <c r="C20">
        <f>C19</f>
        <v>-600000</v>
      </c>
      <c r="D20">
        <f>D19</f>
        <v>-450000</v>
      </c>
    </row>
    <row r="22" spans="1:4" ht="15" x14ac:dyDescent="0.25">
      <c r="B22" s="2" t="s">
        <v>334</v>
      </c>
    </row>
    <row r="23" spans="1:4" ht="15" x14ac:dyDescent="0.2">
      <c r="A23" s="1" t="s">
        <v>335</v>
      </c>
      <c r="B23" t="s">
        <v>336</v>
      </c>
      <c r="C23">
        <f>مفروضات!B38</f>
        <v>850000</v>
      </c>
      <c r="D23">
        <f>مفروضات!C38</f>
        <v>300000</v>
      </c>
    </row>
    <row r="24" spans="1:4" x14ac:dyDescent="0.2">
      <c r="B24" t="s">
        <v>337</v>
      </c>
      <c r="C24">
        <f>-مفروضات!B39</f>
        <v>-50000</v>
      </c>
      <c r="D24">
        <f>-مفروضات!C39</f>
        <v>-40000</v>
      </c>
    </row>
    <row r="25" spans="1:4" ht="15" x14ac:dyDescent="0.2">
      <c r="A25" s="1" t="s">
        <v>338</v>
      </c>
      <c r="B25" t="s">
        <v>339</v>
      </c>
      <c r="C25">
        <f>'حقوق مالکانه'!E15</f>
        <v>0</v>
      </c>
      <c r="D25">
        <f>'حقوق مالکانه'!E9</f>
        <v>0</v>
      </c>
    </row>
    <row r="26" spans="1:4" ht="15" x14ac:dyDescent="0.25">
      <c r="B26" s="2" t="s">
        <v>340</v>
      </c>
      <c r="C26">
        <f>SUM(C23:C25)</f>
        <v>800000</v>
      </c>
      <c r="D26">
        <f>SUM(D23:D25)</f>
        <v>260000</v>
      </c>
    </row>
    <row r="28" spans="1:4" ht="15" x14ac:dyDescent="0.25">
      <c r="B28" s="2" t="s">
        <v>341</v>
      </c>
      <c r="C28" t="e">
        <f>C16+C20+C26</f>
        <v>#VALUE!</v>
      </c>
      <c r="D28" t="e">
        <f>D16+D20+D26</f>
        <v>#VALUE!</v>
      </c>
    </row>
    <row r="29" spans="1:4" ht="15" x14ac:dyDescent="0.25">
      <c r="B29" s="2" t="s">
        <v>342</v>
      </c>
      <c r="C29">
        <f>D29</f>
        <v>50000</v>
      </c>
      <c r="D29">
        <f>'ترازنامه پایه'!D10</f>
        <v>50000</v>
      </c>
    </row>
    <row r="30" spans="1:4" ht="15" x14ac:dyDescent="0.25">
      <c r="B30" s="2" t="s">
        <v>343</v>
      </c>
      <c r="C30" t="e">
        <f>C28+C29</f>
        <v>#VALUE!</v>
      </c>
      <c r="D30" t="e">
        <f>D28+D29</f>
        <v>#VALUE!</v>
      </c>
    </row>
    <row r="31" spans="1:4" ht="15" x14ac:dyDescent="0.25">
      <c r="C31" s="2" t="s">
        <v>269</v>
      </c>
      <c r="D31" s="2" t="s">
        <v>320</v>
      </c>
    </row>
    <row r="32" spans="1:4" ht="15" x14ac:dyDescent="0.25">
      <c r="B32" s="2" t="s">
        <v>321</v>
      </c>
    </row>
    <row r="33" spans="1:4" x14ac:dyDescent="0.2">
      <c r="B33" t="s">
        <v>307</v>
      </c>
      <c r="C33">
        <f>سودوزیان!F19</f>
        <v>-50000</v>
      </c>
      <c r="D33">
        <f>سودوزیان!G19</f>
        <v>-60000</v>
      </c>
    </row>
    <row r="34" spans="1:4" ht="15" x14ac:dyDescent="0.25">
      <c r="B34" s="2" t="s">
        <v>322</v>
      </c>
    </row>
    <row r="35" spans="1:4" ht="15" x14ac:dyDescent="0.2">
      <c r="A35" s="1" t="s">
        <v>323</v>
      </c>
      <c r="B35" t="s">
        <v>324</v>
      </c>
      <c r="C35">
        <f>'گردش دارایی ثابت'!D11</f>
        <v>0</v>
      </c>
      <c r="D35">
        <f>'گردش دارایی ثابت'!D6</f>
        <v>0</v>
      </c>
    </row>
    <row r="36" spans="1:4" x14ac:dyDescent="0.2">
      <c r="B36" t="s">
        <v>325</v>
      </c>
      <c r="C36">
        <f>'8'!C15</f>
        <v>0</v>
      </c>
      <c r="D36">
        <f>'8'!D15</f>
        <v>0</v>
      </c>
    </row>
    <row r="38" spans="1:4" ht="15" x14ac:dyDescent="0.25">
      <c r="B38" s="2" t="s">
        <v>326</v>
      </c>
    </row>
    <row r="39" spans="1:4" x14ac:dyDescent="0.2">
      <c r="B39" t="s">
        <v>327</v>
      </c>
      <c r="C39">
        <f>'وضعیت مالی'!F45-'وضعیت مالی'!E45</f>
        <v>0</v>
      </c>
      <c r="D39">
        <f>'ترازنامه پایه'!D11-'وضعیت مالی'!F45</f>
        <v>3465072.733</v>
      </c>
    </row>
    <row r="40" spans="1:4" x14ac:dyDescent="0.2">
      <c r="B40" t="s">
        <v>328</v>
      </c>
      <c r="C40">
        <f>'وضعیت مالی'!F46-'وضعیت مالی'!E46</f>
        <v>0</v>
      </c>
      <c r="D40">
        <f>'ترازنامه پایه'!D12-'وضعیت مالی'!F46</f>
        <v>0</v>
      </c>
    </row>
    <row r="41" spans="1:4" x14ac:dyDescent="0.2">
      <c r="B41" t="s">
        <v>329</v>
      </c>
      <c r="C41">
        <f>'وضعیت مالی'!E59-'وضعیت مالی'!F59</f>
        <v>0</v>
      </c>
      <c r="D41">
        <f>'وضعیت مالی'!F59-'ترازنامه پایه'!D27</f>
        <v>-60000</v>
      </c>
    </row>
    <row r="42" spans="1:4" ht="15" x14ac:dyDescent="0.25">
      <c r="B42" s="2" t="s">
        <v>330</v>
      </c>
      <c r="C42">
        <f>SUM(C33,C35,C36,C39:C41)</f>
        <v>-50000</v>
      </c>
      <c r="D42">
        <f>SUM(D33,D35,D36,D39:D41)</f>
        <v>3345072.733</v>
      </c>
    </row>
    <row r="44" spans="1:4" ht="15" x14ac:dyDescent="0.25">
      <c r="B44" s="2" t="s">
        <v>331</v>
      </c>
    </row>
    <row r="45" spans="1:4" ht="15" x14ac:dyDescent="0.2">
      <c r="A45" s="1" t="s">
        <v>323</v>
      </c>
      <c r="B45" t="s">
        <v>332</v>
      </c>
      <c r="C45">
        <f>-مفروضات!B32</f>
        <v>-600000</v>
      </c>
      <c r="D45">
        <f>-مفروضات!C32</f>
        <v>-450000</v>
      </c>
    </row>
    <row r="46" spans="1:4" ht="15" x14ac:dyDescent="0.25">
      <c r="B46" s="2" t="s">
        <v>333</v>
      </c>
      <c r="C46">
        <f>C45</f>
        <v>-600000</v>
      </c>
      <c r="D46">
        <f>D45</f>
        <v>-450000</v>
      </c>
    </row>
    <row r="48" spans="1:4" ht="15" x14ac:dyDescent="0.25">
      <c r="B48" s="2" t="s">
        <v>334</v>
      </c>
    </row>
    <row r="49" spans="1:4" ht="15" x14ac:dyDescent="0.2">
      <c r="A49" s="1" t="s">
        <v>335</v>
      </c>
      <c r="B49" t="s">
        <v>336</v>
      </c>
      <c r="C49">
        <f>مفروضات!B38</f>
        <v>850000</v>
      </c>
      <c r="D49">
        <f>مفروضات!C38</f>
        <v>300000</v>
      </c>
    </row>
    <row r="50" spans="1:4" x14ac:dyDescent="0.2">
      <c r="B50" t="s">
        <v>337</v>
      </c>
      <c r="C50">
        <f>-مفروضات!B39</f>
        <v>-50000</v>
      </c>
      <c r="D50">
        <f>-مفروضات!C39</f>
        <v>-40000</v>
      </c>
    </row>
    <row r="51" spans="1:4" ht="15" x14ac:dyDescent="0.2">
      <c r="A51" s="1" t="s">
        <v>338</v>
      </c>
      <c r="B51" t="s">
        <v>339</v>
      </c>
      <c r="C51">
        <f>'حقوق مالکانه'!E15</f>
        <v>0</v>
      </c>
      <c r="D51">
        <f>'حقوق مالکانه'!E9</f>
        <v>0</v>
      </c>
    </row>
    <row r="52" spans="1:4" ht="15" x14ac:dyDescent="0.25">
      <c r="B52" s="2" t="s">
        <v>340</v>
      </c>
      <c r="C52">
        <f>SUM(C49:C51)</f>
        <v>800000</v>
      </c>
      <c r="D52">
        <f>SUM(D49:D51)</f>
        <v>260000</v>
      </c>
    </row>
    <row r="54" spans="1:4" ht="15" x14ac:dyDescent="0.25">
      <c r="B54" s="2" t="s">
        <v>341</v>
      </c>
      <c r="C54">
        <f>C42+C46+C52</f>
        <v>150000</v>
      </c>
      <c r="D54">
        <f>D42+D46+D52</f>
        <v>3155072.733</v>
      </c>
    </row>
    <row r="55" spans="1:4" ht="15" x14ac:dyDescent="0.25">
      <c r="B55" s="2" t="s">
        <v>342</v>
      </c>
      <c r="C55">
        <f>D55</f>
        <v>50000</v>
      </c>
      <c r="D55">
        <f>'ترازنامه پایه'!D10</f>
        <v>50000</v>
      </c>
    </row>
    <row r="56" spans="1:4" ht="15" x14ac:dyDescent="0.25">
      <c r="B56" s="2" t="s">
        <v>343</v>
      </c>
      <c r="C56">
        <f>C54+C55</f>
        <v>200000</v>
      </c>
      <c r="D56">
        <f>D54+D55</f>
        <v>3205072.733</v>
      </c>
    </row>
    <row r="57" spans="1:4" ht="15" x14ac:dyDescent="0.25">
      <c r="C57" s="2" t="s">
        <v>269</v>
      </c>
      <c r="D57" s="2" t="s">
        <v>320</v>
      </c>
    </row>
    <row r="58" spans="1:4" ht="15" x14ac:dyDescent="0.25">
      <c r="B58" s="2" t="s">
        <v>321</v>
      </c>
    </row>
    <row r="59" spans="1:4" x14ac:dyDescent="0.2">
      <c r="B59" t="s">
        <v>307</v>
      </c>
      <c r="C59">
        <f>سودوزیان!F19</f>
        <v>-50000</v>
      </c>
      <c r="D59">
        <f>سودوزیان!G19</f>
        <v>-60000</v>
      </c>
    </row>
    <row r="60" spans="1:4" ht="15" x14ac:dyDescent="0.25">
      <c r="B60" s="2" t="s">
        <v>322</v>
      </c>
    </row>
    <row r="61" spans="1:4" ht="15" x14ac:dyDescent="0.2">
      <c r="A61" s="1" t="s">
        <v>323</v>
      </c>
      <c r="B61" t="s">
        <v>324</v>
      </c>
      <c r="C61">
        <f>'گردش دارایی ثابت'!D11</f>
        <v>0</v>
      </c>
      <c r="D61">
        <f>'گردش دارایی ثابت'!D6</f>
        <v>0</v>
      </c>
    </row>
    <row r="62" spans="1:4" x14ac:dyDescent="0.2">
      <c r="B62" t="s">
        <v>325</v>
      </c>
      <c r="C62">
        <f>'8'!C29</f>
        <v>0</v>
      </c>
      <c r="D62">
        <f>'8'!D29</f>
        <v>0</v>
      </c>
    </row>
    <row r="64" spans="1:4" ht="15" x14ac:dyDescent="0.25">
      <c r="B64" s="2" t="s">
        <v>326</v>
      </c>
    </row>
    <row r="65" spans="1:4" x14ac:dyDescent="0.2">
      <c r="B65" t="s">
        <v>327</v>
      </c>
      <c r="C65">
        <f>'وضعیت مالی'!F45-'وضعیت مالی'!E45</f>
        <v>0</v>
      </c>
      <c r="D65">
        <f>'ترازنامه پایه'!D11-'وضعیت مالی'!F45</f>
        <v>3465072.733</v>
      </c>
    </row>
    <row r="66" spans="1:4" x14ac:dyDescent="0.2">
      <c r="B66" t="s">
        <v>328</v>
      </c>
      <c r="C66">
        <f>'وضعیت مالی'!F46-'وضعیت مالی'!E46</f>
        <v>0</v>
      </c>
      <c r="D66">
        <f>'ترازنامه پایه'!D12-'وضعیت مالی'!F46</f>
        <v>0</v>
      </c>
    </row>
    <row r="67" spans="1:4" x14ac:dyDescent="0.2">
      <c r="B67" t="s">
        <v>329</v>
      </c>
      <c r="C67">
        <f>'وضعیت مالی'!E59-'وضعیت مالی'!F59</f>
        <v>0</v>
      </c>
      <c r="D67">
        <f>'وضعیت مالی'!F59-'ترازنامه پایه'!D27</f>
        <v>-60000</v>
      </c>
    </row>
    <row r="68" spans="1:4" ht="15" x14ac:dyDescent="0.25">
      <c r="B68" s="2" t="s">
        <v>330</v>
      </c>
      <c r="C68">
        <f>SUM(C59,C61,C62,C65:C67)</f>
        <v>-50000</v>
      </c>
      <c r="D68">
        <f>SUM(D59,D61,D62,D65:D67)</f>
        <v>3345072.733</v>
      </c>
    </row>
    <row r="70" spans="1:4" ht="15" x14ac:dyDescent="0.25">
      <c r="B70" s="2" t="s">
        <v>331</v>
      </c>
    </row>
    <row r="71" spans="1:4" ht="15" x14ac:dyDescent="0.2">
      <c r="A71" s="1" t="s">
        <v>323</v>
      </c>
      <c r="B71" t="s">
        <v>332</v>
      </c>
      <c r="C71">
        <f>-مفروضات!B32</f>
        <v>-600000</v>
      </c>
      <c r="D71">
        <f>-مفروضات!C32</f>
        <v>-450000</v>
      </c>
    </row>
    <row r="72" spans="1:4" ht="15" x14ac:dyDescent="0.25">
      <c r="B72" s="2" t="s">
        <v>333</v>
      </c>
      <c r="C72">
        <f>C71</f>
        <v>-600000</v>
      </c>
      <c r="D72">
        <f>D71</f>
        <v>-450000</v>
      </c>
    </row>
    <row r="74" spans="1:4" ht="15" x14ac:dyDescent="0.25">
      <c r="B74" s="2" t="s">
        <v>334</v>
      </c>
    </row>
    <row r="75" spans="1:4" ht="15" x14ac:dyDescent="0.2">
      <c r="A75" s="1" t="s">
        <v>335</v>
      </c>
      <c r="B75" t="s">
        <v>336</v>
      </c>
      <c r="C75">
        <f>مفروضات!B38</f>
        <v>850000</v>
      </c>
      <c r="D75">
        <f>مفروضات!C38</f>
        <v>300000</v>
      </c>
    </row>
    <row r="76" spans="1:4" x14ac:dyDescent="0.2">
      <c r="B76" t="s">
        <v>337</v>
      </c>
      <c r="C76">
        <f>-مفروضات!B39</f>
        <v>-50000</v>
      </c>
      <c r="D76">
        <f>-مفروضات!C39</f>
        <v>-40000</v>
      </c>
    </row>
    <row r="77" spans="1:4" ht="15" x14ac:dyDescent="0.2">
      <c r="A77" s="1" t="s">
        <v>338</v>
      </c>
      <c r="B77" t="s">
        <v>339</v>
      </c>
      <c r="C77">
        <f>'حقوق مالکانه'!E15</f>
        <v>0</v>
      </c>
      <c r="D77">
        <f>'حقوق مالکانه'!E9</f>
        <v>0</v>
      </c>
    </row>
    <row r="78" spans="1:4" ht="15" x14ac:dyDescent="0.25">
      <c r="B78" s="2" t="s">
        <v>340</v>
      </c>
      <c r="C78">
        <f>SUM(C75:C77)</f>
        <v>800000</v>
      </c>
      <c r="D78">
        <f>SUM(D75:D77)</f>
        <v>260000</v>
      </c>
    </row>
    <row r="80" spans="1:4" ht="15" x14ac:dyDescent="0.25">
      <c r="B80" s="2" t="s">
        <v>341</v>
      </c>
      <c r="C80">
        <f>C68+C72+C78</f>
        <v>150000</v>
      </c>
      <c r="D80">
        <f>D68+D72+D78</f>
        <v>3155072.733</v>
      </c>
    </row>
    <row r="81" spans="1:4" ht="15" x14ac:dyDescent="0.25">
      <c r="B81" s="2" t="s">
        <v>342</v>
      </c>
      <c r="C81">
        <f>D81</f>
        <v>50000</v>
      </c>
      <c r="D81">
        <f>'ترازنامه پایه'!D10</f>
        <v>50000</v>
      </c>
    </row>
    <row r="82" spans="1:4" ht="15" x14ac:dyDescent="0.25">
      <c r="B82" s="2" t="s">
        <v>343</v>
      </c>
      <c r="C82">
        <f>C80+C81</f>
        <v>200000</v>
      </c>
      <c r="D82">
        <f>D80+D81</f>
        <v>3205072.733</v>
      </c>
    </row>
    <row r="83" spans="1:4" ht="15" x14ac:dyDescent="0.25">
      <c r="C83" s="2" t="s">
        <v>269</v>
      </c>
      <c r="D83" s="2" t="s">
        <v>320</v>
      </c>
    </row>
    <row r="84" spans="1:4" ht="15" x14ac:dyDescent="0.25">
      <c r="B84" s="2" t="s">
        <v>321</v>
      </c>
    </row>
    <row r="85" spans="1:4" x14ac:dyDescent="0.2">
      <c r="B85" t="s">
        <v>307</v>
      </c>
      <c r="C85">
        <f>سودوزیان!F19</f>
        <v>-50000</v>
      </c>
      <c r="D85">
        <f>سودوزیان!G19</f>
        <v>-60000</v>
      </c>
    </row>
    <row r="86" spans="1:4" ht="15" x14ac:dyDescent="0.25">
      <c r="B86" s="2" t="s">
        <v>322</v>
      </c>
    </row>
    <row r="87" spans="1:4" ht="15" x14ac:dyDescent="0.2">
      <c r="A87" s="1" t="s">
        <v>323</v>
      </c>
      <c r="B87" t="s">
        <v>324</v>
      </c>
      <c r="C87">
        <f>'گردش دارایی ثابت'!D11</f>
        <v>0</v>
      </c>
      <c r="D87">
        <f>'گردش دارایی ثابت'!D6</f>
        <v>0</v>
      </c>
    </row>
    <row r="88" spans="1:4" x14ac:dyDescent="0.2">
      <c r="B88" t="s">
        <v>325</v>
      </c>
      <c r="C88">
        <f>'8'!C43</f>
        <v>0</v>
      </c>
      <c r="D88">
        <f>'8'!D43</f>
        <v>0</v>
      </c>
    </row>
    <row r="90" spans="1:4" ht="15" x14ac:dyDescent="0.25">
      <c r="B90" s="2" t="s">
        <v>326</v>
      </c>
    </row>
    <row r="91" spans="1:4" x14ac:dyDescent="0.2">
      <c r="B91" t="s">
        <v>327</v>
      </c>
      <c r="C91">
        <f>'وضعیت مالی'!F45-'وضعیت مالی'!E45</f>
        <v>0</v>
      </c>
      <c r="D91">
        <f>'ترازنامه پایه'!D11-'وضعیت مالی'!F45</f>
        <v>3465072.733</v>
      </c>
    </row>
    <row r="92" spans="1:4" x14ac:dyDescent="0.2">
      <c r="B92" t="s">
        <v>328</v>
      </c>
      <c r="C92">
        <f>'وضعیت مالی'!F46-'وضعیت مالی'!E46</f>
        <v>0</v>
      </c>
      <c r="D92">
        <f>'ترازنامه پایه'!D12-'وضعیت مالی'!F46</f>
        <v>0</v>
      </c>
    </row>
    <row r="93" spans="1:4" x14ac:dyDescent="0.2">
      <c r="B93" t="s">
        <v>329</v>
      </c>
      <c r="C93">
        <f>'وضعیت مالی'!E59-'وضعیت مالی'!F59</f>
        <v>0</v>
      </c>
      <c r="D93">
        <f>'وضعیت مالی'!F59-'ترازنامه پایه'!D27</f>
        <v>-60000</v>
      </c>
    </row>
    <row r="94" spans="1:4" ht="15" x14ac:dyDescent="0.25">
      <c r="B94" s="2" t="s">
        <v>330</v>
      </c>
      <c r="C94">
        <f>SUM(C85,C87,C88,C91:C93)</f>
        <v>-50000</v>
      </c>
      <c r="D94">
        <f>SUM(D85,D87,D88,D91:D93)</f>
        <v>3345072.733</v>
      </c>
    </row>
    <row r="96" spans="1:4" ht="15" x14ac:dyDescent="0.25">
      <c r="B96" s="2" t="s">
        <v>331</v>
      </c>
    </row>
    <row r="97" spans="1:4" ht="15" x14ac:dyDescent="0.2">
      <c r="A97" s="1" t="s">
        <v>323</v>
      </c>
      <c r="B97" t="s">
        <v>332</v>
      </c>
      <c r="C97">
        <f>-مفروضات!B32</f>
        <v>-600000</v>
      </c>
      <c r="D97">
        <f>-مفروضات!C32</f>
        <v>-450000</v>
      </c>
    </row>
    <row r="98" spans="1:4" ht="15" x14ac:dyDescent="0.25">
      <c r="B98" s="2" t="s">
        <v>333</v>
      </c>
      <c r="C98">
        <f>C97</f>
        <v>-600000</v>
      </c>
      <c r="D98">
        <f>D97</f>
        <v>-450000</v>
      </c>
    </row>
    <row r="100" spans="1:4" ht="15" x14ac:dyDescent="0.25">
      <c r="B100" s="2" t="s">
        <v>334</v>
      </c>
    </row>
    <row r="101" spans="1:4" ht="15" x14ac:dyDescent="0.2">
      <c r="A101" s="1" t="s">
        <v>335</v>
      </c>
      <c r="B101" t="s">
        <v>336</v>
      </c>
      <c r="C101">
        <f>مفروضات!B38</f>
        <v>850000</v>
      </c>
      <c r="D101">
        <f>مفروضات!C38</f>
        <v>300000</v>
      </c>
    </row>
    <row r="102" spans="1:4" x14ac:dyDescent="0.2">
      <c r="B102" t="s">
        <v>337</v>
      </c>
      <c r="C102">
        <f>-مفروضات!B39</f>
        <v>-50000</v>
      </c>
      <c r="D102">
        <f>-مفروضات!C39</f>
        <v>-40000</v>
      </c>
    </row>
    <row r="103" spans="1:4" ht="15" x14ac:dyDescent="0.2">
      <c r="A103" s="1" t="s">
        <v>338</v>
      </c>
      <c r="B103" t="s">
        <v>339</v>
      </c>
      <c r="C103">
        <f>'حقوق مالکانه'!E15</f>
        <v>0</v>
      </c>
      <c r="D103">
        <f>'حقوق مالکانه'!E9</f>
        <v>0</v>
      </c>
    </row>
    <row r="104" spans="1:4" ht="15" x14ac:dyDescent="0.25">
      <c r="B104" s="2" t="s">
        <v>340</v>
      </c>
      <c r="C104">
        <f>SUM(C101:C103)</f>
        <v>800000</v>
      </c>
      <c r="D104">
        <f>SUM(D101:D103)</f>
        <v>260000</v>
      </c>
    </row>
    <row r="106" spans="1:4" ht="15" x14ac:dyDescent="0.25">
      <c r="B106" s="2" t="s">
        <v>341</v>
      </c>
      <c r="C106">
        <f>C94+C98+C104</f>
        <v>150000</v>
      </c>
      <c r="D106">
        <f>D94+D98+D104</f>
        <v>3155072.733</v>
      </c>
    </row>
    <row r="107" spans="1:4" ht="15" x14ac:dyDescent="0.25">
      <c r="B107" s="2" t="s">
        <v>342</v>
      </c>
      <c r="C107">
        <f>D107</f>
        <v>50000</v>
      </c>
      <c r="D107">
        <f>'ترازنامه پایه'!D10</f>
        <v>50000</v>
      </c>
    </row>
    <row r="108" spans="1:4" ht="15" x14ac:dyDescent="0.25">
      <c r="B108" s="2" t="s">
        <v>343</v>
      </c>
      <c r="C108">
        <f>C106+C107</f>
        <v>200000</v>
      </c>
      <c r="D108">
        <f>D106+D107</f>
        <v>3205072.733</v>
      </c>
    </row>
    <row r="109" spans="1:4" ht="15" x14ac:dyDescent="0.25">
      <c r="C109" s="2" t="s">
        <v>269</v>
      </c>
      <c r="D109" s="2" t="s">
        <v>320</v>
      </c>
    </row>
    <row r="110" spans="1:4" ht="15" x14ac:dyDescent="0.25">
      <c r="B110" s="2" t="s">
        <v>321</v>
      </c>
    </row>
    <row r="111" spans="1:4" x14ac:dyDescent="0.2">
      <c r="B111" t="s">
        <v>307</v>
      </c>
      <c r="C111">
        <f>سودوزیان!F19</f>
        <v>-50000</v>
      </c>
      <c r="D111">
        <f>سودوزیان!G19</f>
        <v>-60000</v>
      </c>
    </row>
    <row r="112" spans="1:4" ht="15" x14ac:dyDescent="0.25">
      <c r="B112" s="2" t="s">
        <v>322</v>
      </c>
    </row>
    <row r="113" spans="1:4" ht="15" x14ac:dyDescent="0.2">
      <c r="A113" s="1" t="s">
        <v>323</v>
      </c>
      <c r="B113" t="s">
        <v>324</v>
      </c>
      <c r="C113">
        <f>'گردش دارایی ثابت'!D11</f>
        <v>0</v>
      </c>
      <c r="D113">
        <f>'گردش دارایی ثابت'!D6</f>
        <v>0</v>
      </c>
    </row>
    <row r="114" spans="1:4" x14ac:dyDescent="0.2">
      <c r="B114" t="s">
        <v>325</v>
      </c>
      <c r="C114">
        <f>'8'!C57</f>
        <v>0</v>
      </c>
      <c r="D114">
        <f>'8'!D57</f>
        <v>0</v>
      </c>
    </row>
    <row r="116" spans="1:4" ht="15" x14ac:dyDescent="0.25">
      <c r="B116" s="2" t="s">
        <v>326</v>
      </c>
    </row>
    <row r="117" spans="1:4" x14ac:dyDescent="0.2">
      <c r="B117" t="s">
        <v>327</v>
      </c>
      <c r="C117">
        <f>'وضعیت مالی'!F45-'وضعیت مالی'!E45</f>
        <v>0</v>
      </c>
      <c r="D117">
        <f>'ترازنامه پایه'!D11-'وضعیت مالی'!F45</f>
        <v>3465072.733</v>
      </c>
    </row>
    <row r="118" spans="1:4" x14ac:dyDescent="0.2">
      <c r="B118" t="s">
        <v>328</v>
      </c>
      <c r="C118">
        <f>'وضعیت مالی'!F46-'وضعیت مالی'!E46</f>
        <v>0</v>
      </c>
      <c r="D118">
        <f>'ترازنامه پایه'!D12-'وضعیت مالی'!F46</f>
        <v>0</v>
      </c>
    </row>
    <row r="119" spans="1:4" x14ac:dyDescent="0.2">
      <c r="B119" t="s">
        <v>329</v>
      </c>
      <c r="C119">
        <f>'وضعیت مالی'!E59-'وضعیت مالی'!F59</f>
        <v>0</v>
      </c>
      <c r="D119">
        <f>'وضعیت مالی'!F59-'ترازنامه پایه'!D27</f>
        <v>-60000</v>
      </c>
    </row>
    <row r="120" spans="1:4" ht="15" x14ac:dyDescent="0.25">
      <c r="B120" s="2" t="s">
        <v>330</v>
      </c>
      <c r="C120">
        <f>SUM(C111,C113,C114,C117:C119)</f>
        <v>-50000</v>
      </c>
      <c r="D120">
        <f>SUM(D111,D113,D114,D117:D119)</f>
        <v>3345072.733</v>
      </c>
    </row>
    <row r="122" spans="1:4" ht="15" x14ac:dyDescent="0.25">
      <c r="B122" s="2" t="s">
        <v>331</v>
      </c>
    </row>
    <row r="123" spans="1:4" ht="15" x14ac:dyDescent="0.2">
      <c r="A123" s="1" t="s">
        <v>323</v>
      </c>
      <c r="B123" t="s">
        <v>332</v>
      </c>
      <c r="C123">
        <f>-مفروضات!B32</f>
        <v>-600000</v>
      </c>
      <c r="D123">
        <f>-مفروضات!C32</f>
        <v>-450000</v>
      </c>
    </row>
    <row r="124" spans="1:4" ht="15" x14ac:dyDescent="0.25">
      <c r="B124" s="2" t="s">
        <v>333</v>
      </c>
      <c r="C124">
        <f>C123</f>
        <v>-600000</v>
      </c>
      <c r="D124">
        <f>D123</f>
        <v>-450000</v>
      </c>
    </row>
    <row r="126" spans="1:4" ht="15" x14ac:dyDescent="0.25">
      <c r="B126" s="2" t="s">
        <v>334</v>
      </c>
    </row>
    <row r="127" spans="1:4" ht="15" x14ac:dyDescent="0.2">
      <c r="A127" s="1" t="s">
        <v>335</v>
      </c>
      <c r="B127" t="s">
        <v>336</v>
      </c>
      <c r="C127">
        <f>مفروضات!B38</f>
        <v>850000</v>
      </c>
      <c r="D127">
        <f>مفروضات!C38</f>
        <v>300000</v>
      </c>
    </row>
    <row r="128" spans="1:4" x14ac:dyDescent="0.2">
      <c r="B128" t="s">
        <v>337</v>
      </c>
      <c r="C128">
        <f>-مفروضات!B39</f>
        <v>-50000</v>
      </c>
      <c r="D128">
        <f>-مفروضات!C39</f>
        <v>-40000</v>
      </c>
    </row>
    <row r="129" spans="1:4" ht="15" x14ac:dyDescent="0.2">
      <c r="A129" s="1" t="s">
        <v>338</v>
      </c>
      <c r="B129" t="s">
        <v>339</v>
      </c>
      <c r="C129">
        <f>'حقوق مالکانه'!E15</f>
        <v>0</v>
      </c>
      <c r="D129">
        <f>'حقوق مالکانه'!E9</f>
        <v>0</v>
      </c>
    </row>
    <row r="130" spans="1:4" ht="15" x14ac:dyDescent="0.25">
      <c r="B130" s="2" t="s">
        <v>340</v>
      </c>
      <c r="C130">
        <f>SUM(C127:C129)</f>
        <v>800000</v>
      </c>
      <c r="D130">
        <f>SUM(D127:D129)</f>
        <v>260000</v>
      </c>
    </row>
    <row r="132" spans="1:4" ht="15" x14ac:dyDescent="0.25">
      <c r="B132" s="2" t="s">
        <v>341</v>
      </c>
      <c r="C132">
        <f>C120+C124+C130</f>
        <v>150000</v>
      </c>
      <c r="D132">
        <f>D120+D124+D130</f>
        <v>3155072.733</v>
      </c>
    </row>
    <row r="133" spans="1:4" ht="15" x14ac:dyDescent="0.25">
      <c r="B133" s="2" t="s">
        <v>342</v>
      </c>
      <c r="C133">
        <f>D133</f>
        <v>50000</v>
      </c>
      <c r="D133">
        <f>'ترازنامه پایه'!D10</f>
        <v>50000</v>
      </c>
    </row>
    <row r="134" spans="1:4" ht="15" x14ac:dyDescent="0.25">
      <c r="B134" s="2" t="s">
        <v>343</v>
      </c>
      <c r="C134">
        <f>C132+C133</f>
        <v>200000</v>
      </c>
      <c r="D134">
        <f>D132+D133</f>
        <v>3205072.733</v>
      </c>
    </row>
    <row r="135" spans="1:4" ht="15" x14ac:dyDescent="0.25">
      <c r="C135" s="2" t="s">
        <v>269</v>
      </c>
      <c r="D135" s="2" t="s">
        <v>320</v>
      </c>
    </row>
    <row r="136" spans="1:4" ht="15" x14ac:dyDescent="0.25">
      <c r="B136" s="2" t="s">
        <v>321</v>
      </c>
    </row>
    <row r="137" spans="1:4" x14ac:dyDescent="0.2">
      <c r="B137" t="s">
        <v>307</v>
      </c>
      <c r="C137">
        <f>سودوزیان!F19</f>
        <v>-50000</v>
      </c>
      <c r="D137">
        <f>سودوزیان!G19</f>
        <v>-60000</v>
      </c>
    </row>
    <row r="138" spans="1:4" ht="15" x14ac:dyDescent="0.25">
      <c r="B138" s="2" t="s">
        <v>322</v>
      </c>
    </row>
    <row r="139" spans="1:4" ht="15" x14ac:dyDescent="0.2">
      <c r="A139" s="1" t="s">
        <v>323</v>
      </c>
      <c r="B139" t="s">
        <v>324</v>
      </c>
      <c r="C139">
        <f>'گردش دارایی ثابت'!D11</f>
        <v>0</v>
      </c>
      <c r="D139">
        <f>'گردش دارایی ثابت'!D6</f>
        <v>0</v>
      </c>
    </row>
    <row r="140" spans="1:4" x14ac:dyDescent="0.2">
      <c r="B140" t="s">
        <v>325</v>
      </c>
      <c r="C140">
        <f>'8'!C71</f>
        <v>0</v>
      </c>
      <c r="D140">
        <f>'8'!D71</f>
        <v>0</v>
      </c>
    </row>
    <row r="142" spans="1:4" ht="15" x14ac:dyDescent="0.25">
      <c r="B142" s="2" t="s">
        <v>326</v>
      </c>
    </row>
    <row r="143" spans="1:4" x14ac:dyDescent="0.2">
      <c r="B143" t="s">
        <v>327</v>
      </c>
      <c r="C143">
        <f>'وضعیت مالی'!F45-'وضعیت مالی'!E45</f>
        <v>0</v>
      </c>
      <c r="D143">
        <f>'ترازنامه پایه'!D11-'وضعیت مالی'!F45</f>
        <v>3465072.733</v>
      </c>
    </row>
    <row r="144" spans="1:4" x14ac:dyDescent="0.2">
      <c r="B144" t="s">
        <v>328</v>
      </c>
      <c r="C144">
        <f>'وضعیت مالی'!F46-'وضعیت مالی'!E46</f>
        <v>0</v>
      </c>
      <c r="D144">
        <f>'ترازنامه پایه'!D12-'وضعیت مالی'!F46</f>
        <v>0</v>
      </c>
    </row>
    <row r="145" spans="1:4" x14ac:dyDescent="0.2">
      <c r="B145" t="s">
        <v>329</v>
      </c>
      <c r="C145">
        <f>'وضعیت مالی'!E59-'وضعیت مالی'!F59</f>
        <v>0</v>
      </c>
      <c r="D145">
        <f>'وضعیت مالی'!F59-'ترازنامه پایه'!D27</f>
        <v>-60000</v>
      </c>
    </row>
    <row r="146" spans="1:4" ht="15" x14ac:dyDescent="0.25">
      <c r="B146" s="2" t="s">
        <v>330</v>
      </c>
      <c r="C146">
        <f>SUM(C137,C139,C140,C143:C145)</f>
        <v>-50000</v>
      </c>
      <c r="D146">
        <f>SUM(D137,D139,D140,D143:D145)</f>
        <v>3345072.733</v>
      </c>
    </row>
    <row r="148" spans="1:4" ht="15" x14ac:dyDescent="0.25">
      <c r="B148" s="2" t="s">
        <v>331</v>
      </c>
    </row>
    <row r="149" spans="1:4" ht="15" x14ac:dyDescent="0.2">
      <c r="A149" s="1" t="s">
        <v>323</v>
      </c>
      <c r="B149" t="s">
        <v>332</v>
      </c>
      <c r="C149">
        <f>-مفروضات!B32</f>
        <v>-600000</v>
      </c>
      <c r="D149">
        <f>-مفروضات!C32</f>
        <v>-450000</v>
      </c>
    </row>
    <row r="150" spans="1:4" ht="15" x14ac:dyDescent="0.25">
      <c r="B150" s="2" t="s">
        <v>333</v>
      </c>
      <c r="C150">
        <f>C149</f>
        <v>-600000</v>
      </c>
      <c r="D150">
        <f>D149</f>
        <v>-450000</v>
      </c>
    </row>
    <row r="152" spans="1:4" ht="15" x14ac:dyDescent="0.25">
      <c r="B152" s="2" t="s">
        <v>334</v>
      </c>
    </row>
    <row r="153" spans="1:4" ht="15" x14ac:dyDescent="0.2">
      <c r="A153" s="1" t="s">
        <v>335</v>
      </c>
      <c r="B153" t="s">
        <v>336</v>
      </c>
      <c r="C153">
        <f>مفروضات!B38</f>
        <v>850000</v>
      </c>
      <c r="D153">
        <f>مفروضات!C38</f>
        <v>300000</v>
      </c>
    </row>
    <row r="154" spans="1:4" x14ac:dyDescent="0.2">
      <c r="B154" t="s">
        <v>337</v>
      </c>
      <c r="C154">
        <f>-مفروضات!B39</f>
        <v>-50000</v>
      </c>
      <c r="D154">
        <f>-مفروضات!C39</f>
        <v>-40000</v>
      </c>
    </row>
    <row r="155" spans="1:4" ht="15" x14ac:dyDescent="0.2">
      <c r="A155" s="1" t="s">
        <v>338</v>
      </c>
      <c r="B155" t="s">
        <v>339</v>
      </c>
      <c r="C155">
        <f>'حقوق مالکانه'!E15</f>
        <v>0</v>
      </c>
      <c r="D155">
        <f>'حقوق مالکانه'!E9</f>
        <v>0</v>
      </c>
    </row>
    <row r="156" spans="1:4" ht="15" x14ac:dyDescent="0.25">
      <c r="B156" s="2" t="s">
        <v>340</v>
      </c>
      <c r="C156">
        <f>SUM(C153:C155)</f>
        <v>800000</v>
      </c>
      <c r="D156">
        <f>SUM(D153:D155)</f>
        <v>260000</v>
      </c>
    </row>
    <row r="158" spans="1:4" ht="15" x14ac:dyDescent="0.25">
      <c r="B158" s="2" t="s">
        <v>341</v>
      </c>
      <c r="C158">
        <f>C146+C150+C156</f>
        <v>150000</v>
      </c>
      <c r="D158">
        <f>D146+D150+D156</f>
        <v>3155072.733</v>
      </c>
    </row>
    <row r="159" spans="1:4" ht="15" x14ac:dyDescent="0.25">
      <c r="B159" s="2" t="s">
        <v>342</v>
      </c>
      <c r="C159">
        <f>D159</f>
        <v>50000</v>
      </c>
      <c r="D159">
        <f>'ترازنامه پایه'!D10</f>
        <v>50000</v>
      </c>
    </row>
    <row r="160" spans="1:4" ht="15" x14ac:dyDescent="0.25">
      <c r="B160" s="2" t="s">
        <v>343</v>
      </c>
      <c r="C160">
        <f>C158+C159</f>
        <v>200000</v>
      </c>
      <c r="D160">
        <f>D158+D159</f>
        <v>3205072.733</v>
      </c>
    </row>
    <row r="161" spans="1:4" ht="15" x14ac:dyDescent="0.25">
      <c r="C161" s="2" t="s">
        <v>269</v>
      </c>
      <c r="D161" s="2" t="s">
        <v>320</v>
      </c>
    </row>
    <row r="162" spans="1:4" ht="15" x14ac:dyDescent="0.25">
      <c r="B162" s="2" t="s">
        <v>321</v>
      </c>
    </row>
    <row r="163" spans="1:4" x14ac:dyDescent="0.2">
      <c r="B163" t="s">
        <v>307</v>
      </c>
      <c r="C163">
        <f>سودوزیان!F19</f>
        <v>-50000</v>
      </c>
      <c r="D163">
        <f>سودوزیان!G19</f>
        <v>-60000</v>
      </c>
    </row>
    <row r="164" spans="1:4" ht="15" x14ac:dyDescent="0.25">
      <c r="B164" s="2" t="s">
        <v>322</v>
      </c>
    </row>
    <row r="165" spans="1:4" ht="15" x14ac:dyDescent="0.2">
      <c r="A165" s="1" t="s">
        <v>323</v>
      </c>
      <c r="B165" t="s">
        <v>324</v>
      </c>
      <c r="C165">
        <f>'گردش دارایی ثابت'!D11</f>
        <v>0</v>
      </c>
      <c r="D165">
        <f>'گردش دارایی ثابت'!D6</f>
        <v>0</v>
      </c>
    </row>
    <row r="166" spans="1:4" x14ac:dyDescent="0.2">
      <c r="B166" t="s">
        <v>325</v>
      </c>
      <c r="C166">
        <f>'8'!C85</f>
        <v>0</v>
      </c>
      <c r="D166">
        <f>'8'!D85</f>
        <v>0</v>
      </c>
    </row>
    <row r="168" spans="1:4" ht="15" x14ac:dyDescent="0.25">
      <c r="B168" s="2" t="s">
        <v>326</v>
      </c>
    </row>
    <row r="169" spans="1:4" x14ac:dyDescent="0.2">
      <c r="B169" t="s">
        <v>327</v>
      </c>
      <c r="C169">
        <f>'وضعیت مالی'!F45-'وضعیت مالی'!E45</f>
        <v>0</v>
      </c>
      <c r="D169">
        <f>'ترازنامه پایه'!D11-'وضعیت مالی'!F45</f>
        <v>3465072.733</v>
      </c>
    </row>
    <row r="170" spans="1:4" x14ac:dyDescent="0.2">
      <c r="B170" t="s">
        <v>328</v>
      </c>
      <c r="C170">
        <f>'وضعیت مالی'!F46-'وضعیت مالی'!E46</f>
        <v>0</v>
      </c>
      <c r="D170">
        <f>'ترازنامه پایه'!D12-'وضعیت مالی'!F46</f>
        <v>0</v>
      </c>
    </row>
    <row r="171" spans="1:4" x14ac:dyDescent="0.2">
      <c r="B171" t="s">
        <v>329</v>
      </c>
      <c r="C171">
        <f>'وضعیت مالی'!E59-'وضعیت مالی'!F59</f>
        <v>0</v>
      </c>
      <c r="D171">
        <f>'وضعیت مالی'!F59-'ترازنامه پایه'!D27</f>
        <v>-60000</v>
      </c>
    </row>
    <row r="172" spans="1:4" ht="15" x14ac:dyDescent="0.25">
      <c r="B172" s="2" t="s">
        <v>330</v>
      </c>
      <c r="C172">
        <f>SUM(C163,C165,C166,C169:C171)</f>
        <v>-50000</v>
      </c>
      <c r="D172">
        <f>SUM(D163,D165,D166,D169:D171)</f>
        <v>3345072.733</v>
      </c>
    </row>
    <row r="174" spans="1:4" ht="15" x14ac:dyDescent="0.25">
      <c r="B174" s="2" t="s">
        <v>331</v>
      </c>
    </row>
    <row r="175" spans="1:4" ht="15" x14ac:dyDescent="0.2">
      <c r="A175" s="1" t="s">
        <v>323</v>
      </c>
      <c r="B175" t="s">
        <v>332</v>
      </c>
      <c r="C175">
        <f>-مفروضات!B32</f>
        <v>-600000</v>
      </c>
      <c r="D175">
        <f>-مفروضات!C32</f>
        <v>-450000</v>
      </c>
    </row>
    <row r="176" spans="1:4" ht="15" x14ac:dyDescent="0.25">
      <c r="B176" s="2" t="s">
        <v>333</v>
      </c>
      <c r="C176">
        <f>C175</f>
        <v>-600000</v>
      </c>
      <c r="D176">
        <f>D175</f>
        <v>-450000</v>
      </c>
    </row>
    <row r="178" spans="1:4" ht="15" x14ac:dyDescent="0.25">
      <c r="B178" s="2" t="s">
        <v>334</v>
      </c>
    </row>
    <row r="179" spans="1:4" ht="15" x14ac:dyDescent="0.2">
      <c r="A179" s="1" t="s">
        <v>335</v>
      </c>
      <c r="B179" t="s">
        <v>336</v>
      </c>
      <c r="C179">
        <f>مفروضات!B38</f>
        <v>850000</v>
      </c>
      <c r="D179">
        <f>مفروضات!C38</f>
        <v>300000</v>
      </c>
    </row>
    <row r="180" spans="1:4" x14ac:dyDescent="0.2">
      <c r="B180" t="s">
        <v>337</v>
      </c>
      <c r="C180">
        <f>-مفروضات!B39</f>
        <v>-50000</v>
      </c>
      <c r="D180">
        <f>-مفروضات!C39</f>
        <v>-40000</v>
      </c>
    </row>
    <row r="181" spans="1:4" ht="15" x14ac:dyDescent="0.2">
      <c r="A181" s="1" t="s">
        <v>338</v>
      </c>
      <c r="B181" t="s">
        <v>339</v>
      </c>
      <c r="C181">
        <f>'حقوق مالکانه'!E15</f>
        <v>0</v>
      </c>
      <c r="D181">
        <f>'حقوق مالکانه'!E9</f>
        <v>0</v>
      </c>
    </row>
    <row r="182" spans="1:4" ht="15" x14ac:dyDescent="0.25">
      <c r="B182" s="2" t="s">
        <v>340</v>
      </c>
      <c r="C182">
        <f>SUM(C179:C181)</f>
        <v>800000</v>
      </c>
      <c r="D182">
        <f>SUM(D179:D181)</f>
        <v>260000</v>
      </c>
    </row>
    <row r="184" spans="1:4" ht="15" x14ac:dyDescent="0.25">
      <c r="B184" s="2" t="s">
        <v>341</v>
      </c>
      <c r="C184">
        <f>C172+C176+C182</f>
        <v>150000</v>
      </c>
      <c r="D184">
        <f>D172+D176+D182</f>
        <v>3155072.733</v>
      </c>
    </row>
    <row r="185" spans="1:4" ht="15" x14ac:dyDescent="0.25">
      <c r="B185" s="2" t="s">
        <v>342</v>
      </c>
      <c r="C185">
        <f>D185</f>
        <v>50000</v>
      </c>
      <c r="D185">
        <f>'ترازنامه پایه'!D10</f>
        <v>50000</v>
      </c>
    </row>
    <row r="186" spans="1:4" ht="15" x14ac:dyDescent="0.25">
      <c r="B186" s="2" t="s">
        <v>343</v>
      </c>
      <c r="C186">
        <f>C184+C185</f>
        <v>200000</v>
      </c>
      <c r="D186">
        <f>D184+D185</f>
        <v>3205072.733</v>
      </c>
    </row>
    <row r="187" spans="1:4" ht="15" x14ac:dyDescent="0.25">
      <c r="C187" s="2" t="s">
        <v>269</v>
      </c>
      <c r="D187" s="2" t="s">
        <v>320</v>
      </c>
    </row>
    <row r="188" spans="1:4" ht="15" x14ac:dyDescent="0.25">
      <c r="B188" s="2" t="s">
        <v>321</v>
      </c>
    </row>
    <row r="189" spans="1:4" x14ac:dyDescent="0.2">
      <c r="B189" t="s">
        <v>307</v>
      </c>
      <c r="C189">
        <f>سودوزیان!F19</f>
        <v>-50000</v>
      </c>
      <c r="D189">
        <f>سودوزیان!G19</f>
        <v>-60000</v>
      </c>
    </row>
    <row r="190" spans="1:4" ht="15" x14ac:dyDescent="0.25">
      <c r="B190" s="2" t="s">
        <v>322</v>
      </c>
    </row>
    <row r="191" spans="1:4" ht="15" x14ac:dyDescent="0.2">
      <c r="A191" s="1" t="s">
        <v>323</v>
      </c>
      <c r="B191" t="s">
        <v>324</v>
      </c>
      <c r="C191">
        <f>'گردش دارایی ثابت'!D11</f>
        <v>0</v>
      </c>
      <c r="D191">
        <f>'گردش دارایی ثابت'!D6</f>
        <v>0</v>
      </c>
    </row>
    <row r="192" spans="1:4" x14ac:dyDescent="0.2">
      <c r="B192" t="s">
        <v>325</v>
      </c>
      <c r="C192">
        <f>'8'!C99</f>
        <v>0</v>
      </c>
      <c r="D192">
        <f>'8'!D99</f>
        <v>0</v>
      </c>
    </row>
    <row r="194" spans="1:4" ht="15" x14ac:dyDescent="0.25">
      <c r="B194" s="2" t="s">
        <v>326</v>
      </c>
    </row>
    <row r="195" spans="1:4" x14ac:dyDescent="0.2">
      <c r="B195" t="s">
        <v>327</v>
      </c>
      <c r="C195">
        <f>'وضعیت مالی'!F45-'وضعیت مالی'!E45</f>
        <v>0</v>
      </c>
      <c r="D195">
        <f>'ترازنامه پایه'!D11-'وضعیت مالی'!F45</f>
        <v>3465072.733</v>
      </c>
    </row>
    <row r="196" spans="1:4" x14ac:dyDescent="0.2">
      <c r="B196" t="s">
        <v>328</v>
      </c>
      <c r="C196">
        <f>'وضعیت مالی'!F46-'وضعیت مالی'!E46</f>
        <v>0</v>
      </c>
      <c r="D196">
        <f>'ترازنامه پایه'!D12-'وضعیت مالی'!F46</f>
        <v>0</v>
      </c>
    </row>
    <row r="197" spans="1:4" x14ac:dyDescent="0.2">
      <c r="B197" t="s">
        <v>329</v>
      </c>
      <c r="C197">
        <f>'وضعیت مالی'!E59-'وضعیت مالی'!F59</f>
        <v>0</v>
      </c>
      <c r="D197">
        <f>'وضعیت مالی'!F59-'ترازنامه پایه'!D27</f>
        <v>-60000</v>
      </c>
    </row>
    <row r="198" spans="1:4" ht="15" x14ac:dyDescent="0.25">
      <c r="B198" s="2" t="s">
        <v>330</v>
      </c>
      <c r="C198">
        <f>SUM(C189,C191,C192,C195:C197)</f>
        <v>-50000</v>
      </c>
      <c r="D198">
        <f>SUM(D189,D191,D192,D195:D197)</f>
        <v>3345072.733</v>
      </c>
    </row>
    <row r="200" spans="1:4" ht="15" x14ac:dyDescent="0.25">
      <c r="B200" s="2" t="s">
        <v>331</v>
      </c>
    </row>
    <row r="201" spans="1:4" ht="15" x14ac:dyDescent="0.2">
      <c r="A201" s="1" t="s">
        <v>323</v>
      </c>
      <c r="B201" t="s">
        <v>332</v>
      </c>
      <c r="C201">
        <f>-مفروضات!B32</f>
        <v>-600000</v>
      </c>
      <c r="D201">
        <f>-مفروضات!C32</f>
        <v>-450000</v>
      </c>
    </row>
    <row r="202" spans="1:4" ht="15" x14ac:dyDescent="0.25">
      <c r="B202" s="2" t="s">
        <v>333</v>
      </c>
      <c r="C202">
        <f>C201</f>
        <v>-600000</v>
      </c>
      <c r="D202">
        <f>D201</f>
        <v>-450000</v>
      </c>
    </row>
    <row r="204" spans="1:4" ht="15" x14ac:dyDescent="0.25">
      <c r="B204" s="2" t="s">
        <v>334</v>
      </c>
    </row>
    <row r="205" spans="1:4" ht="15" x14ac:dyDescent="0.2">
      <c r="A205" s="1" t="s">
        <v>335</v>
      </c>
      <c r="B205" t="s">
        <v>336</v>
      </c>
      <c r="C205">
        <f>مفروضات!B38</f>
        <v>850000</v>
      </c>
      <c r="D205">
        <f>مفروضات!C38</f>
        <v>300000</v>
      </c>
    </row>
    <row r="206" spans="1:4" x14ac:dyDescent="0.2">
      <c r="B206" t="s">
        <v>337</v>
      </c>
      <c r="C206">
        <f>-مفروضات!B39</f>
        <v>-50000</v>
      </c>
      <c r="D206">
        <f>-مفروضات!C39</f>
        <v>-40000</v>
      </c>
    </row>
    <row r="207" spans="1:4" ht="15" x14ac:dyDescent="0.2">
      <c r="A207" s="1" t="s">
        <v>338</v>
      </c>
      <c r="B207" t="s">
        <v>339</v>
      </c>
      <c r="C207">
        <f>'حقوق مالکانه'!E15</f>
        <v>0</v>
      </c>
      <c r="D207">
        <f>'حقوق مالکانه'!E9</f>
        <v>0</v>
      </c>
    </row>
    <row r="208" spans="1:4" ht="15" x14ac:dyDescent="0.25">
      <c r="B208" s="2" t="s">
        <v>340</v>
      </c>
      <c r="C208">
        <f>SUM(C205:C207)</f>
        <v>800000</v>
      </c>
      <c r="D208">
        <f>SUM(D205:D207)</f>
        <v>260000</v>
      </c>
    </row>
    <row r="210" spans="1:4" ht="15" x14ac:dyDescent="0.25">
      <c r="B210" s="2" t="s">
        <v>341</v>
      </c>
      <c r="C210">
        <f>C198+C202+C208</f>
        <v>150000</v>
      </c>
      <c r="D210">
        <f>D198+D202+D208</f>
        <v>3155072.733</v>
      </c>
    </row>
    <row r="211" spans="1:4" ht="15" x14ac:dyDescent="0.25">
      <c r="B211" s="2" t="s">
        <v>342</v>
      </c>
      <c r="C211">
        <f>D211</f>
        <v>50000</v>
      </c>
      <c r="D211">
        <f>'ترازنامه پایه'!D10</f>
        <v>50000</v>
      </c>
    </row>
    <row r="212" spans="1:4" ht="15" x14ac:dyDescent="0.25">
      <c r="B212" s="2" t="s">
        <v>343</v>
      </c>
      <c r="C212">
        <f>C210+C211</f>
        <v>200000</v>
      </c>
      <c r="D212">
        <f>D210+D211</f>
        <v>3205072.733</v>
      </c>
    </row>
    <row r="213" spans="1:4" ht="15" x14ac:dyDescent="0.25">
      <c r="C213" s="2" t="s">
        <v>269</v>
      </c>
      <c r="D213" s="2" t="s">
        <v>320</v>
      </c>
    </row>
    <row r="214" spans="1:4" ht="15" x14ac:dyDescent="0.25">
      <c r="B214" s="2" t="s">
        <v>321</v>
      </c>
    </row>
    <row r="215" spans="1:4" x14ac:dyDescent="0.2">
      <c r="B215" t="s">
        <v>307</v>
      </c>
      <c r="C215">
        <f>سودوزیان!F19</f>
        <v>-50000</v>
      </c>
      <c r="D215">
        <f>سودوزیان!G19</f>
        <v>-60000</v>
      </c>
    </row>
    <row r="216" spans="1:4" ht="15" x14ac:dyDescent="0.25">
      <c r="B216" s="2" t="s">
        <v>322</v>
      </c>
    </row>
    <row r="217" spans="1:4" ht="15" x14ac:dyDescent="0.2">
      <c r="A217" s="1" t="s">
        <v>323</v>
      </c>
      <c r="B217" t="s">
        <v>324</v>
      </c>
      <c r="C217">
        <f>'گردش دارایی ثابت'!D11</f>
        <v>0</v>
      </c>
      <c r="D217">
        <f>'گردش دارایی ثابت'!D6</f>
        <v>0</v>
      </c>
    </row>
    <row r="218" spans="1:4" x14ac:dyDescent="0.2">
      <c r="B218" t="s">
        <v>325</v>
      </c>
      <c r="C218">
        <f>'8'!C113</f>
        <v>0</v>
      </c>
      <c r="D218">
        <f>'8'!D113</f>
        <v>0</v>
      </c>
    </row>
    <row r="220" spans="1:4" ht="15" x14ac:dyDescent="0.25">
      <c r="B220" s="2" t="s">
        <v>326</v>
      </c>
    </row>
    <row r="221" spans="1:4" x14ac:dyDescent="0.2">
      <c r="B221" t="s">
        <v>327</v>
      </c>
      <c r="C221">
        <f>'وضعیت مالی'!F45-'وضعیت مالی'!E45</f>
        <v>0</v>
      </c>
      <c r="D221">
        <f>'ترازنامه پایه'!D11-'وضعیت مالی'!F45</f>
        <v>3465072.733</v>
      </c>
    </row>
    <row r="222" spans="1:4" x14ac:dyDescent="0.2">
      <c r="B222" t="s">
        <v>328</v>
      </c>
      <c r="C222">
        <f>'وضعیت مالی'!F46-'وضعیت مالی'!E46</f>
        <v>0</v>
      </c>
      <c r="D222">
        <f>'ترازنامه پایه'!D12-'وضعیت مالی'!F46</f>
        <v>0</v>
      </c>
    </row>
    <row r="223" spans="1:4" x14ac:dyDescent="0.2">
      <c r="B223" t="s">
        <v>329</v>
      </c>
      <c r="C223">
        <f>'وضعیت مالی'!E59-'وضعیت مالی'!F59</f>
        <v>0</v>
      </c>
      <c r="D223">
        <f>'وضعیت مالی'!F59-'ترازنامه پایه'!D27</f>
        <v>-60000</v>
      </c>
    </row>
    <row r="224" spans="1:4" ht="15" x14ac:dyDescent="0.25">
      <c r="B224" s="2" t="s">
        <v>330</v>
      </c>
      <c r="C224">
        <f>SUM(C215,C217,C218,C221:C223)</f>
        <v>-50000</v>
      </c>
      <c r="D224">
        <f>SUM(D215,D217,D218,D221:D223)</f>
        <v>3345072.733</v>
      </c>
    </row>
    <row r="226" spans="1:4" ht="15" x14ac:dyDescent="0.25">
      <c r="B226" s="2" t="s">
        <v>331</v>
      </c>
    </row>
    <row r="227" spans="1:4" ht="15" x14ac:dyDescent="0.2">
      <c r="A227" s="1" t="s">
        <v>323</v>
      </c>
      <c r="B227" t="s">
        <v>332</v>
      </c>
      <c r="C227">
        <f>-مفروضات!B32</f>
        <v>-600000</v>
      </c>
      <c r="D227">
        <f>-مفروضات!C32</f>
        <v>-450000</v>
      </c>
    </row>
    <row r="228" spans="1:4" ht="15" x14ac:dyDescent="0.25">
      <c r="B228" s="2" t="s">
        <v>333</v>
      </c>
      <c r="C228">
        <f>C227</f>
        <v>-600000</v>
      </c>
      <c r="D228">
        <f>D227</f>
        <v>-450000</v>
      </c>
    </row>
    <row r="230" spans="1:4" ht="15" x14ac:dyDescent="0.25">
      <c r="B230" s="2" t="s">
        <v>334</v>
      </c>
    </row>
    <row r="231" spans="1:4" ht="15" x14ac:dyDescent="0.2">
      <c r="A231" s="1" t="s">
        <v>335</v>
      </c>
      <c r="B231" t="s">
        <v>336</v>
      </c>
      <c r="C231">
        <f>مفروضات!B38</f>
        <v>850000</v>
      </c>
      <c r="D231">
        <f>مفروضات!C38</f>
        <v>300000</v>
      </c>
    </row>
    <row r="232" spans="1:4" x14ac:dyDescent="0.2">
      <c r="B232" t="s">
        <v>337</v>
      </c>
      <c r="C232">
        <f>-مفروضات!B39</f>
        <v>-50000</v>
      </c>
      <c r="D232">
        <f>-مفروضات!C39</f>
        <v>-40000</v>
      </c>
    </row>
    <row r="233" spans="1:4" ht="15" x14ac:dyDescent="0.2">
      <c r="A233" s="1" t="s">
        <v>338</v>
      </c>
      <c r="B233" t="s">
        <v>339</v>
      </c>
      <c r="C233">
        <f>'حقوق مالکانه'!E15</f>
        <v>0</v>
      </c>
      <c r="D233">
        <f>'حقوق مالکانه'!E9</f>
        <v>0</v>
      </c>
    </row>
    <row r="234" spans="1:4" ht="15" x14ac:dyDescent="0.25">
      <c r="B234" s="2" t="s">
        <v>340</v>
      </c>
      <c r="C234">
        <f>SUM(C231:C233)</f>
        <v>800000</v>
      </c>
      <c r="D234">
        <f>SUM(D231:D233)</f>
        <v>260000</v>
      </c>
    </row>
    <row r="236" spans="1:4" ht="15" x14ac:dyDescent="0.25">
      <c r="B236" s="2" t="s">
        <v>341</v>
      </c>
      <c r="C236">
        <f>C224+C228+C234</f>
        <v>150000</v>
      </c>
      <c r="D236">
        <f>D224+D228+D234</f>
        <v>3155072.733</v>
      </c>
    </row>
    <row r="237" spans="1:4" ht="15" x14ac:dyDescent="0.25">
      <c r="B237" s="2" t="s">
        <v>342</v>
      </c>
      <c r="C237">
        <f>D237</f>
        <v>50000</v>
      </c>
      <c r="D237">
        <f>'ترازنامه پایه'!D10</f>
        <v>50000</v>
      </c>
    </row>
    <row r="238" spans="1:4" ht="15" x14ac:dyDescent="0.25">
      <c r="B238" s="2" t="s">
        <v>343</v>
      </c>
      <c r="C238">
        <f>C236+C237</f>
        <v>200000</v>
      </c>
      <c r="D238">
        <f>D236+D237</f>
        <v>3205072.733</v>
      </c>
    </row>
    <row r="239" spans="1:4" ht="15" x14ac:dyDescent="0.25">
      <c r="C239" s="2" t="s">
        <v>269</v>
      </c>
      <c r="D239" s="2" t="s">
        <v>320</v>
      </c>
    </row>
    <row r="240" spans="1:4" ht="15" x14ac:dyDescent="0.25">
      <c r="B240" s="2" t="s">
        <v>321</v>
      </c>
    </row>
    <row r="241" spans="1:4" x14ac:dyDescent="0.2">
      <c r="B241" t="s">
        <v>307</v>
      </c>
      <c r="C241">
        <f>سودوزیان!F19</f>
        <v>-50000</v>
      </c>
      <c r="D241">
        <f>سودوزیان!G19</f>
        <v>-60000</v>
      </c>
    </row>
    <row r="242" spans="1:4" ht="15" x14ac:dyDescent="0.25">
      <c r="B242" s="2" t="s">
        <v>322</v>
      </c>
    </row>
    <row r="243" spans="1:4" ht="15" x14ac:dyDescent="0.2">
      <c r="A243" s="1" t="s">
        <v>323</v>
      </c>
      <c r="B243" t="s">
        <v>324</v>
      </c>
      <c r="C243">
        <f>'گردش دارایی ثابت'!D11</f>
        <v>0</v>
      </c>
      <c r="D243">
        <f>'گردش دارایی ثابت'!D6</f>
        <v>0</v>
      </c>
    </row>
    <row r="244" spans="1:4" x14ac:dyDescent="0.2">
      <c r="B244" t="s">
        <v>325</v>
      </c>
      <c r="C244">
        <f>'8'!C127</f>
        <v>0</v>
      </c>
      <c r="D244">
        <f>'8'!D127</f>
        <v>0</v>
      </c>
    </row>
    <row r="246" spans="1:4" ht="15" x14ac:dyDescent="0.25">
      <c r="B246" s="2" t="s">
        <v>326</v>
      </c>
    </row>
    <row r="247" spans="1:4" x14ac:dyDescent="0.2">
      <c r="B247" t="s">
        <v>327</v>
      </c>
      <c r="C247">
        <f>'وضعیت مالی'!F45-'وضعیت مالی'!E45</f>
        <v>0</v>
      </c>
      <c r="D247">
        <f>'ترازنامه پایه'!D11-'وضعیت مالی'!F45</f>
        <v>3465072.733</v>
      </c>
    </row>
    <row r="248" spans="1:4" x14ac:dyDescent="0.2">
      <c r="B248" t="s">
        <v>328</v>
      </c>
      <c r="C248">
        <f>'وضعیت مالی'!F46-'وضعیت مالی'!E46</f>
        <v>0</v>
      </c>
      <c r="D248">
        <f>'ترازنامه پایه'!D12-'وضعیت مالی'!F46</f>
        <v>0</v>
      </c>
    </row>
    <row r="249" spans="1:4" x14ac:dyDescent="0.2">
      <c r="B249" t="s">
        <v>329</v>
      </c>
      <c r="C249">
        <f>'وضعیت مالی'!E59-'وضعیت مالی'!F59</f>
        <v>0</v>
      </c>
      <c r="D249">
        <f>'وضعیت مالی'!F59-'ترازنامه پایه'!D27</f>
        <v>-60000</v>
      </c>
    </row>
    <row r="250" spans="1:4" ht="15" x14ac:dyDescent="0.25">
      <c r="B250" s="2" t="s">
        <v>330</v>
      </c>
      <c r="C250">
        <f>SUM(C241,C243,C244,C247:C249)</f>
        <v>-50000</v>
      </c>
      <c r="D250">
        <f>SUM(D241,D243,D244,D247:D249)</f>
        <v>3345072.733</v>
      </c>
    </row>
    <row r="252" spans="1:4" ht="15" x14ac:dyDescent="0.25">
      <c r="B252" s="2" t="s">
        <v>331</v>
      </c>
    </row>
    <row r="253" spans="1:4" ht="15" x14ac:dyDescent="0.2">
      <c r="A253" s="1" t="s">
        <v>323</v>
      </c>
      <c r="B253" t="s">
        <v>332</v>
      </c>
      <c r="C253">
        <f>-مفروضات!B32</f>
        <v>-600000</v>
      </c>
      <c r="D253">
        <f>-مفروضات!C32</f>
        <v>-450000</v>
      </c>
    </row>
    <row r="254" spans="1:4" ht="15" x14ac:dyDescent="0.25">
      <c r="B254" s="2" t="s">
        <v>333</v>
      </c>
      <c r="C254">
        <f>C253</f>
        <v>-600000</v>
      </c>
      <c r="D254">
        <f>D253</f>
        <v>-450000</v>
      </c>
    </row>
    <row r="256" spans="1:4" ht="15" x14ac:dyDescent="0.25">
      <c r="B256" s="2" t="s">
        <v>334</v>
      </c>
    </row>
    <row r="257" spans="1:4" ht="15" x14ac:dyDescent="0.2">
      <c r="A257" s="1" t="s">
        <v>335</v>
      </c>
      <c r="B257" t="s">
        <v>336</v>
      </c>
      <c r="C257">
        <f>مفروضات!B38</f>
        <v>850000</v>
      </c>
      <c r="D257">
        <f>مفروضات!C38</f>
        <v>300000</v>
      </c>
    </row>
    <row r="258" spans="1:4" x14ac:dyDescent="0.2">
      <c r="B258" t="s">
        <v>337</v>
      </c>
      <c r="C258">
        <f>-مفروضات!B39</f>
        <v>-50000</v>
      </c>
      <c r="D258">
        <f>-مفروضات!C39</f>
        <v>-40000</v>
      </c>
    </row>
    <row r="259" spans="1:4" ht="15" x14ac:dyDescent="0.2">
      <c r="A259" s="1" t="s">
        <v>338</v>
      </c>
      <c r="B259" t="s">
        <v>339</v>
      </c>
      <c r="C259">
        <f>'حقوق مالکانه'!E15</f>
        <v>0</v>
      </c>
      <c r="D259">
        <f>'حقوق مالکانه'!E9</f>
        <v>0</v>
      </c>
    </row>
    <row r="260" spans="1:4" ht="15" x14ac:dyDescent="0.25">
      <c r="B260" s="2" t="s">
        <v>340</v>
      </c>
      <c r="C260">
        <f>SUM(C257:C259)</f>
        <v>800000</v>
      </c>
      <c r="D260">
        <f>SUM(D257:D259)</f>
        <v>260000</v>
      </c>
    </row>
    <row r="262" spans="1:4" ht="15" x14ac:dyDescent="0.25">
      <c r="B262" s="2" t="s">
        <v>341</v>
      </c>
      <c r="C262">
        <f>C250+C254+C260</f>
        <v>150000</v>
      </c>
      <c r="D262">
        <f>D250+D254+D260</f>
        <v>3155072.733</v>
      </c>
    </row>
    <row r="263" spans="1:4" ht="15" x14ac:dyDescent="0.25">
      <c r="B263" s="2" t="s">
        <v>342</v>
      </c>
      <c r="C263">
        <f>D263</f>
        <v>50000</v>
      </c>
      <c r="D263">
        <f>'ترازنامه پایه'!D10</f>
        <v>50000</v>
      </c>
    </row>
    <row r="264" spans="1:4" ht="15" x14ac:dyDescent="0.25">
      <c r="B264" s="2" t="s">
        <v>343</v>
      </c>
      <c r="C264">
        <f>C262+C263</f>
        <v>200000</v>
      </c>
      <c r="D264">
        <f>D262+D263</f>
        <v>3205072.733</v>
      </c>
    </row>
    <row r="265" spans="1:4" ht="15" x14ac:dyDescent="0.25">
      <c r="C265" s="2" t="s">
        <v>269</v>
      </c>
      <c r="D265" s="2" t="s">
        <v>320</v>
      </c>
    </row>
    <row r="266" spans="1:4" ht="15" x14ac:dyDescent="0.25">
      <c r="B266" s="2" t="s">
        <v>321</v>
      </c>
    </row>
    <row r="267" spans="1:4" x14ac:dyDescent="0.2">
      <c r="B267" t="s">
        <v>307</v>
      </c>
      <c r="C267">
        <f>سودوزیان!F19</f>
        <v>-50000</v>
      </c>
      <c r="D267">
        <f>سودوزیان!G19</f>
        <v>-60000</v>
      </c>
    </row>
    <row r="268" spans="1:4" ht="15" x14ac:dyDescent="0.25">
      <c r="B268" s="2" t="s">
        <v>322</v>
      </c>
    </row>
    <row r="269" spans="1:4" ht="15" x14ac:dyDescent="0.2">
      <c r="A269" s="1" t="s">
        <v>323</v>
      </c>
      <c r="B269" t="s">
        <v>324</v>
      </c>
      <c r="C269">
        <f>'گردش دارایی ثابت'!D11</f>
        <v>0</v>
      </c>
      <c r="D269">
        <f>'گردش دارایی ثابت'!D6</f>
        <v>0</v>
      </c>
    </row>
    <row r="270" spans="1:4" x14ac:dyDescent="0.2">
      <c r="B270" t="s">
        <v>325</v>
      </c>
      <c r="C270">
        <f>'8'!C141</f>
        <v>0</v>
      </c>
      <c r="D270">
        <f>'8'!D141</f>
        <v>0</v>
      </c>
    </row>
    <row r="272" spans="1:4" ht="15" x14ac:dyDescent="0.25">
      <c r="B272" s="2" t="s">
        <v>326</v>
      </c>
    </row>
    <row r="273" spans="1:4" x14ac:dyDescent="0.2">
      <c r="B273" t="s">
        <v>327</v>
      </c>
      <c r="C273">
        <f>'وضعیت مالی'!F45-'وضعیت مالی'!E45</f>
        <v>0</v>
      </c>
      <c r="D273">
        <f>'ترازنامه پایه'!D11-'وضعیت مالی'!F45</f>
        <v>3465072.733</v>
      </c>
    </row>
    <row r="274" spans="1:4" x14ac:dyDescent="0.2">
      <c r="B274" t="s">
        <v>328</v>
      </c>
      <c r="C274">
        <f>'وضعیت مالی'!F46-'وضعیت مالی'!E46</f>
        <v>0</v>
      </c>
      <c r="D274">
        <f>'ترازنامه پایه'!D12-'وضعیت مالی'!F46</f>
        <v>0</v>
      </c>
    </row>
    <row r="275" spans="1:4" x14ac:dyDescent="0.2">
      <c r="B275" t="s">
        <v>329</v>
      </c>
      <c r="C275">
        <f>'وضعیت مالی'!E59-'وضعیت مالی'!F59</f>
        <v>0</v>
      </c>
      <c r="D275">
        <f>'وضعیت مالی'!F59-'ترازنامه پایه'!D27</f>
        <v>-60000</v>
      </c>
    </row>
    <row r="276" spans="1:4" ht="15" x14ac:dyDescent="0.25">
      <c r="B276" s="2" t="s">
        <v>330</v>
      </c>
      <c r="C276">
        <f>SUM(C267,C269,C270,C273:C275)</f>
        <v>-50000</v>
      </c>
      <c r="D276">
        <f>SUM(D267,D269,D270,D273:D275)</f>
        <v>3345072.733</v>
      </c>
    </row>
    <row r="278" spans="1:4" ht="15" x14ac:dyDescent="0.25">
      <c r="B278" s="2" t="s">
        <v>331</v>
      </c>
    </row>
    <row r="279" spans="1:4" ht="15" x14ac:dyDescent="0.2">
      <c r="A279" s="1" t="s">
        <v>323</v>
      </c>
      <c r="B279" t="s">
        <v>332</v>
      </c>
      <c r="C279">
        <f>-مفروضات!B32</f>
        <v>-600000</v>
      </c>
      <c r="D279">
        <f>-مفروضات!C32</f>
        <v>-450000</v>
      </c>
    </row>
    <row r="280" spans="1:4" ht="15" x14ac:dyDescent="0.25">
      <c r="B280" s="2" t="s">
        <v>333</v>
      </c>
      <c r="C280">
        <f>C279</f>
        <v>-600000</v>
      </c>
      <c r="D280">
        <f>D279</f>
        <v>-450000</v>
      </c>
    </row>
    <row r="282" spans="1:4" ht="15" x14ac:dyDescent="0.25">
      <c r="B282" s="2" t="s">
        <v>334</v>
      </c>
    </row>
    <row r="283" spans="1:4" ht="15" x14ac:dyDescent="0.2">
      <c r="A283" s="1" t="s">
        <v>335</v>
      </c>
      <c r="B283" t="s">
        <v>336</v>
      </c>
      <c r="C283">
        <f>مفروضات!B38</f>
        <v>850000</v>
      </c>
      <c r="D283">
        <f>مفروضات!C38</f>
        <v>300000</v>
      </c>
    </row>
    <row r="284" spans="1:4" x14ac:dyDescent="0.2">
      <c r="B284" t="s">
        <v>337</v>
      </c>
      <c r="C284">
        <f>-مفروضات!B39</f>
        <v>-50000</v>
      </c>
      <c r="D284">
        <f>-مفروضات!C39</f>
        <v>-40000</v>
      </c>
    </row>
    <row r="285" spans="1:4" ht="15" x14ac:dyDescent="0.2">
      <c r="A285" s="1" t="s">
        <v>338</v>
      </c>
      <c r="B285" t="s">
        <v>339</v>
      </c>
      <c r="C285">
        <f>'حقوق مالکانه'!E15</f>
        <v>0</v>
      </c>
      <c r="D285">
        <f>'حقوق مالکانه'!E9</f>
        <v>0</v>
      </c>
    </row>
    <row r="286" spans="1:4" ht="15" x14ac:dyDescent="0.25">
      <c r="B286" s="2" t="s">
        <v>340</v>
      </c>
      <c r="C286">
        <f>SUM(C283:C285)</f>
        <v>800000</v>
      </c>
      <c r="D286">
        <f>SUM(D283:D285)</f>
        <v>260000</v>
      </c>
    </row>
    <row r="288" spans="1:4" ht="15" x14ac:dyDescent="0.25">
      <c r="B288" s="2" t="s">
        <v>341</v>
      </c>
      <c r="C288">
        <f>C276+C280+C286</f>
        <v>150000</v>
      </c>
      <c r="D288">
        <f>D276+D280+D286</f>
        <v>3155072.733</v>
      </c>
    </row>
    <row r="289" spans="1:4" ht="15" x14ac:dyDescent="0.25">
      <c r="B289" s="2" t="s">
        <v>342</v>
      </c>
      <c r="C289">
        <f>D289</f>
        <v>50000</v>
      </c>
      <c r="D289">
        <f>'ترازنامه پایه'!D10</f>
        <v>50000</v>
      </c>
    </row>
    <row r="290" spans="1:4" ht="15" x14ac:dyDescent="0.25">
      <c r="B290" s="2" t="s">
        <v>343</v>
      </c>
      <c r="C290">
        <f>C288+C289</f>
        <v>200000</v>
      </c>
      <c r="D290">
        <f>D288+D289</f>
        <v>3205072.733</v>
      </c>
    </row>
    <row r="291" spans="1:4" ht="15" x14ac:dyDescent="0.25">
      <c r="C291" s="2" t="s">
        <v>269</v>
      </c>
      <c r="D291" s="2" t="s">
        <v>320</v>
      </c>
    </row>
    <row r="292" spans="1:4" ht="15" x14ac:dyDescent="0.25">
      <c r="B292" s="2" t="s">
        <v>321</v>
      </c>
    </row>
    <row r="293" spans="1:4" x14ac:dyDescent="0.2">
      <c r="B293" t="s">
        <v>307</v>
      </c>
      <c r="C293">
        <f>سودوزیان!F19</f>
        <v>-50000</v>
      </c>
      <c r="D293">
        <f>سودوزیان!G19</f>
        <v>-60000</v>
      </c>
    </row>
    <row r="294" spans="1:4" ht="15" x14ac:dyDescent="0.25">
      <c r="B294" s="2" t="s">
        <v>322</v>
      </c>
    </row>
    <row r="295" spans="1:4" ht="15" x14ac:dyDescent="0.2">
      <c r="A295" s="1" t="s">
        <v>323</v>
      </c>
      <c r="B295" t="s">
        <v>324</v>
      </c>
      <c r="C295">
        <f>'گردش دارایی ثابت'!D11</f>
        <v>0</v>
      </c>
      <c r="D295">
        <f>'گردش دارایی ثابت'!D6</f>
        <v>0</v>
      </c>
    </row>
    <row r="296" spans="1:4" x14ac:dyDescent="0.2">
      <c r="B296" t="s">
        <v>325</v>
      </c>
      <c r="C296">
        <f>'8'!C155</f>
        <v>0</v>
      </c>
      <c r="D296">
        <f>'8'!D155</f>
        <v>0</v>
      </c>
    </row>
    <row r="298" spans="1:4" ht="15" x14ac:dyDescent="0.25">
      <c r="B298" s="2" t="s">
        <v>326</v>
      </c>
    </row>
    <row r="299" spans="1:4" x14ac:dyDescent="0.2">
      <c r="B299" t="s">
        <v>327</v>
      </c>
      <c r="C299">
        <f>'وضعیت مالی'!F45-'وضعیت مالی'!E45</f>
        <v>0</v>
      </c>
      <c r="D299">
        <f>'ترازنامه پایه'!D11-'وضعیت مالی'!F45</f>
        <v>3465072.733</v>
      </c>
    </row>
    <row r="300" spans="1:4" x14ac:dyDescent="0.2">
      <c r="B300" t="s">
        <v>328</v>
      </c>
      <c r="C300">
        <f>'وضعیت مالی'!F46-'وضعیت مالی'!E46</f>
        <v>0</v>
      </c>
      <c r="D300">
        <f>'ترازنامه پایه'!D12-'وضعیت مالی'!F46</f>
        <v>0</v>
      </c>
    </row>
    <row r="301" spans="1:4" x14ac:dyDescent="0.2">
      <c r="B301" t="s">
        <v>329</v>
      </c>
      <c r="C301">
        <f>'وضعیت مالی'!E59-'وضعیت مالی'!F59</f>
        <v>0</v>
      </c>
      <c r="D301">
        <f>'وضعیت مالی'!F59-'ترازنامه پایه'!D27</f>
        <v>-60000</v>
      </c>
    </row>
    <row r="302" spans="1:4" ht="15" x14ac:dyDescent="0.25">
      <c r="B302" s="2" t="s">
        <v>330</v>
      </c>
      <c r="C302">
        <f>SUM(C293,C295,C296,C299:C301)</f>
        <v>-50000</v>
      </c>
      <c r="D302">
        <f>SUM(D293,D295,D296,D299:D301)</f>
        <v>3345072.733</v>
      </c>
    </row>
    <row r="304" spans="1:4" ht="15" x14ac:dyDescent="0.25">
      <c r="B304" s="2" t="s">
        <v>331</v>
      </c>
    </row>
    <row r="305" spans="1:4" ht="15" x14ac:dyDescent="0.2">
      <c r="A305" s="1" t="s">
        <v>323</v>
      </c>
      <c r="B305" t="s">
        <v>332</v>
      </c>
      <c r="C305">
        <f>-مفروضات!B32</f>
        <v>-600000</v>
      </c>
      <c r="D305">
        <f>-مفروضات!C32</f>
        <v>-450000</v>
      </c>
    </row>
    <row r="306" spans="1:4" ht="15" x14ac:dyDescent="0.25">
      <c r="B306" s="2" t="s">
        <v>333</v>
      </c>
      <c r="C306">
        <f>C305</f>
        <v>-600000</v>
      </c>
      <c r="D306">
        <f>D305</f>
        <v>-450000</v>
      </c>
    </row>
    <row r="308" spans="1:4" ht="15" x14ac:dyDescent="0.25">
      <c r="B308" s="2" t="s">
        <v>334</v>
      </c>
    </row>
    <row r="309" spans="1:4" ht="15" x14ac:dyDescent="0.2">
      <c r="A309" s="1" t="s">
        <v>335</v>
      </c>
      <c r="B309" t="s">
        <v>336</v>
      </c>
      <c r="C309">
        <f>مفروضات!B38</f>
        <v>850000</v>
      </c>
      <c r="D309">
        <f>مفروضات!C38</f>
        <v>300000</v>
      </c>
    </row>
    <row r="310" spans="1:4" x14ac:dyDescent="0.2">
      <c r="B310" t="s">
        <v>337</v>
      </c>
      <c r="C310">
        <f>-مفروضات!B39</f>
        <v>-50000</v>
      </c>
      <c r="D310">
        <f>-مفروضات!C39</f>
        <v>-40000</v>
      </c>
    </row>
    <row r="311" spans="1:4" ht="15" x14ac:dyDescent="0.2">
      <c r="A311" s="1" t="s">
        <v>338</v>
      </c>
      <c r="B311" t="s">
        <v>339</v>
      </c>
      <c r="C311">
        <f>'حقوق مالکانه'!E15</f>
        <v>0</v>
      </c>
      <c r="D311">
        <f>'حقوق مالکانه'!E9</f>
        <v>0</v>
      </c>
    </row>
    <row r="312" spans="1:4" ht="15" x14ac:dyDescent="0.25">
      <c r="B312" s="2" t="s">
        <v>340</v>
      </c>
      <c r="C312">
        <f>SUM(C309:C311)</f>
        <v>800000</v>
      </c>
      <c r="D312">
        <f>SUM(D309:D311)</f>
        <v>260000</v>
      </c>
    </row>
    <row r="314" spans="1:4" ht="15" x14ac:dyDescent="0.25">
      <c r="B314" s="2" t="s">
        <v>341</v>
      </c>
      <c r="C314">
        <f>C302+C306+C312</f>
        <v>150000</v>
      </c>
      <c r="D314">
        <f>D302+D306+D312</f>
        <v>3155072.733</v>
      </c>
    </row>
    <row r="315" spans="1:4" ht="15" x14ac:dyDescent="0.25">
      <c r="B315" s="2" t="s">
        <v>342</v>
      </c>
      <c r="C315">
        <f>D315</f>
        <v>50000</v>
      </c>
      <c r="D315">
        <f>'ترازنامه پایه'!D10</f>
        <v>50000</v>
      </c>
    </row>
    <row r="316" spans="1:4" ht="15" x14ac:dyDescent="0.25">
      <c r="B316" s="2" t="s">
        <v>343</v>
      </c>
      <c r="C316">
        <f>C314+C315</f>
        <v>200000</v>
      </c>
      <c r="D316">
        <f>D314+D315</f>
        <v>3205072.733</v>
      </c>
    </row>
    <row r="317" spans="1:4" ht="15" x14ac:dyDescent="0.25">
      <c r="C317" s="2" t="s">
        <v>269</v>
      </c>
      <c r="D317" s="2" t="s">
        <v>320</v>
      </c>
    </row>
    <row r="318" spans="1:4" ht="15" x14ac:dyDescent="0.25">
      <c r="B318" s="2" t="s">
        <v>321</v>
      </c>
    </row>
    <row r="319" spans="1:4" x14ac:dyDescent="0.2">
      <c r="B319" t="s">
        <v>307</v>
      </c>
      <c r="C319">
        <f>سودوزیان!F19</f>
        <v>-50000</v>
      </c>
      <c r="D319">
        <f>سودوزیان!G19</f>
        <v>-60000</v>
      </c>
    </row>
    <row r="320" spans="1:4" ht="15" x14ac:dyDescent="0.25">
      <c r="B320" s="2" t="s">
        <v>322</v>
      </c>
    </row>
    <row r="321" spans="1:4" ht="15" x14ac:dyDescent="0.2">
      <c r="A321" s="1" t="s">
        <v>323</v>
      </c>
      <c r="B321" t="s">
        <v>324</v>
      </c>
      <c r="C321">
        <f>'گردش دارایی ثابت'!D11</f>
        <v>0</v>
      </c>
      <c r="D321">
        <f>'گردش دارایی ثابت'!D6</f>
        <v>0</v>
      </c>
    </row>
    <row r="322" spans="1:4" x14ac:dyDescent="0.2">
      <c r="B322" t="s">
        <v>325</v>
      </c>
      <c r="C322">
        <f>'8'!C169</f>
        <v>0</v>
      </c>
      <c r="D322">
        <f>'8'!D169</f>
        <v>0</v>
      </c>
    </row>
    <row r="324" spans="1:4" ht="15" x14ac:dyDescent="0.25">
      <c r="B324" s="2" t="s">
        <v>326</v>
      </c>
    </row>
    <row r="325" spans="1:4" x14ac:dyDescent="0.2">
      <c r="B325" t="s">
        <v>327</v>
      </c>
      <c r="C325">
        <f>'وضعیت مالی'!F45-'وضعیت مالی'!E45</f>
        <v>0</v>
      </c>
      <c r="D325">
        <f>'ترازنامه پایه'!D11-'وضعیت مالی'!F45</f>
        <v>3465072.733</v>
      </c>
    </row>
    <row r="326" spans="1:4" x14ac:dyDescent="0.2">
      <c r="B326" t="s">
        <v>328</v>
      </c>
      <c r="C326">
        <f>'وضعیت مالی'!F46-'وضعیت مالی'!E46</f>
        <v>0</v>
      </c>
      <c r="D326">
        <f>'ترازنامه پایه'!D12-'وضعیت مالی'!F46</f>
        <v>0</v>
      </c>
    </row>
    <row r="327" spans="1:4" x14ac:dyDescent="0.2">
      <c r="B327" t="s">
        <v>329</v>
      </c>
      <c r="C327">
        <f>'وضعیت مالی'!E59-'وضعیت مالی'!F59</f>
        <v>0</v>
      </c>
      <c r="D327">
        <f>'وضعیت مالی'!F59-'ترازنامه پایه'!D27</f>
        <v>-60000</v>
      </c>
    </row>
    <row r="328" spans="1:4" ht="15" x14ac:dyDescent="0.25">
      <c r="B328" s="2" t="s">
        <v>330</v>
      </c>
      <c r="C328">
        <f>SUM(C319,C321,C322,C325:C327)</f>
        <v>-50000</v>
      </c>
      <c r="D328">
        <f>SUM(D319,D321,D322,D325:D327)</f>
        <v>3345072.733</v>
      </c>
    </row>
    <row r="330" spans="1:4" ht="15" x14ac:dyDescent="0.25">
      <c r="B330" s="2" t="s">
        <v>331</v>
      </c>
    </row>
    <row r="331" spans="1:4" ht="15" x14ac:dyDescent="0.2">
      <c r="A331" s="1" t="s">
        <v>323</v>
      </c>
      <c r="B331" t="s">
        <v>332</v>
      </c>
      <c r="C331">
        <f>-مفروضات!B32</f>
        <v>-600000</v>
      </c>
      <c r="D331">
        <f>-مفروضات!C32</f>
        <v>-450000</v>
      </c>
    </row>
    <row r="332" spans="1:4" ht="15" x14ac:dyDescent="0.25">
      <c r="B332" s="2" t="s">
        <v>333</v>
      </c>
      <c r="C332">
        <f>C331</f>
        <v>-600000</v>
      </c>
      <c r="D332">
        <f>D331</f>
        <v>-450000</v>
      </c>
    </row>
    <row r="334" spans="1:4" ht="15" x14ac:dyDescent="0.25">
      <c r="B334" s="2" t="s">
        <v>334</v>
      </c>
    </row>
    <row r="335" spans="1:4" ht="15" x14ac:dyDescent="0.2">
      <c r="A335" s="1" t="s">
        <v>335</v>
      </c>
      <c r="B335" t="s">
        <v>336</v>
      </c>
      <c r="C335">
        <f>مفروضات!B38</f>
        <v>850000</v>
      </c>
      <c r="D335">
        <f>مفروضات!C38</f>
        <v>300000</v>
      </c>
    </row>
    <row r="336" spans="1:4" x14ac:dyDescent="0.2">
      <c r="B336" t="s">
        <v>337</v>
      </c>
      <c r="C336">
        <f>-مفروضات!B39</f>
        <v>-50000</v>
      </c>
      <c r="D336">
        <f>-مفروضات!C39</f>
        <v>-40000</v>
      </c>
    </row>
    <row r="337" spans="1:4" ht="15" x14ac:dyDescent="0.2">
      <c r="A337" s="1" t="s">
        <v>338</v>
      </c>
      <c r="B337" t="s">
        <v>339</v>
      </c>
      <c r="C337">
        <f>'حقوق مالکانه'!E15</f>
        <v>0</v>
      </c>
      <c r="D337">
        <f>'حقوق مالکانه'!E9</f>
        <v>0</v>
      </c>
    </row>
    <row r="338" spans="1:4" ht="15" x14ac:dyDescent="0.25">
      <c r="B338" s="2" t="s">
        <v>340</v>
      </c>
      <c r="C338">
        <f>SUM(C335:C337)</f>
        <v>800000</v>
      </c>
      <c r="D338">
        <f>SUM(D335:D337)</f>
        <v>260000</v>
      </c>
    </row>
    <row r="340" spans="1:4" ht="15" x14ac:dyDescent="0.25">
      <c r="B340" s="2" t="s">
        <v>341</v>
      </c>
      <c r="C340">
        <f>C328+C332+C338</f>
        <v>150000</v>
      </c>
      <c r="D340">
        <f>D328+D332+D338</f>
        <v>3155072.733</v>
      </c>
    </row>
    <row r="341" spans="1:4" ht="15" x14ac:dyDescent="0.25">
      <c r="B341" s="2" t="s">
        <v>342</v>
      </c>
      <c r="C341">
        <f>D341</f>
        <v>50000</v>
      </c>
      <c r="D341">
        <f>'ترازنامه پایه'!D10</f>
        <v>50000</v>
      </c>
    </row>
    <row r="342" spans="1:4" ht="15" x14ac:dyDescent="0.25">
      <c r="B342" s="2" t="s">
        <v>343</v>
      </c>
      <c r="C342">
        <f>C340+C341</f>
        <v>200000</v>
      </c>
      <c r="D342">
        <f>D340+D341</f>
        <v>3205072.733</v>
      </c>
    </row>
    <row r="343" spans="1:4" ht="15" x14ac:dyDescent="0.25">
      <c r="C343" s="2" t="s">
        <v>269</v>
      </c>
      <c r="D343" s="2" t="s">
        <v>320</v>
      </c>
    </row>
    <row r="344" spans="1:4" ht="15" x14ac:dyDescent="0.25">
      <c r="B344" s="2" t="s">
        <v>321</v>
      </c>
    </row>
    <row r="345" spans="1:4" x14ac:dyDescent="0.2">
      <c r="B345" t="s">
        <v>307</v>
      </c>
      <c r="C345">
        <f>سودوزیان!F19</f>
        <v>-50000</v>
      </c>
      <c r="D345">
        <f>سودوزیان!G19</f>
        <v>-60000</v>
      </c>
    </row>
    <row r="346" spans="1:4" ht="15" x14ac:dyDescent="0.25">
      <c r="B346" s="2" t="s">
        <v>322</v>
      </c>
    </row>
    <row r="347" spans="1:4" ht="15" x14ac:dyDescent="0.2">
      <c r="A347" s="1" t="s">
        <v>323</v>
      </c>
      <c r="B347" t="s">
        <v>324</v>
      </c>
      <c r="C347">
        <f>'گردش دارایی ثابت'!D11</f>
        <v>0</v>
      </c>
      <c r="D347">
        <f>'گردش دارایی ثابت'!D6</f>
        <v>0</v>
      </c>
    </row>
    <row r="348" spans="1:4" x14ac:dyDescent="0.2">
      <c r="B348" t="s">
        <v>325</v>
      </c>
      <c r="C348">
        <f>'8'!C183</f>
        <v>0</v>
      </c>
      <c r="D348">
        <f>'8'!D183</f>
        <v>0</v>
      </c>
    </row>
    <row r="350" spans="1:4" ht="15" x14ac:dyDescent="0.25">
      <c r="B350" s="2" t="s">
        <v>326</v>
      </c>
    </row>
    <row r="351" spans="1:4" x14ac:dyDescent="0.2">
      <c r="B351" t="s">
        <v>327</v>
      </c>
      <c r="C351">
        <f>'وضعیت مالی'!F45-'وضعیت مالی'!E45</f>
        <v>0</v>
      </c>
      <c r="D351">
        <f>'ترازنامه پایه'!D11-'وضعیت مالی'!F45</f>
        <v>3465072.733</v>
      </c>
    </row>
    <row r="352" spans="1:4" x14ac:dyDescent="0.2">
      <c r="B352" t="s">
        <v>328</v>
      </c>
      <c r="C352">
        <f>'وضعیت مالی'!F46-'وضعیت مالی'!E46</f>
        <v>0</v>
      </c>
      <c r="D352">
        <f>'ترازنامه پایه'!D12-'وضعیت مالی'!F46</f>
        <v>0</v>
      </c>
    </row>
    <row r="353" spans="1:4" x14ac:dyDescent="0.2">
      <c r="B353" t="s">
        <v>329</v>
      </c>
      <c r="C353">
        <f>'وضعیت مالی'!E59-'وضعیت مالی'!F59</f>
        <v>0</v>
      </c>
      <c r="D353">
        <f>'وضعیت مالی'!F59-'ترازنامه پایه'!D27</f>
        <v>-60000</v>
      </c>
    </row>
    <row r="354" spans="1:4" ht="15" x14ac:dyDescent="0.25">
      <c r="B354" s="2" t="s">
        <v>330</v>
      </c>
      <c r="C354">
        <f>SUM(C345,C347,C348,C351:C353)</f>
        <v>-50000</v>
      </c>
      <c r="D354">
        <f>SUM(D345,D347,D348,D351:D353)</f>
        <v>3345072.733</v>
      </c>
    </row>
    <row r="356" spans="1:4" ht="15" x14ac:dyDescent="0.25">
      <c r="B356" s="2" t="s">
        <v>331</v>
      </c>
    </row>
    <row r="357" spans="1:4" ht="15" x14ac:dyDescent="0.2">
      <c r="A357" s="1" t="s">
        <v>323</v>
      </c>
      <c r="B357" t="s">
        <v>332</v>
      </c>
      <c r="C357">
        <f>-مفروضات!B32</f>
        <v>-600000</v>
      </c>
      <c r="D357">
        <f>-مفروضات!C32</f>
        <v>-450000</v>
      </c>
    </row>
    <row r="358" spans="1:4" ht="15" x14ac:dyDescent="0.25">
      <c r="B358" s="2" t="s">
        <v>333</v>
      </c>
      <c r="C358">
        <f>C357</f>
        <v>-600000</v>
      </c>
      <c r="D358">
        <f>D357</f>
        <v>-450000</v>
      </c>
    </row>
    <row r="360" spans="1:4" ht="15" x14ac:dyDescent="0.25">
      <c r="B360" s="2" t="s">
        <v>334</v>
      </c>
    </row>
    <row r="361" spans="1:4" ht="15" x14ac:dyDescent="0.2">
      <c r="A361" s="1" t="s">
        <v>335</v>
      </c>
      <c r="B361" t="s">
        <v>336</v>
      </c>
      <c r="C361">
        <f>مفروضات!B38</f>
        <v>850000</v>
      </c>
      <c r="D361">
        <f>مفروضات!C38</f>
        <v>300000</v>
      </c>
    </row>
    <row r="362" spans="1:4" x14ac:dyDescent="0.2">
      <c r="B362" t="s">
        <v>337</v>
      </c>
      <c r="C362">
        <f>-مفروضات!B39</f>
        <v>-50000</v>
      </c>
      <c r="D362">
        <f>-مفروضات!C39</f>
        <v>-40000</v>
      </c>
    </row>
    <row r="363" spans="1:4" ht="15" x14ac:dyDescent="0.2">
      <c r="A363" s="1" t="s">
        <v>338</v>
      </c>
      <c r="B363" t="s">
        <v>339</v>
      </c>
      <c r="C363">
        <f>'حقوق مالکانه'!E15</f>
        <v>0</v>
      </c>
      <c r="D363">
        <f>'حقوق مالکانه'!E9</f>
        <v>0</v>
      </c>
    </row>
    <row r="364" spans="1:4" ht="15" x14ac:dyDescent="0.25">
      <c r="B364" s="2" t="s">
        <v>340</v>
      </c>
      <c r="C364">
        <f>SUM(C361:C363)</f>
        <v>800000</v>
      </c>
      <c r="D364">
        <f>SUM(D361:D363)</f>
        <v>260000</v>
      </c>
    </row>
    <row r="366" spans="1:4" ht="15" x14ac:dyDescent="0.25">
      <c r="B366" s="2" t="s">
        <v>341</v>
      </c>
      <c r="C366">
        <f>C354+C358+C364</f>
        <v>150000</v>
      </c>
      <c r="D366">
        <f>D354+D358+D364</f>
        <v>3155072.733</v>
      </c>
    </row>
    <row r="367" spans="1:4" ht="15" x14ac:dyDescent="0.25">
      <c r="B367" s="2" t="s">
        <v>342</v>
      </c>
      <c r="C367">
        <f>D367</f>
        <v>50000</v>
      </c>
      <c r="D367">
        <f>'ترازنامه پایه'!D10</f>
        <v>50000</v>
      </c>
    </row>
    <row r="368" spans="1:4" ht="15" x14ac:dyDescent="0.25">
      <c r="B368" s="2" t="s">
        <v>343</v>
      </c>
      <c r="C368">
        <f>C366+C367</f>
        <v>200000</v>
      </c>
      <c r="D368">
        <f>D366+D367</f>
        <v>3205072.733</v>
      </c>
    </row>
    <row r="369" spans="1:4" ht="15" x14ac:dyDescent="0.25">
      <c r="C369" s="2" t="s">
        <v>269</v>
      </c>
      <c r="D369" s="2" t="s">
        <v>320</v>
      </c>
    </row>
    <row r="370" spans="1:4" ht="15" x14ac:dyDescent="0.25">
      <c r="B370" s="2" t="s">
        <v>321</v>
      </c>
    </row>
    <row r="371" spans="1:4" x14ac:dyDescent="0.2">
      <c r="B371" t="s">
        <v>307</v>
      </c>
      <c r="C371">
        <f>سودوزیان!F19</f>
        <v>-50000</v>
      </c>
      <c r="D371">
        <f>سودوزیان!G19</f>
        <v>-60000</v>
      </c>
    </row>
    <row r="372" spans="1:4" ht="15" x14ac:dyDescent="0.25">
      <c r="B372" s="2" t="s">
        <v>322</v>
      </c>
    </row>
    <row r="373" spans="1:4" ht="15" x14ac:dyDescent="0.2">
      <c r="A373" s="1" t="s">
        <v>323</v>
      </c>
      <c r="B373" t="s">
        <v>324</v>
      </c>
      <c r="C373">
        <f>'گردش دارایی ثابت'!D11</f>
        <v>0</v>
      </c>
      <c r="D373">
        <f>'گردش دارایی ثابت'!D6</f>
        <v>0</v>
      </c>
    </row>
    <row r="374" spans="1:4" x14ac:dyDescent="0.2">
      <c r="B374" t="s">
        <v>325</v>
      </c>
      <c r="C374">
        <f>'8'!C197</f>
        <v>0</v>
      </c>
      <c r="D374">
        <f>'8'!D197</f>
        <v>0</v>
      </c>
    </row>
    <row r="376" spans="1:4" ht="15" x14ac:dyDescent="0.25">
      <c r="B376" s="2" t="s">
        <v>326</v>
      </c>
    </row>
    <row r="377" spans="1:4" x14ac:dyDescent="0.2">
      <c r="B377" t="s">
        <v>327</v>
      </c>
      <c r="C377">
        <f>'وضعیت مالی'!F45-'وضعیت مالی'!E45</f>
        <v>0</v>
      </c>
      <c r="D377">
        <f>'ترازنامه پایه'!D11-'وضعیت مالی'!F45</f>
        <v>3465072.733</v>
      </c>
    </row>
    <row r="378" spans="1:4" x14ac:dyDescent="0.2">
      <c r="B378" t="s">
        <v>328</v>
      </c>
      <c r="C378">
        <f>'وضعیت مالی'!F46-'وضعیت مالی'!E46</f>
        <v>0</v>
      </c>
      <c r="D378">
        <f>'ترازنامه پایه'!D12-'وضعیت مالی'!F46</f>
        <v>0</v>
      </c>
    </row>
    <row r="379" spans="1:4" x14ac:dyDescent="0.2">
      <c r="B379" t="s">
        <v>329</v>
      </c>
      <c r="C379">
        <f>'وضعیت مالی'!E59-'وضعیت مالی'!F59</f>
        <v>0</v>
      </c>
      <c r="D379">
        <f>'وضعیت مالی'!F59-'ترازنامه پایه'!D27</f>
        <v>-60000</v>
      </c>
    </row>
    <row r="380" spans="1:4" ht="15" x14ac:dyDescent="0.25">
      <c r="B380" s="2" t="s">
        <v>330</v>
      </c>
      <c r="C380">
        <f>SUM(C371,C373,C374,C377:C379)</f>
        <v>-50000</v>
      </c>
      <c r="D380">
        <f>SUM(D371,D373,D374,D377:D379)</f>
        <v>3345072.733</v>
      </c>
    </row>
    <row r="382" spans="1:4" ht="15" x14ac:dyDescent="0.25">
      <c r="B382" s="2" t="s">
        <v>331</v>
      </c>
    </row>
    <row r="383" spans="1:4" ht="15" x14ac:dyDescent="0.2">
      <c r="A383" s="1" t="s">
        <v>323</v>
      </c>
      <c r="B383" t="s">
        <v>332</v>
      </c>
      <c r="C383">
        <f>-مفروضات!B32</f>
        <v>-600000</v>
      </c>
      <c r="D383">
        <f>-مفروضات!C32</f>
        <v>-450000</v>
      </c>
    </row>
    <row r="384" spans="1:4" ht="15" x14ac:dyDescent="0.25">
      <c r="B384" s="2" t="s">
        <v>333</v>
      </c>
      <c r="C384">
        <f>C383</f>
        <v>-600000</v>
      </c>
      <c r="D384">
        <f>D383</f>
        <v>-450000</v>
      </c>
    </row>
    <row r="386" spans="1:4" ht="15" x14ac:dyDescent="0.25">
      <c r="B386" s="2" t="s">
        <v>334</v>
      </c>
    </row>
    <row r="387" spans="1:4" ht="15" x14ac:dyDescent="0.2">
      <c r="A387" s="1" t="s">
        <v>335</v>
      </c>
      <c r="B387" t="s">
        <v>336</v>
      </c>
      <c r="C387">
        <f>مفروضات!B38</f>
        <v>850000</v>
      </c>
      <c r="D387">
        <f>مفروضات!C38</f>
        <v>300000</v>
      </c>
    </row>
    <row r="388" spans="1:4" x14ac:dyDescent="0.2">
      <c r="B388" t="s">
        <v>337</v>
      </c>
      <c r="C388">
        <f>-مفروضات!B39</f>
        <v>-50000</v>
      </c>
      <c r="D388">
        <f>-مفروضات!C39</f>
        <v>-40000</v>
      </c>
    </row>
    <row r="389" spans="1:4" ht="15" x14ac:dyDescent="0.2">
      <c r="A389" s="1" t="s">
        <v>338</v>
      </c>
      <c r="B389" t="s">
        <v>339</v>
      </c>
      <c r="C389">
        <f>'حقوق مالکانه'!E15</f>
        <v>0</v>
      </c>
      <c r="D389">
        <f>'حقوق مالکانه'!E9</f>
        <v>0</v>
      </c>
    </row>
    <row r="390" spans="1:4" ht="15" x14ac:dyDescent="0.25">
      <c r="B390" s="2" t="s">
        <v>340</v>
      </c>
      <c r="C390">
        <f>SUM(C387:C389)</f>
        <v>800000</v>
      </c>
      <c r="D390">
        <f>SUM(D387:D389)</f>
        <v>260000</v>
      </c>
    </row>
    <row r="392" spans="1:4" ht="15" x14ac:dyDescent="0.25">
      <c r="B392" s="2" t="s">
        <v>341</v>
      </c>
      <c r="C392">
        <f>C380+C384+C390</f>
        <v>150000</v>
      </c>
      <c r="D392">
        <f>D380+D384+D390</f>
        <v>3155072.733</v>
      </c>
    </row>
    <row r="393" spans="1:4" ht="15" x14ac:dyDescent="0.25">
      <c r="B393" s="2" t="s">
        <v>342</v>
      </c>
      <c r="C393">
        <f>D393</f>
        <v>50000</v>
      </c>
      <c r="D393">
        <f>'ترازنامه پایه'!D10</f>
        <v>50000</v>
      </c>
    </row>
    <row r="394" spans="1:4" ht="15" x14ac:dyDescent="0.25">
      <c r="B394" s="2" t="s">
        <v>343</v>
      </c>
      <c r="C394">
        <f>C392+C393</f>
        <v>200000</v>
      </c>
      <c r="D394">
        <f>D392+D393</f>
        <v>3205072.733</v>
      </c>
    </row>
    <row r="395" spans="1:4" ht="15" x14ac:dyDescent="0.25">
      <c r="C395" s="2" t="s">
        <v>269</v>
      </c>
      <c r="D395" s="2" t="s">
        <v>320</v>
      </c>
    </row>
    <row r="396" spans="1:4" ht="15" x14ac:dyDescent="0.25">
      <c r="B396" s="2" t="s">
        <v>321</v>
      </c>
    </row>
    <row r="397" spans="1:4" x14ac:dyDescent="0.2">
      <c r="B397" t="s">
        <v>307</v>
      </c>
      <c r="C397">
        <f>سودوزیان!F19</f>
        <v>-50000</v>
      </c>
      <c r="D397">
        <f>سودوزیان!G19</f>
        <v>-60000</v>
      </c>
    </row>
    <row r="398" spans="1:4" ht="15" x14ac:dyDescent="0.25">
      <c r="B398" s="2" t="s">
        <v>322</v>
      </c>
    </row>
    <row r="399" spans="1:4" ht="15" x14ac:dyDescent="0.2">
      <c r="A399" s="1" t="s">
        <v>323</v>
      </c>
      <c r="B399" t="s">
        <v>324</v>
      </c>
      <c r="C399">
        <f>'گردش دارایی ثابت'!D11</f>
        <v>0</v>
      </c>
      <c r="D399">
        <f>'گردش دارایی ثابت'!D6</f>
        <v>0</v>
      </c>
    </row>
    <row r="400" spans="1:4" x14ac:dyDescent="0.2">
      <c r="B400" t="s">
        <v>325</v>
      </c>
      <c r="C400">
        <f>'8'!C211</f>
        <v>0</v>
      </c>
      <c r="D400">
        <f>'8'!D211</f>
        <v>0</v>
      </c>
    </row>
    <row r="402" spans="1:4" ht="15" x14ac:dyDescent="0.25">
      <c r="B402" s="2" t="s">
        <v>326</v>
      </c>
    </row>
    <row r="403" spans="1:4" x14ac:dyDescent="0.2">
      <c r="B403" t="s">
        <v>327</v>
      </c>
      <c r="C403">
        <f>'وضعیت مالی'!F45-'وضعیت مالی'!E45</f>
        <v>0</v>
      </c>
      <c r="D403">
        <f>'ترازنامه پایه'!D11-'وضعیت مالی'!F45</f>
        <v>3465072.733</v>
      </c>
    </row>
    <row r="404" spans="1:4" x14ac:dyDescent="0.2">
      <c r="B404" t="s">
        <v>328</v>
      </c>
      <c r="C404">
        <f>'وضعیت مالی'!F46-'وضعیت مالی'!E46</f>
        <v>0</v>
      </c>
      <c r="D404">
        <f>'ترازنامه پایه'!D12-'وضعیت مالی'!F46</f>
        <v>0</v>
      </c>
    </row>
    <row r="405" spans="1:4" x14ac:dyDescent="0.2">
      <c r="B405" t="s">
        <v>329</v>
      </c>
      <c r="C405">
        <f>'وضعیت مالی'!E59-'وضعیت مالی'!F59</f>
        <v>0</v>
      </c>
      <c r="D405">
        <f>'وضعیت مالی'!F59-'ترازنامه پایه'!D27</f>
        <v>-60000</v>
      </c>
    </row>
    <row r="406" spans="1:4" ht="15" x14ac:dyDescent="0.25">
      <c r="B406" s="2" t="s">
        <v>330</v>
      </c>
      <c r="C406">
        <f>SUM(C397,C399,C400,C403:C405)</f>
        <v>-50000</v>
      </c>
      <c r="D406">
        <f>SUM(D397,D399,D400,D403:D405)</f>
        <v>3345072.733</v>
      </c>
    </row>
    <row r="408" spans="1:4" ht="15" x14ac:dyDescent="0.25">
      <c r="B408" s="2" t="s">
        <v>331</v>
      </c>
    </row>
    <row r="409" spans="1:4" ht="15" x14ac:dyDescent="0.2">
      <c r="A409" s="1" t="s">
        <v>323</v>
      </c>
      <c r="B409" t="s">
        <v>332</v>
      </c>
      <c r="C409">
        <f>-مفروضات!B32</f>
        <v>-600000</v>
      </c>
      <c r="D409">
        <f>-مفروضات!C32</f>
        <v>-450000</v>
      </c>
    </row>
    <row r="410" spans="1:4" ht="15" x14ac:dyDescent="0.25">
      <c r="B410" s="2" t="s">
        <v>333</v>
      </c>
      <c r="C410">
        <f>C409</f>
        <v>-600000</v>
      </c>
      <c r="D410">
        <f>D409</f>
        <v>-450000</v>
      </c>
    </row>
    <row r="412" spans="1:4" ht="15" x14ac:dyDescent="0.25">
      <c r="B412" s="2" t="s">
        <v>334</v>
      </c>
    </row>
    <row r="413" spans="1:4" ht="15" x14ac:dyDescent="0.2">
      <c r="A413" s="1" t="s">
        <v>335</v>
      </c>
      <c r="B413" t="s">
        <v>336</v>
      </c>
      <c r="C413">
        <f>مفروضات!B38</f>
        <v>850000</v>
      </c>
      <c r="D413">
        <f>مفروضات!C38</f>
        <v>300000</v>
      </c>
    </row>
    <row r="414" spans="1:4" x14ac:dyDescent="0.2">
      <c r="B414" t="s">
        <v>337</v>
      </c>
      <c r="C414">
        <f>-مفروضات!B39</f>
        <v>-50000</v>
      </c>
      <c r="D414">
        <f>-مفروضات!C39</f>
        <v>-40000</v>
      </c>
    </row>
    <row r="415" spans="1:4" ht="15" x14ac:dyDescent="0.2">
      <c r="A415" s="1" t="s">
        <v>338</v>
      </c>
      <c r="B415" t="s">
        <v>339</v>
      </c>
      <c r="C415">
        <f>'حقوق مالکانه'!E15</f>
        <v>0</v>
      </c>
      <c r="D415">
        <f>'حقوق مالکانه'!E9</f>
        <v>0</v>
      </c>
    </row>
    <row r="416" spans="1:4" ht="15" x14ac:dyDescent="0.25">
      <c r="B416" s="2" t="s">
        <v>340</v>
      </c>
      <c r="C416">
        <f>SUM(C413:C415)</f>
        <v>800000</v>
      </c>
      <c r="D416">
        <f>SUM(D413:D415)</f>
        <v>260000</v>
      </c>
    </row>
    <row r="418" spans="1:4" ht="15" x14ac:dyDescent="0.25">
      <c r="B418" s="2" t="s">
        <v>341</v>
      </c>
      <c r="C418">
        <f>C406+C410+C416</f>
        <v>150000</v>
      </c>
      <c r="D418">
        <f>D406+D410+D416</f>
        <v>3155072.733</v>
      </c>
    </row>
    <row r="419" spans="1:4" ht="15" x14ac:dyDescent="0.25">
      <c r="B419" s="2" t="s">
        <v>342</v>
      </c>
      <c r="C419">
        <f>D419</f>
        <v>50000</v>
      </c>
      <c r="D419">
        <f>'ترازنامه پایه'!D10</f>
        <v>50000</v>
      </c>
    </row>
    <row r="420" spans="1:4" ht="15" x14ac:dyDescent="0.25">
      <c r="B420" s="2" t="s">
        <v>343</v>
      </c>
      <c r="C420">
        <f>C418+C419</f>
        <v>200000</v>
      </c>
      <c r="D420">
        <f>D418+D419</f>
        <v>3205072.733</v>
      </c>
    </row>
    <row r="421" spans="1:4" ht="15" x14ac:dyDescent="0.25">
      <c r="C421" s="2" t="s">
        <v>269</v>
      </c>
      <c r="D421" s="2" t="s">
        <v>320</v>
      </c>
    </row>
    <row r="422" spans="1:4" ht="15" x14ac:dyDescent="0.25">
      <c r="B422" s="2" t="s">
        <v>321</v>
      </c>
    </row>
    <row r="423" spans="1:4" x14ac:dyDescent="0.2">
      <c r="B423" t="s">
        <v>307</v>
      </c>
      <c r="C423">
        <f>سودوزیان!F19</f>
        <v>-50000</v>
      </c>
      <c r="D423">
        <f>سودوزیان!G19</f>
        <v>-60000</v>
      </c>
    </row>
    <row r="424" spans="1:4" ht="15" x14ac:dyDescent="0.25">
      <c r="B424" s="2" t="s">
        <v>322</v>
      </c>
    </row>
    <row r="425" spans="1:4" ht="15" x14ac:dyDescent="0.2">
      <c r="A425" s="1" t="s">
        <v>323</v>
      </c>
      <c r="B425" t="s">
        <v>324</v>
      </c>
      <c r="C425">
        <f>'گردش دارایی ثابت'!D11</f>
        <v>0</v>
      </c>
      <c r="D425">
        <f>'گردش دارایی ثابت'!D6</f>
        <v>0</v>
      </c>
    </row>
    <row r="426" spans="1:4" x14ac:dyDescent="0.2">
      <c r="B426" t="s">
        <v>325</v>
      </c>
      <c r="C426">
        <f>'8'!C225</f>
        <v>0</v>
      </c>
      <c r="D426">
        <f>'8'!D225</f>
        <v>0</v>
      </c>
    </row>
    <row r="428" spans="1:4" ht="15" x14ac:dyDescent="0.25">
      <c r="B428" s="2" t="s">
        <v>326</v>
      </c>
    </row>
    <row r="429" spans="1:4" x14ac:dyDescent="0.2">
      <c r="B429" t="s">
        <v>327</v>
      </c>
      <c r="C429">
        <f>'وضعیت مالی'!F45-'وضعیت مالی'!E45</f>
        <v>0</v>
      </c>
      <c r="D429">
        <f>'ترازنامه پایه'!D11-'وضعیت مالی'!F45</f>
        <v>3465072.733</v>
      </c>
    </row>
    <row r="430" spans="1:4" x14ac:dyDescent="0.2">
      <c r="B430" t="s">
        <v>328</v>
      </c>
      <c r="C430">
        <f>'وضعیت مالی'!F46-'وضعیت مالی'!E46</f>
        <v>0</v>
      </c>
      <c r="D430">
        <f>'ترازنامه پایه'!D12-'وضعیت مالی'!F46</f>
        <v>0</v>
      </c>
    </row>
    <row r="431" spans="1:4" x14ac:dyDescent="0.2">
      <c r="B431" t="s">
        <v>329</v>
      </c>
      <c r="C431">
        <f>'وضعیت مالی'!E59-'وضعیت مالی'!F59</f>
        <v>0</v>
      </c>
      <c r="D431">
        <f>'وضعیت مالی'!F59-'ترازنامه پایه'!D27</f>
        <v>-60000</v>
      </c>
    </row>
    <row r="432" spans="1:4" ht="15" x14ac:dyDescent="0.25">
      <c r="B432" s="2" t="s">
        <v>330</v>
      </c>
      <c r="C432">
        <f>SUM(C423,C425,C426,C429:C431)</f>
        <v>-50000</v>
      </c>
      <c r="D432">
        <f>SUM(D423,D425,D426,D429:D431)</f>
        <v>3345072.733</v>
      </c>
    </row>
    <row r="434" spans="1:4" ht="15" x14ac:dyDescent="0.25">
      <c r="B434" s="2" t="s">
        <v>331</v>
      </c>
    </row>
    <row r="435" spans="1:4" ht="15" x14ac:dyDescent="0.2">
      <c r="A435" s="1" t="s">
        <v>323</v>
      </c>
      <c r="B435" t="s">
        <v>332</v>
      </c>
      <c r="C435">
        <f>-مفروضات!B32</f>
        <v>-600000</v>
      </c>
      <c r="D435">
        <f>-مفروضات!C32</f>
        <v>-450000</v>
      </c>
    </row>
    <row r="436" spans="1:4" ht="15" x14ac:dyDescent="0.25">
      <c r="B436" s="2" t="s">
        <v>333</v>
      </c>
      <c r="C436">
        <f>C435</f>
        <v>-600000</v>
      </c>
      <c r="D436">
        <f>D435</f>
        <v>-450000</v>
      </c>
    </row>
    <row r="438" spans="1:4" ht="15" x14ac:dyDescent="0.25">
      <c r="B438" s="2" t="s">
        <v>334</v>
      </c>
    </row>
    <row r="439" spans="1:4" ht="15" x14ac:dyDescent="0.2">
      <c r="A439" s="1" t="s">
        <v>335</v>
      </c>
      <c r="B439" t="s">
        <v>336</v>
      </c>
      <c r="C439">
        <f>مفروضات!B38</f>
        <v>850000</v>
      </c>
      <c r="D439">
        <f>مفروضات!C38</f>
        <v>300000</v>
      </c>
    </row>
    <row r="440" spans="1:4" x14ac:dyDescent="0.2">
      <c r="B440" t="s">
        <v>337</v>
      </c>
      <c r="C440">
        <f>-مفروضات!B39</f>
        <v>-50000</v>
      </c>
      <c r="D440">
        <f>-مفروضات!C39</f>
        <v>-40000</v>
      </c>
    </row>
    <row r="441" spans="1:4" ht="15" x14ac:dyDescent="0.2">
      <c r="A441" s="1" t="s">
        <v>338</v>
      </c>
      <c r="B441" t="s">
        <v>339</v>
      </c>
      <c r="C441">
        <f>'حقوق مالکانه'!E15</f>
        <v>0</v>
      </c>
      <c r="D441">
        <f>'حقوق مالکانه'!E9</f>
        <v>0</v>
      </c>
    </row>
    <row r="442" spans="1:4" ht="15" x14ac:dyDescent="0.25">
      <c r="B442" s="2" t="s">
        <v>340</v>
      </c>
      <c r="C442">
        <f>SUM(C439:C441)</f>
        <v>800000</v>
      </c>
      <c r="D442">
        <f>SUM(D439:D441)</f>
        <v>260000</v>
      </c>
    </row>
    <row r="444" spans="1:4" ht="15" x14ac:dyDescent="0.25">
      <c r="B444" s="2" t="s">
        <v>341</v>
      </c>
      <c r="C444">
        <f>C432+C436+C442</f>
        <v>150000</v>
      </c>
      <c r="D444">
        <f>D432+D436+D442</f>
        <v>3155072.733</v>
      </c>
    </row>
    <row r="445" spans="1:4" ht="15" x14ac:dyDescent="0.25">
      <c r="B445" s="2" t="s">
        <v>342</v>
      </c>
      <c r="C445">
        <f>D445</f>
        <v>50000</v>
      </c>
      <c r="D445">
        <f>'ترازنامه پایه'!D10</f>
        <v>50000</v>
      </c>
    </row>
    <row r="446" spans="1:4" ht="15" x14ac:dyDescent="0.25">
      <c r="B446" s="2" t="s">
        <v>343</v>
      </c>
      <c r="C446">
        <f>C444+C445</f>
        <v>200000</v>
      </c>
      <c r="D446">
        <f>D444+D445</f>
        <v>3205072.733</v>
      </c>
    </row>
    <row r="447" spans="1:4" ht="15" x14ac:dyDescent="0.25">
      <c r="C447" s="2" t="s">
        <v>269</v>
      </c>
      <c r="D447" s="2" t="s">
        <v>320</v>
      </c>
    </row>
    <row r="448" spans="1:4" ht="15" x14ac:dyDescent="0.25">
      <c r="B448" s="2" t="s">
        <v>321</v>
      </c>
    </row>
    <row r="449" spans="1:4" x14ac:dyDescent="0.2">
      <c r="B449" t="s">
        <v>307</v>
      </c>
      <c r="C449">
        <f>سودوزیان!F19</f>
        <v>-50000</v>
      </c>
      <c r="D449">
        <f>سودوزیان!G19</f>
        <v>-60000</v>
      </c>
    </row>
    <row r="450" spans="1:4" ht="15" x14ac:dyDescent="0.25">
      <c r="B450" s="2" t="s">
        <v>322</v>
      </c>
    </row>
    <row r="451" spans="1:4" ht="15" x14ac:dyDescent="0.2">
      <c r="A451" s="1" t="s">
        <v>323</v>
      </c>
      <c r="B451" t="s">
        <v>324</v>
      </c>
      <c r="C451">
        <f>'گردش دارایی ثابت'!D11</f>
        <v>0</v>
      </c>
      <c r="D451">
        <f>'گردش دارایی ثابت'!D6</f>
        <v>0</v>
      </c>
    </row>
    <row r="452" spans="1:4" x14ac:dyDescent="0.2">
      <c r="B452" t="s">
        <v>325</v>
      </c>
      <c r="C452">
        <f>'8'!C239</f>
        <v>0</v>
      </c>
      <c r="D452">
        <f>'8'!D239</f>
        <v>0</v>
      </c>
    </row>
    <row r="454" spans="1:4" ht="15" x14ac:dyDescent="0.25">
      <c r="B454" s="2" t="s">
        <v>326</v>
      </c>
    </row>
    <row r="455" spans="1:4" x14ac:dyDescent="0.2">
      <c r="B455" t="s">
        <v>327</v>
      </c>
      <c r="C455">
        <f>'وضعیت مالی'!F45-'وضعیت مالی'!E45</f>
        <v>0</v>
      </c>
      <c r="D455">
        <f>'ترازنامه پایه'!D11-'وضعیت مالی'!F45</f>
        <v>3465072.733</v>
      </c>
    </row>
    <row r="456" spans="1:4" x14ac:dyDescent="0.2">
      <c r="B456" t="s">
        <v>328</v>
      </c>
      <c r="C456">
        <f>'وضعیت مالی'!F46-'وضعیت مالی'!E46</f>
        <v>0</v>
      </c>
      <c r="D456">
        <f>'ترازنامه پایه'!D12-'وضعیت مالی'!F46</f>
        <v>0</v>
      </c>
    </row>
    <row r="457" spans="1:4" x14ac:dyDescent="0.2">
      <c r="B457" t="s">
        <v>329</v>
      </c>
      <c r="C457">
        <f>'وضعیت مالی'!E59-'وضعیت مالی'!F59</f>
        <v>0</v>
      </c>
      <c r="D457">
        <f>'وضعیت مالی'!F59-'ترازنامه پایه'!D27</f>
        <v>-60000</v>
      </c>
    </row>
    <row r="458" spans="1:4" ht="15" x14ac:dyDescent="0.25">
      <c r="B458" s="2" t="s">
        <v>330</v>
      </c>
      <c r="C458">
        <f>SUM(C449,C451,C452,C455:C457)</f>
        <v>-50000</v>
      </c>
      <c r="D458">
        <f>SUM(D449,D451,D452,D455:D457)</f>
        <v>3345072.733</v>
      </c>
    </row>
    <row r="460" spans="1:4" ht="15" x14ac:dyDescent="0.25">
      <c r="B460" s="2" t="s">
        <v>331</v>
      </c>
    </row>
    <row r="461" spans="1:4" ht="15" x14ac:dyDescent="0.2">
      <c r="A461" s="1" t="s">
        <v>323</v>
      </c>
      <c r="B461" t="s">
        <v>332</v>
      </c>
      <c r="C461">
        <f>-مفروضات!B32</f>
        <v>-600000</v>
      </c>
      <c r="D461">
        <f>-مفروضات!C32</f>
        <v>-450000</v>
      </c>
    </row>
    <row r="462" spans="1:4" ht="15" x14ac:dyDescent="0.25">
      <c r="B462" s="2" t="s">
        <v>333</v>
      </c>
      <c r="C462">
        <f>C461</f>
        <v>-600000</v>
      </c>
      <c r="D462">
        <f>D461</f>
        <v>-450000</v>
      </c>
    </row>
    <row r="464" spans="1:4" ht="15" x14ac:dyDescent="0.25">
      <c r="B464" s="2" t="s">
        <v>334</v>
      </c>
    </row>
    <row r="465" spans="1:4" ht="15" x14ac:dyDescent="0.2">
      <c r="A465" s="1" t="s">
        <v>335</v>
      </c>
      <c r="B465" t="s">
        <v>336</v>
      </c>
      <c r="C465">
        <f>مفروضات!B38</f>
        <v>850000</v>
      </c>
      <c r="D465">
        <f>مفروضات!C38</f>
        <v>300000</v>
      </c>
    </row>
    <row r="466" spans="1:4" x14ac:dyDescent="0.2">
      <c r="B466" t="s">
        <v>337</v>
      </c>
      <c r="C466">
        <f>-مفروضات!B39</f>
        <v>-50000</v>
      </c>
      <c r="D466">
        <f>-مفروضات!C39</f>
        <v>-40000</v>
      </c>
    </row>
    <row r="467" spans="1:4" ht="15" x14ac:dyDescent="0.2">
      <c r="A467" s="1" t="s">
        <v>338</v>
      </c>
      <c r="B467" t="s">
        <v>339</v>
      </c>
      <c r="C467">
        <f>'حقوق مالکانه'!E15</f>
        <v>0</v>
      </c>
      <c r="D467">
        <f>'حقوق مالکانه'!E9</f>
        <v>0</v>
      </c>
    </row>
    <row r="468" spans="1:4" ht="15" x14ac:dyDescent="0.25">
      <c r="B468" s="2" t="s">
        <v>340</v>
      </c>
      <c r="C468">
        <f>SUM(C465:C467)</f>
        <v>800000</v>
      </c>
      <c r="D468">
        <f>SUM(D465:D467)</f>
        <v>260000</v>
      </c>
    </row>
    <row r="470" spans="1:4" ht="15" x14ac:dyDescent="0.25">
      <c r="B470" s="2" t="s">
        <v>341</v>
      </c>
      <c r="C470">
        <f>C458+C462+C468</f>
        <v>150000</v>
      </c>
      <c r="D470">
        <f>D458+D462+D468</f>
        <v>3155072.733</v>
      </c>
    </row>
    <row r="471" spans="1:4" ht="15" x14ac:dyDescent="0.25">
      <c r="B471" s="2" t="s">
        <v>342</v>
      </c>
      <c r="C471">
        <f>D471</f>
        <v>50000</v>
      </c>
      <c r="D471">
        <f>'ترازنامه پایه'!D10</f>
        <v>50000</v>
      </c>
    </row>
    <row r="472" spans="1:4" ht="15" x14ac:dyDescent="0.25">
      <c r="B472" s="2" t="s">
        <v>343</v>
      </c>
      <c r="C472">
        <f>C470+C471</f>
        <v>200000</v>
      </c>
      <c r="D472">
        <f>D470+D471</f>
        <v>3205072.733</v>
      </c>
    </row>
    <row r="473" spans="1:4" ht="15" x14ac:dyDescent="0.25">
      <c r="C473" s="2" t="s">
        <v>269</v>
      </c>
      <c r="D473" s="2" t="s">
        <v>320</v>
      </c>
    </row>
    <row r="474" spans="1:4" ht="15" x14ac:dyDescent="0.25">
      <c r="B474" s="2" t="s">
        <v>321</v>
      </c>
    </row>
    <row r="475" spans="1:4" x14ac:dyDescent="0.2">
      <c r="B475" t="s">
        <v>307</v>
      </c>
      <c r="C475">
        <f>سودوزیان!F19</f>
        <v>-50000</v>
      </c>
      <c r="D475">
        <f>سودوزیان!G19</f>
        <v>-60000</v>
      </c>
    </row>
    <row r="476" spans="1:4" ht="15" x14ac:dyDescent="0.25">
      <c r="B476" s="2" t="s">
        <v>322</v>
      </c>
    </row>
    <row r="477" spans="1:4" ht="15" x14ac:dyDescent="0.2">
      <c r="A477" s="1" t="s">
        <v>323</v>
      </c>
      <c r="B477" t="s">
        <v>324</v>
      </c>
      <c r="C477">
        <f>'گردش دارایی ثابت'!D11</f>
        <v>0</v>
      </c>
      <c r="D477">
        <f>'گردش دارایی ثابت'!D6</f>
        <v>0</v>
      </c>
    </row>
    <row r="478" spans="1:4" x14ac:dyDescent="0.2">
      <c r="B478" t="s">
        <v>325</v>
      </c>
      <c r="C478">
        <f>'8'!C253</f>
        <v>0</v>
      </c>
      <c r="D478">
        <f>'8'!D253</f>
        <v>0</v>
      </c>
    </row>
    <row r="480" spans="1:4" ht="15" x14ac:dyDescent="0.25">
      <c r="B480" s="2" t="s">
        <v>326</v>
      </c>
    </row>
    <row r="481" spans="1:4" x14ac:dyDescent="0.2">
      <c r="B481" t="s">
        <v>327</v>
      </c>
      <c r="C481">
        <f>'وضعیت مالی'!F45-'وضعیت مالی'!E45</f>
        <v>0</v>
      </c>
      <c r="D481">
        <f>'ترازنامه پایه'!D11-'وضعیت مالی'!F45</f>
        <v>3465072.733</v>
      </c>
    </row>
    <row r="482" spans="1:4" x14ac:dyDescent="0.2">
      <c r="B482" t="s">
        <v>328</v>
      </c>
      <c r="C482">
        <f>'وضعیت مالی'!F46-'وضعیت مالی'!E46</f>
        <v>0</v>
      </c>
      <c r="D482">
        <f>'ترازنامه پایه'!D12-'وضعیت مالی'!F46</f>
        <v>0</v>
      </c>
    </row>
    <row r="483" spans="1:4" x14ac:dyDescent="0.2">
      <c r="B483" t="s">
        <v>329</v>
      </c>
      <c r="C483">
        <f>'وضعیت مالی'!E59-'وضعیت مالی'!F59</f>
        <v>0</v>
      </c>
      <c r="D483">
        <f>'وضعیت مالی'!F59-'ترازنامه پایه'!D27</f>
        <v>-60000</v>
      </c>
    </row>
    <row r="484" spans="1:4" ht="15" x14ac:dyDescent="0.25">
      <c r="B484" s="2" t="s">
        <v>330</v>
      </c>
      <c r="C484">
        <f>SUM(C475,C477,C478,C481:C483)</f>
        <v>-50000</v>
      </c>
      <c r="D484">
        <f>SUM(D475,D477,D478,D481:D483)</f>
        <v>3345072.733</v>
      </c>
    </row>
    <row r="486" spans="1:4" ht="15" x14ac:dyDescent="0.25">
      <c r="B486" s="2" t="s">
        <v>331</v>
      </c>
    </row>
    <row r="487" spans="1:4" ht="15" x14ac:dyDescent="0.2">
      <c r="A487" s="1" t="s">
        <v>323</v>
      </c>
      <c r="B487" t="s">
        <v>332</v>
      </c>
      <c r="C487">
        <f>-مفروضات!B32</f>
        <v>-600000</v>
      </c>
      <c r="D487">
        <f>-مفروضات!C32</f>
        <v>-450000</v>
      </c>
    </row>
    <row r="488" spans="1:4" ht="15" x14ac:dyDescent="0.25">
      <c r="B488" s="2" t="s">
        <v>333</v>
      </c>
      <c r="C488">
        <f>C487</f>
        <v>-600000</v>
      </c>
      <c r="D488">
        <f>D487</f>
        <v>-450000</v>
      </c>
    </row>
    <row r="490" spans="1:4" ht="15" x14ac:dyDescent="0.25">
      <c r="B490" s="2" t="s">
        <v>334</v>
      </c>
    </row>
    <row r="491" spans="1:4" ht="15" x14ac:dyDescent="0.2">
      <c r="A491" s="1" t="s">
        <v>335</v>
      </c>
      <c r="B491" t="s">
        <v>336</v>
      </c>
      <c r="C491">
        <f>مفروضات!B38</f>
        <v>850000</v>
      </c>
      <c r="D491">
        <f>مفروضات!C38</f>
        <v>300000</v>
      </c>
    </row>
    <row r="492" spans="1:4" x14ac:dyDescent="0.2">
      <c r="B492" t="s">
        <v>337</v>
      </c>
      <c r="C492">
        <f>-مفروضات!B39</f>
        <v>-50000</v>
      </c>
      <c r="D492">
        <f>-مفروضات!C39</f>
        <v>-40000</v>
      </c>
    </row>
    <row r="493" spans="1:4" ht="15" x14ac:dyDescent="0.2">
      <c r="A493" s="1" t="s">
        <v>338</v>
      </c>
      <c r="B493" t="s">
        <v>339</v>
      </c>
      <c r="C493">
        <f>'حقوق مالکانه'!E15</f>
        <v>0</v>
      </c>
      <c r="D493">
        <f>'حقوق مالکانه'!E9</f>
        <v>0</v>
      </c>
    </row>
    <row r="494" spans="1:4" ht="15" x14ac:dyDescent="0.25">
      <c r="B494" s="2" t="s">
        <v>340</v>
      </c>
      <c r="C494">
        <f>SUM(C491:C493)</f>
        <v>800000</v>
      </c>
      <c r="D494">
        <f>SUM(D491:D493)</f>
        <v>260000</v>
      </c>
    </row>
    <row r="496" spans="1:4" ht="15" x14ac:dyDescent="0.25">
      <c r="B496" s="2" t="s">
        <v>341</v>
      </c>
      <c r="C496">
        <f>C484+C488+C494</f>
        <v>150000</v>
      </c>
      <c r="D496">
        <f>D484+D488+D494</f>
        <v>3155072.733</v>
      </c>
    </row>
    <row r="497" spans="1:4" ht="15" x14ac:dyDescent="0.25">
      <c r="B497" s="2" t="s">
        <v>342</v>
      </c>
      <c r="C497">
        <f>D497</f>
        <v>50000</v>
      </c>
      <c r="D497">
        <f>'ترازنامه پایه'!D10</f>
        <v>50000</v>
      </c>
    </row>
    <row r="498" spans="1:4" ht="15" x14ac:dyDescent="0.25">
      <c r="B498" s="2" t="s">
        <v>343</v>
      </c>
      <c r="C498">
        <f>C496+C497</f>
        <v>200000</v>
      </c>
      <c r="D498">
        <f>D496+D497</f>
        <v>3205072.733</v>
      </c>
    </row>
    <row r="499" spans="1:4" ht="15" x14ac:dyDescent="0.25">
      <c r="C499" s="2" t="s">
        <v>269</v>
      </c>
      <c r="D499" s="2" t="s">
        <v>320</v>
      </c>
    </row>
    <row r="500" spans="1:4" ht="15" x14ac:dyDescent="0.25">
      <c r="B500" s="2" t="s">
        <v>321</v>
      </c>
    </row>
    <row r="501" spans="1:4" x14ac:dyDescent="0.2">
      <c r="B501" t="s">
        <v>307</v>
      </c>
      <c r="C501">
        <f>سودوزیان!F19</f>
        <v>-50000</v>
      </c>
      <c r="D501">
        <f>سودوزیان!G19</f>
        <v>-60000</v>
      </c>
    </row>
    <row r="502" spans="1:4" ht="15" x14ac:dyDescent="0.25">
      <c r="B502" s="2" t="s">
        <v>322</v>
      </c>
    </row>
    <row r="503" spans="1:4" ht="15" x14ac:dyDescent="0.2">
      <c r="A503" s="1" t="s">
        <v>323</v>
      </c>
      <c r="B503" t="s">
        <v>324</v>
      </c>
      <c r="C503">
        <f>'گردش دارایی ثابت'!D11</f>
        <v>0</v>
      </c>
      <c r="D503">
        <f>'گردش دارایی ثابت'!D6</f>
        <v>0</v>
      </c>
    </row>
    <row r="504" spans="1:4" x14ac:dyDescent="0.2">
      <c r="B504" t="s">
        <v>325</v>
      </c>
      <c r="C504">
        <f>'8'!C267</f>
        <v>0</v>
      </c>
      <c r="D504">
        <f>'8'!D267</f>
        <v>0</v>
      </c>
    </row>
    <row r="506" spans="1:4" ht="15" x14ac:dyDescent="0.25">
      <c r="B506" s="2" t="s">
        <v>326</v>
      </c>
    </row>
    <row r="507" spans="1:4" x14ac:dyDescent="0.2">
      <c r="B507" t="s">
        <v>327</v>
      </c>
      <c r="C507">
        <f>'وضعیت مالی'!F45-'وضعیت مالی'!E45</f>
        <v>0</v>
      </c>
      <c r="D507">
        <f>'ترازنامه پایه'!D11-'وضعیت مالی'!F45</f>
        <v>3465072.733</v>
      </c>
    </row>
    <row r="508" spans="1:4" x14ac:dyDescent="0.2">
      <c r="B508" t="s">
        <v>328</v>
      </c>
      <c r="C508">
        <f>'وضعیت مالی'!F46-'وضعیت مالی'!E46</f>
        <v>0</v>
      </c>
      <c r="D508">
        <f>'ترازنامه پایه'!D12-'وضعیت مالی'!F46</f>
        <v>0</v>
      </c>
    </row>
    <row r="509" spans="1:4" x14ac:dyDescent="0.2">
      <c r="B509" t="s">
        <v>329</v>
      </c>
      <c r="C509">
        <f>'وضعیت مالی'!E59-'وضعیت مالی'!F59</f>
        <v>0</v>
      </c>
      <c r="D509">
        <f>'وضعیت مالی'!F59-'ترازنامه پایه'!D27</f>
        <v>-60000</v>
      </c>
    </row>
    <row r="510" spans="1:4" ht="15" x14ac:dyDescent="0.25">
      <c r="B510" s="2" t="s">
        <v>330</v>
      </c>
      <c r="C510">
        <f>SUM(C501,C503,C504,C507:C509)</f>
        <v>-50000</v>
      </c>
      <c r="D510">
        <f>SUM(D501,D503,D504,D507:D509)</f>
        <v>3345072.733</v>
      </c>
    </row>
    <row r="512" spans="1:4" ht="15" x14ac:dyDescent="0.25">
      <c r="B512" s="2" t="s">
        <v>331</v>
      </c>
    </row>
    <row r="513" spans="1:4" ht="15" x14ac:dyDescent="0.2">
      <c r="A513" s="1" t="s">
        <v>323</v>
      </c>
      <c r="B513" t="s">
        <v>332</v>
      </c>
      <c r="C513">
        <f>-مفروضات!B32</f>
        <v>-600000</v>
      </c>
      <c r="D513">
        <f>-مفروضات!C32</f>
        <v>-450000</v>
      </c>
    </row>
    <row r="514" spans="1:4" ht="15" x14ac:dyDescent="0.25">
      <c r="B514" s="2" t="s">
        <v>333</v>
      </c>
      <c r="C514">
        <f>C513</f>
        <v>-600000</v>
      </c>
      <c r="D514">
        <f>D513</f>
        <v>-450000</v>
      </c>
    </row>
    <row r="516" spans="1:4" ht="15" x14ac:dyDescent="0.25">
      <c r="B516" s="2" t="s">
        <v>334</v>
      </c>
    </row>
    <row r="517" spans="1:4" ht="15" x14ac:dyDescent="0.2">
      <c r="A517" s="1" t="s">
        <v>335</v>
      </c>
      <c r="B517" t="s">
        <v>336</v>
      </c>
      <c r="C517">
        <f>مفروضات!B38</f>
        <v>850000</v>
      </c>
      <c r="D517">
        <f>مفروضات!C38</f>
        <v>300000</v>
      </c>
    </row>
    <row r="518" spans="1:4" x14ac:dyDescent="0.2">
      <c r="B518" t="s">
        <v>337</v>
      </c>
      <c r="C518">
        <f>-مفروضات!B39</f>
        <v>-50000</v>
      </c>
      <c r="D518">
        <f>-مفروضات!C39</f>
        <v>-40000</v>
      </c>
    </row>
    <row r="519" spans="1:4" ht="15" x14ac:dyDescent="0.2">
      <c r="A519" s="1" t="s">
        <v>338</v>
      </c>
      <c r="B519" t="s">
        <v>339</v>
      </c>
      <c r="C519">
        <f>'حقوق مالکانه'!E15</f>
        <v>0</v>
      </c>
      <c r="D519">
        <f>'حقوق مالکانه'!E9</f>
        <v>0</v>
      </c>
    </row>
    <row r="520" spans="1:4" ht="15" x14ac:dyDescent="0.25">
      <c r="B520" s="2" t="s">
        <v>340</v>
      </c>
      <c r="C520">
        <f>SUM(C517:C519)</f>
        <v>800000</v>
      </c>
      <c r="D520">
        <f>SUM(D517:D519)</f>
        <v>260000</v>
      </c>
    </row>
    <row r="522" spans="1:4" ht="15" x14ac:dyDescent="0.25">
      <c r="B522" s="2" t="s">
        <v>341</v>
      </c>
      <c r="C522">
        <f>C510+C514+C520</f>
        <v>150000</v>
      </c>
      <c r="D522">
        <f>D510+D514+D520</f>
        <v>3155072.733</v>
      </c>
    </row>
    <row r="523" spans="1:4" ht="15" x14ac:dyDescent="0.25">
      <c r="B523" s="2" t="s">
        <v>342</v>
      </c>
      <c r="C523">
        <f>D523</f>
        <v>50000</v>
      </c>
      <c r="D523">
        <f>'ترازنامه پایه'!D10</f>
        <v>50000</v>
      </c>
    </row>
    <row r="524" spans="1:4" ht="15" x14ac:dyDescent="0.25">
      <c r="B524" s="2" t="s">
        <v>343</v>
      </c>
      <c r="C524">
        <f>C522+C523</f>
        <v>200000</v>
      </c>
      <c r="D524">
        <f>D522+D523</f>
        <v>3205072.733</v>
      </c>
    </row>
    <row r="525" spans="1:4" ht="15" x14ac:dyDescent="0.25">
      <c r="C525" s="2" t="s">
        <v>269</v>
      </c>
      <c r="D525" s="2" t="s">
        <v>320</v>
      </c>
    </row>
    <row r="526" spans="1:4" ht="15" x14ac:dyDescent="0.25">
      <c r="B526" s="2" t="s">
        <v>321</v>
      </c>
    </row>
    <row r="527" spans="1:4" x14ac:dyDescent="0.2">
      <c r="B527" t="s">
        <v>307</v>
      </c>
      <c r="C527">
        <f>سودوزیان!F19</f>
        <v>-50000</v>
      </c>
      <c r="D527">
        <f>سودوزیان!G19</f>
        <v>-60000</v>
      </c>
    </row>
    <row r="528" spans="1:4" ht="15" x14ac:dyDescent="0.25">
      <c r="B528" s="2" t="s">
        <v>322</v>
      </c>
    </row>
    <row r="529" spans="1:4" ht="15" x14ac:dyDescent="0.2">
      <c r="A529" s="1" t="s">
        <v>323</v>
      </c>
      <c r="B529" t="s">
        <v>324</v>
      </c>
      <c r="C529">
        <f>'گردش دارایی ثابت'!D11</f>
        <v>0</v>
      </c>
      <c r="D529">
        <f>'گردش دارایی ثابت'!D6</f>
        <v>0</v>
      </c>
    </row>
    <row r="530" spans="1:4" x14ac:dyDescent="0.2">
      <c r="B530" t="s">
        <v>325</v>
      </c>
      <c r="C530">
        <f>'8'!C281</f>
        <v>0</v>
      </c>
      <c r="D530">
        <f>'8'!D281</f>
        <v>0</v>
      </c>
    </row>
    <row r="532" spans="1:4" ht="15" x14ac:dyDescent="0.25">
      <c r="B532" s="2" t="s">
        <v>326</v>
      </c>
    </row>
    <row r="533" spans="1:4" x14ac:dyDescent="0.2">
      <c r="B533" t="s">
        <v>327</v>
      </c>
      <c r="C533">
        <f>'وضعیت مالی'!F45-'وضعیت مالی'!E45</f>
        <v>0</v>
      </c>
      <c r="D533">
        <f>'ترازنامه پایه'!D11-'وضعیت مالی'!F45</f>
        <v>3465072.733</v>
      </c>
    </row>
    <row r="534" spans="1:4" x14ac:dyDescent="0.2">
      <c r="B534" t="s">
        <v>328</v>
      </c>
      <c r="C534">
        <f>'وضعیت مالی'!F46-'وضعیت مالی'!E46</f>
        <v>0</v>
      </c>
      <c r="D534">
        <f>'ترازنامه پایه'!D12-'وضعیت مالی'!F46</f>
        <v>0</v>
      </c>
    </row>
    <row r="535" spans="1:4" x14ac:dyDescent="0.2">
      <c r="B535" t="s">
        <v>329</v>
      </c>
      <c r="C535">
        <f>'وضعیت مالی'!E59-'وضعیت مالی'!F59</f>
        <v>0</v>
      </c>
      <c r="D535">
        <f>'وضعیت مالی'!F59-'ترازنامه پایه'!D27</f>
        <v>-60000</v>
      </c>
    </row>
    <row r="536" spans="1:4" ht="15" x14ac:dyDescent="0.25">
      <c r="B536" s="2" t="s">
        <v>330</v>
      </c>
      <c r="C536">
        <f>SUM(C527,C529,C530,C533:C535)</f>
        <v>-50000</v>
      </c>
      <c r="D536">
        <f>SUM(D527,D529,D530,D533:D535)</f>
        <v>3345072.733</v>
      </c>
    </row>
    <row r="538" spans="1:4" ht="15" x14ac:dyDescent="0.25">
      <c r="B538" s="2" t="s">
        <v>331</v>
      </c>
    </row>
    <row r="539" spans="1:4" ht="15" x14ac:dyDescent="0.2">
      <c r="A539" s="1" t="s">
        <v>323</v>
      </c>
      <c r="B539" t="s">
        <v>332</v>
      </c>
      <c r="C539">
        <f>-مفروضات!B32</f>
        <v>-600000</v>
      </c>
      <c r="D539">
        <f>-مفروضات!C32</f>
        <v>-450000</v>
      </c>
    </row>
    <row r="540" spans="1:4" ht="15" x14ac:dyDescent="0.25">
      <c r="B540" s="2" t="s">
        <v>333</v>
      </c>
      <c r="C540">
        <f>C539</f>
        <v>-600000</v>
      </c>
      <c r="D540">
        <f>D539</f>
        <v>-450000</v>
      </c>
    </row>
    <row r="542" spans="1:4" ht="15" x14ac:dyDescent="0.25">
      <c r="B542" s="2" t="s">
        <v>334</v>
      </c>
    </row>
    <row r="543" spans="1:4" ht="15" x14ac:dyDescent="0.2">
      <c r="A543" s="1" t="s">
        <v>335</v>
      </c>
      <c r="B543" t="s">
        <v>336</v>
      </c>
      <c r="C543">
        <f>مفروضات!B38</f>
        <v>850000</v>
      </c>
      <c r="D543">
        <f>مفروضات!C38</f>
        <v>300000</v>
      </c>
    </row>
    <row r="544" spans="1:4" x14ac:dyDescent="0.2">
      <c r="B544" t="s">
        <v>337</v>
      </c>
      <c r="C544">
        <f>-مفروضات!B39</f>
        <v>-50000</v>
      </c>
      <c r="D544">
        <f>-مفروضات!C39</f>
        <v>-40000</v>
      </c>
    </row>
    <row r="545" spans="1:4" ht="15" x14ac:dyDescent="0.2">
      <c r="A545" s="1" t="s">
        <v>338</v>
      </c>
      <c r="B545" t="s">
        <v>339</v>
      </c>
      <c r="C545">
        <f>'حقوق مالکانه'!E15</f>
        <v>0</v>
      </c>
      <c r="D545">
        <f>'حقوق مالکانه'!E9</f>
        <v>0</v>
      </c>
    </row>
    <row r="546" spans="1:4" ht="15" x14ac:dyDescent="0.25">
      <c r="B546" s="2" t="s">
        <v>340</v>
      </c>
      <c r="C546">
        <f>SUM(C543:C545)</f>
        <v>800000</v>
      </c>
      <c r="D546">
        <f>SUM(D543:D545)</f>
        <v>260000</v>
      </c>
    </row>
    <row r="548" spans="1:4" ht="15" x14ac:dyDescent="0.25">
      <c r="B548" s="2" t="s">
        <v>341</v>
      </c>
      <c r="C548">
        <f>C536+C540+C546</f>
        <v>150000</v>
      </c>
      <c r="D548">
        <f>D536+D540+D546</f>
        <v>3155072.733</v>
      </c>
    </row>
    <row r="549" spans="1:4" ht="15" x14ac:dyDescent="0.25">
      <c r="B549" s="2" t="s">
        <v>342</v>
      </c>
      <c r="C549">
        <f>D549</f>
        <v>50000</v>
      </c>
      <c r="D549">
        <f>'ترازنامه پایه'!D10</f>
        <v>50000</v>
      </c>
    </row>
    <row r="550" spans="1:4" ht="15" x14ac:dyDescent="0.25">
      <c r="B550" s="2" t="s">
        <v>343</v>
      </c>
      <c r="C550">
        <f>C548+C549</f>
        <v>200000</v>
      </c>
      <c r="D550">
        <f>D548+D549</f>
        <v>3205072.733</v>
      </c>
    </row>
  </sheetData>
  <mergeCells count="4">
    <mergeCell ref="A1:D1"/>
    <mergeCell ref="A4:D4"/>
    <mergeCell ref="A3:D3"/>
    <mergeCell ref="A2:D2"/>
  </mergeCells>
  <hyperlinks>
    <hyperlink ref="AZ1" location="'وضعیت مالی'!A1" display="بازگشت به وضعیت مالی"/>
    <hyperlink ref="A9" location="'10.11.12'!A1" display="12"/>
    <hyperlink ref="A19" location="'10.11.12'!A1" display="12"/>
    <hyperlink ref="A23" location="'19'!A1" display="19"/>
    <hyperlink ref="A25" location="'18'!A1" display="18"/>
    <hyperlink ref="A35" location="'10.11.12'!A1" display="12"/>
    <hyperlink ref="A45" location="'10.11.12'!A1" display="12"/>
    <hyperlink ref="A49" location="'19'!A1" display="19"/>
    <hyperlink ref="A51" location="'18'!A1" display="18"/>
    <hyperlink ref="A61" location="'10.11.12'!A1" display="12"/>
    <hyperlink ref="A71" location="'10.11.12'!A1" display="12"/>
    <hyperlink ref="A75" location="'19'!A1" display="19"/>
    <hyperlink ref="A77" location="'18'!A1" display="18"/>
    <hyperlink ref="A87" location="'10.11.12'!A1" display="12"/>
    <hyperlink ref="A97" location="'10.11.12'!A1" display="12"/>
    <hyperlink ref="A101" location="'19'!A1" display="19"/>
    <hyperlink ref="A103" location="'18'!A1" display="18"/>
    <hyperlink ref="A113" location="'10.11.12'!A1" display="12"/>
    <hyperlink ref="A123" location="'10.11.12'!A1" display="12"/>
    <hyperlink ref="A127" location="'19'!A1" display="19"/>
    <hyperlink ref="A129" location="'18'!A1" display="18"/>
    <hyperlink ref="A139" location="'10.11.12'!A1" display="12"/>
    <hyperlink ref="A149" location="'10.11.12'!A1" display="12"/>
    <hyperlink ref="A153" location="'19'!A1" display="19"/>
    <hyperlink ref="A155" location="'18'!A1" display="18"/>
    <hyperlink ref="A165" location="'10.11.12'!A1" display="12"/>
    <hyperlink ref="A175" location="'10.11.12'!A1" display="12"/>
    <hyperlink ref="A179" location="'19'!A1" display="19"/>
    <hyperlink ref="A181" location="'18'!A1" display="18"/>
    <hyperlink ref="A191" location="'10.11.12'!A1" display="12"/>
    <hyperlink ref="A201" location="'10.11.12'!A1" display="12"/>
    <hyperlink ref="A205" location="'19'!A1" display="19"/>
    <hyperlink ref="A207" location="'18'!A1" display="18"/>
    <hyperlink ref="A217" location="'10.11.12'!A1" display="12"/>
    <hyperlink ref="A227" location="'10.11.12'!A1" display="12"/>
    <hyperlink ref="A231" location="'19'!A1" display="19"/>
    <hyperlink ref="A233" location="'18'!A1" display="18"/>
    <hyperlink ref="A243" location="'10.11.12'!A1" display="12"/>
    <hyperlink ref="A253" location="'10.11.12'!A1" display="12"/>
    <hyperlink ref="A257" location="'19'!A1" display="19"/>
    <hyperlink ref="A259" location="'18'!A1" display="18"/>
    <hyperlink ref="A269" location="'10.11.12'!A1" display="12"/>
    <hyperlink ref="A279" location="'10.11.12'!A1" display="12"/>
    <hyperlink ref="A283" location="'19'!A1" display="19"/>
    <hyperlink ref="A285" location="'18'!A1" display="18"/>
    <hyperlink ref="A295" location="'10.11.12'!A1" display="12"/>
    <hyperlink ref="A305" location="'10.11.12'!A1" display="12"/>
    <hyperlink ref="A309" location="'19'!A1" display="19"/>
    <hyperlink ref="A311" location="'18'!A1" display="18"/>
    <hyperlink ref="A321" location="'10.11.12'!A1" display="12"/>
    <hyperlink ref="A331" location="'10.11.12'!A1" display="12"/>
    <hyperlink ref="A335" location="'19'!A1" display="19"/>
    <hyperlink ref="A337" location="'18'!A1" display="18"/>
    <hyperlink ref="A347" location="'10.11.12'!A1" display="12"/>
    <hyperlink ref="A357" location="'10.11.12'!A1" display="12"/>
    <hyperlink ref="A361" location="'19'!A1" display="19"/>
    <hyperlink ref="A363" location="'18'!A1" display="18"/>
    <hyperlink ref="A373" location="'10.11.12'!A1" display="12"/>
    <hyperlink ref="A383" location="'10.11.12'!A1" display="12"/>
    <hyperlink ref="A387" location="'19'!A1" display="19"/>
    <hyperlink ref="A389" location="'18'!A1" display="18"/>
    <hyperlink ref="A399" location="'10.11.12'!A1" display="12"/>
    <hyperlink ref="A409" location="'10.11.12'!A1" display="12"/>
    <hyperlink ref="A413" location="'19'!A1" display="19"/>
    <hyperlink ref="A415" location="'18'!A1" display="18"/>
    <hyperlink ref="A425" location="'10.11.12'!A1" display="12"/>
    <hyperlink ref="A435" location="'10.11.12'!A1" display="12"/>
    <hyperlink ref="A439" location="'19'!A1" display="19"/>
    <hyperlink ref="A441" location="'18'!A1" display="18"/>
    <hyperlink ref="A451" location="'10.11.12'!A1" display="12"/>
    <hyperlink ref="A461" location="'10.11.12'!A1" display="12"/>
    <hyperlink ref="A465" location="'19'!A1" display="19"/>
    <hyperlink ref="A467" location="'18'!A1" display="18"/>
    <hyperlink ref="A477" location="'10.11.12'!A1" display="12"/>
    <hyperlink ref="A487" location="'10.11.12'!A1" display="12"/>
    <hyperlink ref="A491" location="'19'!A1" display="19"/>
    <hyperlink ref="A493" location="'18'!A1" display="18"/>
    <hyperlink ref="A503" location="'10.11.12'!A1" display="12"/>
    <hyperlink ref="A513" location="'10.11.12'!A1" display="12"/>
    <hyperlink ref="A517" location="'19'!A1" display="19"/>
    <hyperlink ref="A519" location="'18'!A1" display="18"/>
    <hyperlink ref="A529" location="'10.11.12'!A1" display="12"/>
    <hyperlink ref="A539" location="'10.11.12'!A1" display="12"/>
    <hyperlink ref="A543" location="'19'!A1" display="19"/>
    <hyperlink ref="A545" location="'18'!A1" display="18"/>
  </hyperlink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1516"/>
  <sheetViews>
    <sheetView rightToLeft="1" tabSelected="1" workbookViewId="0">
      <selection activeCell="E8" sqref="E8"/>
    </sheetView>
  </sheetViews>
  <sheetFormatPr defaultRowHeight="14.25" x14ac:dyDescent="0.2"/>
  <cols>
    <col min="1" max="1" width="5" customWidth="1"/>
    <col min="2" max="2" width="40" customWidth="1"/>
    <col min="3" max="3" width="45" customWidth="1"/>
    <col min="4" max="4" width="12" customWidth="1"/>
    <col min="5" max="6" width="18" customWidth="1"/>
  </cols>
  <sheetData>
    <row r="1" spans="1:52" ht="20.25" x14ac:dyDescent="0.3">
      <c r="A1" s="14" t="s">
        <v>0</v>
      </c>
      <c r="B1" s="15"/>
      <c r="C1" s="15"/>
      <c r="D1" s="15"/>
      <c r="AZ1" s="1" t="s">
        <v>1</v>
      </c>
    </row>
    <row r="2" spans="1:52" ht="18" x14ac:dyDescent="0.25">
      <c r="A2" s="17" t="s">
        <v>344</v>
      </c>
      <c r="B2" s="15"/>
      <c r="C2" s="15"/>
      <c r="D2" s="15"/>
    </row>
    <row r="3" spans="1:52" x14ac:dyDescent="0.2">
      <c r="A3" s="16" t="s">
        <v>345</v>
      </c>
      <c r="B3" s="15"/>
      <c r="C3" s="15"/>
      <c r="D3" s="15"/>
    </row>
    <row r="4" spans="1:52" x14ac:dyDescent="0.2">
      <c r="A4" s="18" t="s">
        <v>86</v>
      </c>
      <c r="B4" s="15"/>
      <c r="C4" s="15"/>
      <c r="D4" s="15"/>
    </row>
    <row r="5" spans="1:52" ht="15" x14ac:dyDescent="0.25">
      <c r="D5" s="2" t="s">
        <v>289</v>
      </c>
      <c r="E5" s="2" t="s">
        <v>269</v>
      </c>
      <c r="F5" s="2" t="s">
        <v>270</v>
      </c>
    </row>
    <row r="6" spans="1:52" ht="15" x14ac:dyDescent="0.25">
      <c r="B6" s="2" t="s">
        <v>87</v>
      </c>
    </row>
    <row r="7" spans="1:52" ht="15" x14ac:dyDescent="0.25">
      <c r="B7" s="2" t="s">
        <v>88</v>
      </c>
    </row>
    <row r="8" spans="1:52" ht="15" x14ac:dyDescent="0.2">
      <c r="C8" t="s">
        <v>89</v>
      </c>
      <c r="D8" s="1">
        <v>6</v>
      </c>
      <c r="F8">
        <f>'ترازنامه پایه'!D10</f>
        <v>50000</v>
      </c>
    </row>
    <row r="9" spans="1:52" ht="15" x14ac:dyDescent="0.2">
      <c r="C9" t="s">
        <v>90</v>
      </c>
      <c r="D9" s="1" t="s">
        <v>346</v>
      </c>
      <c r="E9">
        <f>((مفروضات!B23)/365)*سودوزیان!F8</f>
        <v>0</v>
      </c>
      <c r="F9">
        <f>((مفروضات!C23)/365)*سودوزیان!G8</f>
        <v>0</v>
      </c>
    </row>
    <row r="10" spans="1:52" ht="15" x14ac:dyDescent="0.2">
      <c r="C10" t="s">
        <v>91</v>
      </c>
      <c r="D10" s="1">
        <v>9</v>
      </c>
      <c r="E10">
        <f>موجودی_تفصیلی!G27</f>
        <v>0</v>
      </c>
      <c r="F10">
        <f>موجودی_تفصیلی!K27</f>
        <v>0</v>
      </c>
    </row>
    <row r="11" spans="1:52" ht="15" x14ac:dyDescent="0.2">
      <c r="C11" t="s">
        <v>92</v>
      </c>
      <c r="D11" s="1">
        <v>10</v>
      </c>
      <c r="E11">
        <f>مفروضات!B26*سودوزیان!F8</f>
        <v>0</v>
      </c>
      <c r="F11">
        <f>مفروضات!C26*سودوزیان!G8</f>
        <v>0</v>
      </c>
    </row>
    <row r="12" spans="1:52" ht="15" x14ac:dyDescent="0.25">
      <c r="B12" s="2" t="s">
        <v>93</v>
      </c>
      <c r="E12">
        <f>SUM(E8:E11)</f>
        <v>0</v>
      </c>
      <c r="F12">
        <f>SUM(F8:F11)</f>
        <v>50000</v>
      </c>
    </row>
    <row r="14" spans="1:52" ht="15" x14ac:dyDescent="0.25">
      <c r="B14" s="2" t="s">
        <v>94</v>
      </c>
    </row>
    <row r="15" spans="1:52" ht="15" x14ac:dyDescent="0.2">
      <c r="C15" t="s">
        <v>97</v>
      </c>
      <c r="D15" s="1" t="s">
        <v>347</v>
      </c>
      <c r="E15">
        <f>'گردش دارایی ثابت'!E13</f>
        <v>0</v>
      </c>
      <c r="F15">
        <f>'گردش دارایی ثابت'!E8</f>
        <v>0</v>
      </c>
    </row>
    <row r="16" spans="1:52" ht="15" x14ac:dyDescent="0.2">
      <c r="C16" t="s">
        <v>98</v>
      </c>
      <c r="D16" s="1">
        <v>13</v>
      </c>
      <c r="E16">
        <f>مفروضات!B27*سودوزیان!F8</f>
        <v>0</v>
      </c>
      <c r="F16">
        <f>مفروضات!C27*سودوزیان!G8</f>
        <v>0</v>
      </c>
    </row>
    <row r="17" spans="2:6" ht="15" x14ac:dyDescent="0.25">
      <c r="B17" s="2" t="s">
        <v>99</v>
      </c>
      <c r="E17">
        <f>SUM(E15:E16)</f>
        <v>0</v>
      </c>
      <c r="F17">
        <f>SUM(F15:F16)</f>
        <v>0</v>
      </c>
    </row>
    <row r="19" spans="2:6" ht="15" x14ac:dyDescent="0.25">
      <c r="B19" s="2" t="s">
        <v>100</v>
      </c>
      <c r="E19">
        <f>E12+E17</f>
        <v>0</v>
      </c>
      <c r="F19">
        <f>F12+F17</f>
        <v>50000</v>
      </c>
    </row>
    <row r="21" spans="2:6" ht="15" x14ac:dyDescent="0.25">
      <c r="B21" s="2" t="s">
        <v>101</v>
      </c>
    </row>
    <row r="22" spans="2:6" ht="15" x14ac:dyDescent="0.25">
      <c r="B22" s="2" t="s">
        <v>102</v>
      </c>
    </row>
    <row r="23" spans="2:6" ht="15" x14ac:dyDescent="0.2">
      <c r="C23" t="s">
        <v>103</v>
      </c>
      <c r="D23" s="1" t="s">
        <v>348</v>
      </c>
      <c r="E23">
        <f>'28.29.30.31'!C10</f>
        <v>0</v>
      </c>
      <c r="F23">
        <f>'28.29.30.31'!D10</f>
        <v>0</v>
      </c>
    </row>
    <row r="24" spans="2:6" ht="15" x14ac:dyDescent="0.2">
      <c r="C24" t="s">
        <v>104</v>
      </c>
      <c r="D24" s="1">
        <v>17</v>
      </c>
      <c r="E24" t="e">
        <f>سودوزیان!F20*-1</f>
        <v>#VALUE!</v>
      </c>
      <c r="F24" t="e">
        <f>سودوزیان!G20*-1</f>
        <v>#VALUE!</v>
      </c>
    </row>
    <row r="25" spans="2:6" ht="15" x14ac:dyDescent="0.2">
      <c r="C25" t="s">
        <v>105</v>
      </c>
      <c r="D25" s="1">
        <v>18</v>
      </c>
      <c r="E25">
        <f>'18'!C10</f>
        <v>0</v>
      </c>
      <c r="F25">
        <f>'18'!D10</f>
        <v>0</v>
      </c>
    </row>
    <row r="26" spans="2:6" ht="15" x14ac:dyDescent="0.2">
      <c r="C26" t="s">
        <v>106</v>
      </c>
      <c r="D26" s="1">
        <v>30</v>
      </c>
      <c r="E26">
        <f>مفروضات!B39</f>
        <v>50000</v>
      </c>
      <c r="F26">
        <f>مفروضات!C39</f>
        <v>40000</v>
      </c>
    </row>
    <row r="27" spans="2:6" ht="15" x14ac:dyDescent="0.25">
      <c r="B27" s="2" t="s">
        <v>107</v>
      </c>
      <c r="E27" t="e">
        <f>SUM(E23:E26)</f>
        <v>#VALUE!</v>
      </c>
      <c r="F27" t="e">
        <f>SUM(F23:F26)</f>
        <v>#VALUE!</v>
      </c>
    </row>
    <row r="29" spans="2:6" ht="15" x14ac:dyDescent="0.25">
      <c r="B29" s="2" t="s">
        <v>108</v>
      </c>
    </row>
    <row r="30" spans="2:6" ht="15" x14ac:dyDescent="0.2">
      <c r="C30" t="s">
        <v>109</v>
      </c>
      <c r="D30" s="1">
        <v>19</v>
      </c>
      <c r="E30">
        <f>'19'!C10</f>
        <v>0</v>
      </c>
      <c r="F30">
        <f>'19'!D10</f>
        <v>0</v>
      </c>
    </row>
    <row r="31" spans="2:6" ht="15" x14ac:dyDescent="0.2">
      <c r="C31" t="s">
        <v>110</v>
      </c>
      <c r="D31" s="1">
        <v>20</v>
      </c>
      <c r="E31">
        <f>'20'!C10</f>
        <v>0</v>
      </c>
      <c r="F31">
        <f>'20'!D10</f>
        <v>0</v>
      </c>
    </row>
    <row r="32" spans="2:6" ht="15" x14ac:dyDescent="0.25">
      <c r="B32" s="2" t="s">
        <v>111</v>
      </c>
      <c r="E32">
        <f>SUM(E30:E31)</f>
        <v>0</v>
      </c>
      <c r="F32">
        <f>SUM(F30:F31)</f>
        <v>0</v>
      </c>
    </row>
    <row r="34" spans="2:6" ht="15" x14ac:dyDescent="0.25">
      <c r="B34" s="2" t="s">
        <v>112</v>
      </c>
      <c r="E34" t="e">
        <f>E27+E32</f>
        <v>#VALUE!</v>
      </c>
      <c r="F34" t="e">
        <f>F27+F32</f>
        <v>#VALUE!</v>
      </c>
    </row>
    <row r="36" spans="2:6" ht="15.75" x14ac:dyDescent="0.25">
      <c r="B36" s="2" t="s">
        <v>113</v>
      </c>
      <c r="D36" s="1">
        <v>21</v>
      </c>
      <c r="E36">
        <f>'حقوق مالکانه'!F16</f>
        <v>8670145.466</v>
      </c>
      <c r="F36">
        <f>'حقوق مالکانه'!F10</f>
        <v>8670145.466</v>
      </c>
    </row>
    <row r="38" spans="2:6" ht="15" x14ac:dyDescent="0.25">
      <c r="B38" s="2" t="s">
        <v>119</v>
      </c>
      <c r="E38" t="e">
        <f>E34+E36</f>
        <v>#VALUE!</v>
      </c>
      <c r="F38" t="e">
        <f>F34+F36</f>
        <v>#VALUE!</v>
      </c>
    </row>
    <row r="40" spans="2:6" ht="15" x14ac:dyDescent="0.25">
      <c r="B40" s="2" t="s">
        <v>349</v>
      </c>
      <c r="E40" s="6" t="e">
        <f>IF(ROUND(E19-E38,0)=0,"تراز","عدم تراز")</f>
        <v>#VALUE!</v>
      </c>
      <c r="F40" s="6" t="e">
        <f>IF(ROUND(F19-F38,0)=0,"تراز","عدم تراز")</f>
        <v>#VALUE!</v>
      </c>
    </row>
    <row r="41" spans="2:6" ht="15" x14ac:dyDescent="0.25">
      <c r="D41" s="2" t="s">
        <v>289</v>
      </c>
      <c r="E41" s="2" t="s">
        <v>269</v>
      </c>
      <c r="F41" s="2" t="s">
        <v>270</v>
      </c>
    </row>
    <row r="42" spans="2:6" ht="15" x14ac:dyDescent="0.25">
      <c r="B42" s="2" t="s">
        <v>87</v>
      </c>
    </row>
    <row r="43" spans="2:6" ht="15" x14ac:dyDescent="0.25">
      <c r="B43" s="2" t="s">
        <v>88</v>
      </c>
    </row>
    <row r="44" spans="2:6" ht="15" x14ac:dyDescent="0.2">
      <c r="C44" t="s">
        <v>89</v>
      </c>
      <c r="D44" s="1">
        <v>6</v>
      </c>
      <c r="E44" t="e">
        <f>'جریان های نقدی'!C30</f>
        <v>#VALUE!</v>
      </c>
      <c r="F44">
        <f>'ترازنامه پایه'!D10</f>
        <v>50000</v>
      </c>
    </row>
    <row r="45" spans="2:6" ht="15" x14ac:dyDescent="0.2">
      <c r="C45" t="s">
        <v>90</v>
      </c>
      <c r="D45" s="1" t="s">
        <v>346</v>
      </c>
      <c r="E45">
        <f>((مفروضات!B23)/365)*سودوزیان!F8</f>
        <v>0</v>
      </c>
      <c r="F45">
        <f>((مفروضات!C23)/365)*سودوزیان!G8</f>
        <v>0</v>
      </c>
    </row>
    <row r="46" spans="2:6" ht="15" x14ac:dyDescent="0.2">
      <c r="C46" t="s">
        <v>91</v>
      </c>
      <c r="D46" s="1">
        <v>9</v>
      </c>
      <c r="E46">
        <f>موجودی_تفصیلی!G27</f>
        <v>0</v>
      </c>
      <c r="F46">
        <f>موجودی_تفصیلی!K27</f>
        <v>0</v>
      </c>
    </row>
    <row r="47" spans="2:6" ht="15" x14ac:dyDescent="0.2">
      <c r="C47" t="s">
        <v>92</v>
      </c>
      <c r="D47" s="1">
        <v>10</v>
      </c>
      <c r="E47">
        <f>مفروضات!B26*سودوزیان!F8</f>
        <v>0</v>
      </c>
      <c r="F47">
        <f>مفروضات!C26*سودوزیان!G8</f>
        <v>0</v>
      </c>
    </row>
    <row r="48" spans="2:6" ht="15" x14ac:dyDescent="0.25">
      <c r="B48" s="2" t="s">
        <v>93</v>
      </c>
      <c r="E48" t="e">
        <f>SUM(E44:E47)</f>
        <v>#VALUE!</v>
      </c>
      <c r="F48">
        <f>SUM(F44:F47)</f>
        <v>50000</v>
      </c>
    </row>
    <row r="50" spans="2:6" ht="15" x14ac:dyDescent="0.25">
      <c r="B50" s="2" t="s">
        <v>94</v>
      </c>
    </row>
    <row r="51" spans="2:6" ht="15" x14ac:dyDescent="0.2">
      <c r="C51" t="s">
        <v>97</v>
      </c>
      <c r="D51" s="1" t="s">
        <v>347</v>
      </c>
      <c r="E51">
        <f>'گردش دارایی ثابت'!E13</f>
        <v>0</v>
      </c>
      <c r="F51">
        <f>'گردش دارایی ثابت'!E8</f>
        <v>0</v>
      </c>
    </row>
    <row r="52" spans="2:6" ht="15" x14ac:dyDescent="0.2">
      <c r="C52" t="s">
        <v>98</v>
      </c>
      <c r="D52" s="1">
        <v>13</v>
      </c>
      <c r="E52">
        <f>مفروضات!B27*سودوزیان!F8</f>
        <v>0</v>
      </c>
      <c r="F52">
        <f>مفروضات!C27*سودوزیان!G8</f>
        <v>0</v>
      </c>
    </row>
    <row r="53" spans="2:6" ht="15" x14ac:dyDescent="0.25">
      <c r="B53" s="2" t="s">
        <v>99</v>
      </c>
      <c r="E53">
        <f>SUM(E51:E52)</f>
        <v>0</v>
      </c>
      <c r="F53">
        <f>SUM(F51:F52)</f>
        <v>0</v>
      </c>
    </row>
    <row r="55" spans="2:6" ht="15" x14ac:dyDescent="0.25">
      <c r="B55" s="2" t="s">
        <v>100</v>
      </c>
      <c r="E55" t="e">
        <f>E48+E53</f>
        <v>#VALUE!</v>
      </c>
      <c r="F55">
        <f>F48+F53</f>
        <v>50000</v>
      </c>
    </row>
    <row r="57" spans="2:6" ht="15" x14ac:dyDescent="0.25">
      <c r="B57" s="2" t="s">
        <v>101</v>
      </c>
    </row>
    <row r="58" spans="2:6" ht="15" x14ac:dyDescent="0.25">
      <c r="B58" s="2" t="s">
        <v>102</v>
      </c>
    </row>
    <row r="59" spans="2:6" ht="15" x14ac:dyDescent="0.2">
      <c r="C59" t="s">
        <v>103</v>
      </c>
      <c r="D59" s="1" t="s">
        <v>348</v>
      </c>
      <c r="E59">
        <f>'28.29.30.31'!C10</f>
        <v>0</v>
      </c>
      <c r="F59">
        <f>'28.29.30.31'!D10</f>
        <v>0</v>
      </c>
    </row>
    <row r="60" spans="2:6" ht="15" x14ac:dyDescent="0.2">
      <c r="C60" t="s">
        <v>104</v>
      </c>
      <c r="D60" s="1">
        <v>17</v>
      </c>
      <c r="E60" t="e">
        <f>سودوزیان!F20*-1</f>
        <v>#VALUE!</v>
      </c>
      <c r="F60" t="e">
        <f>سودوزیان!G20*-1</f>
        <v>#VALUE!</v>
      </c>
    </row>
    <row r="61" spans="2:6" ht="15" x14ac:dyDescent="0.2">
      <c r="C61" t="s">
        <v>105</v>
      </c>
      <c r="D61" s="1">
        <v>18</v>
      </c>
      <c r="E61">
        <f>'18'!C10</f>
        <v>0</v>
      </c>
      <c r="F61">
        <f>'18'!D10</f>
        <v>0</v>
      </c>
    </row>
    <row r="62" spans="2:6" ht="15" x14ac:dyDescent="0.2">
      <c r="C62" t="s">
        <v>106</v>
      </c>
      <c r="D62" s="1">
        <v>30</v>
      </c>
      <c r="E62">
        <f>مفروضات!B39</f>
        <v>50000</v>
      </c>
      <c r="F62">
        <f>مفروضات!C39</f>
        <v>40000</v>
      </c>
    </row>
    <row r="63" spans="2:6" ht="15" x14ac:dyDescent="0.25">
      <c r="B63" s="2" t="s">
        <v>107</v>
      </c>
      <c r="E63" t="e">
        <f>SUM(E59:E62)</f>
        <v>#VALUE!</v>
      </c>
      <c r="F63" t="e">
        <f>SUM(F59:F62)</f>
        <v>#VALUE!</v>
      </c>
    </row>
    <row r="65" spans="2:6" ht="15" x14ac:dyDescent="0.25">
      <c r="B65" s="2" t="s">
        <v>108</v>
      </c>
    </row>
    <row r="66" spans="2:6" ht="15" x14ac:dyDescent="0.2">
      <c r="C66" t="s">
        <v>109</v>
      </c>
      <c r="D66" s="1">
        <v>19</v>
      </c>
      <c r="E66">
        <f>'19'!C10</f>
        <v>0</v>
      </c>
      <c r="F66">
        <f>'19'!D10</f>
        <v>0</v>
      </c>
    </row>
    <row r="67" spans="2:6" ht="15" x14ac:dyDescent="0.2">
      <c r="C67" t="s">
        <v>110</v>
      </c>
      <c r="D67" s="1">
        <v>20</v>
      </c>
      <c r="E67">
        <f>'20'!C10</f>
        <v>0</v>
      </c>
      <c r="F67">
        <f>'20'!D10</f>
        <v>0</v>
      </c>
    </row>
    <row r="68" spans="2:6" ht="15" x14ac:dyDescent="0.25">
      <c r="B68" s="2" t="s">
        <v>111</v>
      </c>
      <c r="E68">
        <f>SUM(E66:E67)</f>
        <v>0</v>
      </c>
      <c r="F68">
        <f>SUM(F66:F67)</f>
        <v>0</v>
      </c>
    </row>
    <row r="70" spans="2:6" ht="15" x14ac:dyDescent="0.25">
      <c r="B70" s="2" t="s">
        <v>112</v>
      </c>
      <c r="E70" t="e">
        <f>E63+E68</f>
        <v>#VALUE!</v>
      </c>
      <c r="F70" t="e">
        <f>F63+F68</f>
        <v>#VALUE!</v>
      </c>
    </row>
    <row r="72" spans="2:6" ht="15.75" x14ac:dyDescent="0.25">
      <c r="B72" s="2" t="s">
        <v>113</v>
      </c>
      <c r="D72" s="1">
        <v>21</v>
      </c>
      <c r="E72">
        <f>'حقوق مالکانه'!F16</f>
        <v>8670145.466</v>
      </c>
      <c r="F72">
        <f>'حقوق مالکانه'!F10</f>
        <v>8670145.466</v>
      </c>
    </row>
    <row r="74" spans="2:6" ht="15" x14ac:dyDescent="0.25">
      <c r="B74" s="2" t="s">
        <v>119</v>
      </c>
      <c r="E74" t="e">
        <f>E70+E72</f>
        <v>#VALUE!</v>
      </c>
      <c r="F74" t="e">
        <f>F70+F72</f>
        <v>#VALUE!</v>
      </c>
    </row>
    <row r="76" spans="2:6" ht="15" x14ac:dyDescent="0.25">
      <c r="B76" s="2" t="s">
        <v>349</v>
      </c>
      <c r="E76" t="e">
        <f>IF(ROUND(E55-E74,0)=0,"تراز","عدم تراز")</f>
        <v>#VALUE!</v>
      </c>
      <c r="F76" t="e">
        <f>IF(ROUND(F55-F74,0)=0,"تراز","عدم تراز")</f>
        <v>#VALUE!</v>
      </c>
    </row>
    <row r="77" spans="2:6" ht="15" x14ac:dyDescent="0.25">
      <c r="D77" s="2" t="s">
        <v>289</v>
      </c>
      <c r="E77" s="2" t="s">
        <v>269</v>
      </c>
      <c r="F77" s="2" t="s">
        <v>270</v>
      </c>
    </row>
    <row r="78" spans="2:6" ht="15" x14ac:dyDescent="0.25">
      <c r="B78" s="2" t="s">
        <v>87</v>
      </c>
    </row>
    <row r="79" spans="2:6" ht="15" x14ac:dyDescent="0.25">
      <c r="B79" s="2" t="s">
        <v>88</v>
      </c>
    </row>
    <row r="80" spans="2:6" ht="15" x14ac:dyDescent="0.2">
      <c r="C80" t="s">
        <v>89</v>
      </c>
      <c r="D80" s="1">
        <v>6</v>
      </c>
      <c r="E80" t="e">
        <f>'جریان های نقدی'!C30</f>
        <v>#VALUE!</v>
      </c>
      <c r="F80">
        <f>'ترازنامه پایه'!D10</f>
        <v>50000</v>
      </c>
    </row>
    <row r="81" spans="2:6" ht="15" x14ac:dyDescent="0.2">
      <c r="C81" t="s">
        <v>90</v>
      </c>
      <c r="D81" s="1" t="s">
        <v>346</v>
      </c>
      <c r="E81">
        <f>((مفروضات!B23)/365)*سودوزیان!F8</f>
        <v>0</v>
      </c>
      <c r="F81">
        <f>((مفروضات!C23)/365)*سودوزیان!G8</f>
        <v>0</v>
      </c>
    </row>
    <row r="82" spans="2:6" ht="15" x14ac:dyDescent="0.2">
      <c r="C82" t="s">
        <v>91</v>
      </c>
      <c r="D82" s="1">
        <v>9</v>
      </c>
      <c r="E82">
        <f>موجودی_تفصیلی!G27</f>
        <v>0</v>
      </c>
      <c r="F82">
        <f>موجودی_تفصیلی!K27</f>
        <v>0</v>
      </c>
    </row>
    <row r="83" spans="2:6" ht="15" x14ac:dyDescent="0.2">
      <c r="C83" t="s">
        <v>92</v>
      </c>
      <c r="D83" s="1">
        <v>10</v>
      </c>
      <c r="E83">
        <f>مفروضات!B26*سودوزیان!F8</f>
        <v>0</v>
      </c>
      <c r="F83">
        <f>مفروضات!C26*سودوزیان!G8</f>
        <v>0</v>
      </c>
    </row>
    <row r="84" spans="2:6" ht="15" x14ac:dyDescent="0.25">
      <c r="B84" s="2" t="s">
        <v>93</v>
      </c>
      <c r="E84" t="e">
        <f>SUM(E80:E83)</f>
        <v>#VALUE!</v>
      </c>
      <c r="F84">
        <f>SUM(F80:F83)</f>
        <v>50000</v>
      </c>
    </row>
    <row r="86" spans="2:6" ht="15" x14ac:dyDescent="0.25">
      <c r="B86" s="2" t="s">
        <v>94</v>
      </c>
    </row>
    <row r="87" spans="2:6" ht="15" x14ac:dyDescent="0.2">
      <c r="C87" t="s">
        <v>97</v>
      </c>
      <c r="D87" s="1" t="s">
        <v>347</v>
      </c>
      <c r="E87">
        <f>'گردش دارایی ثابت'!E13</f>
        <v>0</v>
      </c>
      <c r="F87">
        <f>'گردش دارایی ثابت'!E8</f>
        <v>0</v>
      </c>
    </row>
    <row r="88" spans="2:6" ht="15" x14ac:dyDescent="0.2">
      <c r="C88" t="s">
        <v>98</v>
      </c>
      <c r="D88" s="1">
        <v>13</v>
      </c>
      <c r="E88">
        <f>مفروضات!B27*سودوزیان!F8</f>
        <v>0</v>
      </c>
      <c r="F88">
        <f>مفروضات!C27*سودوزیان!G8</f>
        <v>0</v>
      </c>
    </row>
    <row r="89" spans="2:6" ht="15" x14ac:dyDescent="0.25">
      <c r="B89" s="2" t="s">
        <v>99</v>
      </c>
      <c r="E89">
        <f>SUM(E87:E88)</f>
        <v>0</v>
      </c>
      <c r="F89">
        <f>SUM(F87:F88)</f>
        <v>0</v>
      </c>
    </row>
    <row r="91" spans="2:6" ht="15" x14ac:dyDescent="0.25">
      <c r="B91" s="2" t="s">
        <v>100</v>
      </c>
      <c r="E91" t="e">
        <f>E84+E89</f>
        <v>#VALUE!</v>
      </c>
      <c r="F91">
        <f>F84+F89</f>
        <v>50000</v>
      </c>
    </row>
    <row r="93" spans="2:6" ht="15" x14ac:dyDescent="0.25">
      <c r="B93" s="2" t="s">
        <v>101</v>
      </c>
    </row>
    <row r="94" spans="2:6" ht="15" x14ac:dyDescent="0.25">
      <c r="B94" s="2" t="s">
        <v>102</v>
      </c>
    </row>
    <row r="95" spans="2:6" ht="15" x14ac:dyDescent="0.2">
      <c r="C95" t="s">
        <v>103</v>
      </c>
      <c r="D95" s="1" t="s">
        <v>348</v>
      </c>
      <c r="E95">
        <f>'28.29.30.31'!C10</f>
        <v>0</v>
      </c>
      <c r="F95">
        <f>'28.29.30.31'!D10</f>
        <v>0</v>
      </c>
    </row>
    <row r="96" spans="2:6" ht="15" x14ac:dyDescent="0.2">
      <c r="C96" t="s">
        <v>104</v>
      </c>
      <c r="D96" s="1">
        <v>17</v>
      </c>
      <c r="E96" t="e">
        <f>سودوزیان!F20*-1</f>
        <v>#VALUE!</v>
      </c>
      <c r="F96" t="e">
        <f>سودوزیان!G20*-1</f>
        <v>#VALUE!</v>
      </c>
    </row>
    <row r="97" spans="2:6" ht="15" x14ac:dyDescent="0.2">
      <c r="C97" t="s">
        <v>105</v>
      </c>
      <c r="D97" s="1">
        <v>18</v>
      </c>
      <c r="E97">
        <f>'18'!C10</f>
        <v>0</v>
      </c>
      <c r="F97">
        <f>'18'!D10</f>
        <v>0</v>
      </c>
    </row>
    <row r="98" spans="2:6" ht="15" x14ac:dyDescent="0.2">
      <c r="C98" t="s">
        <v>106</v>
      </c>
      <c r="D98" s="1">
        <v>30</v>
      </c>
      <c r="E98">
        <f>مفروضات!B39</f>
        <v>50000</v>
      </c>
      <c r="F98">
        <f>مفروضات!C39</f>
        <v>40000</v>
      </c>
    </row>
    <row r="99" spans="2:6" ht="15" x14ac:dyDescent="0.25">
      <c r="B99" s="2" t="s">
        <v>107</v>
      </c>
      <c r="E99" t="e">
        <f>SUM(E95:E98)</f>
        <v>#VALUE!</v>
      </c>
      <c r="F99" t="e">
        <f>SUM(F95:F98)</f>
        <v>#VALUE!</v>
      </c>
    </row>
    <row r="101" spans="2:6" ht="15" x14ac:dyDescent="0.25">
      <c r="B101" s="2" t="s">
        <v>108</v>
      </c>
    </row>
    <row r="102" spans="2:6" ht="15" x14ac:dyDescent="0.2">
      <c r="C102" t="s">
        <v>109</v>
      </c>
      <c r="D102" s="1">
        <v>19</v>
      </c>
      <c r="E102">
        <f>'19'!C10</f>
        <v>0</v>
      </c>
      <c r="F102">
        <f>'19'!D10</f>
        <v>0</v>
      </c>
    </row>
    <row r="103" spans="2:6" ht="15" x14ac:dyDescent="0.2">
      <c r="C103" t="s">
        <v>110</v>
      </c>
      <c r="D103" s="1">
        <v>20</v>
      </c>
      <c r="E103">
        <f>'20'!C10</f>
        <v>0</v>
      </c>
      <c r="F103">
        <f>'20'!D10</f>
        <v>0</v>
      </c>
    </row>
    <row r="104" spans="2:6" ht="15" x14ac:dyDescent="0.25">
      <c r="B104" s="2" t="s">
        <v>111</v>
      </c>
      <c r="E104">
        <f>SUM(E102:E103)</f>
        <v>0</v>
      </c>
      <c r="F104">
        <f>SUM(F102:F103)</f>
        <v>0</v>
      </c>
    </row>
    <row r="106" spans="2:6" ht="15" x14ac:dyDescent="0.25">
      <c r="B106" s="2" t="s">
        <v>112</v>
      </c>
      <c r="E106" t="e">
        <f>E99+E104</f>
        <v>#VALUE!</v>
      </c>
      <c r="F106" t="e">
        <f>F99+F104</f>
        <v>#VALUE!</v>
      </c>
    </row>
    <row r="108" spans="2:6" ht="15.75" x14ac:dyDescent="0.25">
      <c r="B108" s="2" t="s">
        <v>113</v>
      </c>
      <c r="D108" s="1">
        <v>21</v>
      </c>
      <c r="E108">
        <f>'حقوق مالکانه'!F16</f>
        <v>8670145.466</v>
      </c>
      <c r="F108">
        <f>'حقوق مالکانه'!F10</f>
        <v>8670145.466</v>
      </c>
    </row>
    <row r="110" spans="2:6" ht="15" x14ac:dyDescent="0.25">
      <c r="B110" s="2" t="s">
        <v>119</v>
      </c>
      <c r="E110" t="e">
        <f>E106+E108</f>
        <v>#VALUE!</v>
      </c>
      <c r="F110" t="e">
        <f>F106+F108</f>
        <v>#VALUE!</v>
      </c>
    </row>
    <row r="112" spans="2:6" ht="15" x14ac:dyDescent="0.25">
      <c r="B112" s="2" t="s">
        <v>349</v>
      </c>
      <c r="E112" t="e">
        <f>IF(ROUND(E91-E110,0)=0,"تراز","عدم تراز")</f>
        <v>#VALUE!</v>
      </c>
      <c r="F112" t="e">
        <f>IF(ROUND(F91-F110,0)=0,"تراز","عدم تراز")</f>
        <v>#VALUE!</v>
      </c>
    </row>
    <row r="113" spans="2:6" ht="15" x14ac:dyDescent="0.25">
      <c r="D113" s="2" t="s">
        <v>289</v>
      </c>
      <c r="E113" s="2" t="s">
        <v>269</v>
      </c>
      <c r="F113" s="2" t="s">
        <v>270</v>
      </c>
    </row>
    <row r="114" spans="2:6" ht="15" x14ac:dyDescent="0.25">
      <c r="B114" s="2" t="s">
        <v>87</v>
      </c>
    </row>
    <row r="115" spans="2:6" ht="15" x14ac:dyDescent="0.25">
      <c r="B115" s="2" t="s">
        <v>88</v>
      </c>
    </row>
    <row r="116" spans="2:6" ht="15" x14ac:dyDescent="0.2">
      <c r="C116" t="s">
        <v>89</v>
      </c>
      <c r="D116" s="1">
        <v>6</v>
      </c>
      <c r="E116" t="e">
        <f>'جریان های نقدی'!C30</f>
        <v>#VALUE!</v>
      </c>
      <c r="F116">
        <f>'ترازنامه پایه'!D10</f>
        <v>50000</v>
      </c>
    </row>
    <row r="117" spans="2:6" ht="15" x14ac:dyDescent="0.2">
      <c r="C117" t="s">
        <v>90</v>
      </c>
      <c r="D117" s="1" t="s">
        <v>346</v>
      </c>
      <c r="E117">
        <f>((مفروضات!B23)/365)*سودوزیان!F8</f>
        <v>0</v>
      </c>
      <c r="F117">
        <f>((مفروضات!C23)/365)*سودوزیان!G8</f>
        <v>0</v>
      </c>
    </row>
    <row r="118" spans="2:6" ht="15" x14ac:dyDescent="0.2">
      <c r="C118" t="s">
        <v>91</v>
      </c>
      <c r="D118" s="1">
        <v>9</v>
      </c>
      <c r="E118">
        <f>موجودی_تفصیلی!G27</f>
        <v>0</v>
      </c>
      <c r="F118">
        <f>موجودی_تفصیلی!K27</f>
        <v>0</v>
      </c>
    </row>
    <row r="119" spans="2:6" ht="15" x14ac:dyDescent="0.2">
      <c r="C119" t="s">
        <v>92</v>
      </c>
      <c r="D119" s="1">
        <v>10</v>
      </c>
      <c r="E119">
        <f>مفروضات!B26*سودوزیان!F8</f>
        <v>0</v>
      </c>
      <c r="F119">
        <f>مفروضات!C26*سودوزیان!G8</f>
        <v>0</v>
      </c>
    </row>
    <row r="120" spans="2:6" ht="15" x14ac:dyDescent="0.25">
      <c r="B120" s="2" t="s">
        <v>93</v>
      </c>
      <c r="E120" t="e">
        <f>SUM(E116:E119)</f>
        <v>#VALUE!</v>
      </c>
      <c r="F120">
        <f>SUM(F116:F119)</f>
        <v>50000</v>
      </c>
    </row>
    <row r="122" spans="2:6" ht="15" x14ac:dyDescent="0.25">
      <c r="B122" s="2" t="s">
        <v>94</v>
      </c>
    </row>
    <row r="123" spans="2:6" ht="15" x14ac:dyDescent="0.2">
      <c r="C123" t="s">
        <v>97</v>
      </c>
      <c r="D123" s="1" t="s">
        <v>347</v>
      </c>
      <c r="E123">
        <f>'گردش دارایی ثابت'!E13</f>
        <v>0</v>
      </c>
      <c r="F123">
        <f>'گردش دارایی ثابت'!E8</f>
        <v>0</v>
      </c>
    </row>
    <row r="124" spans="2:6" ht="15" x14ac:dyDescent="0.2">
      <c r="C124" t="s">
        <v>98</v>
      </c>
      <c r="D124" s="1">
        <v>13</v>
      </c>
      <c r="E124">
        <f>مفروضات!B27*سودوزیان!F8</f>
        <v>0</v>
      </c>
      <c r="F124">
        <f>مفروضات!C27*سودوزیان!G8</f>
        <v>0</v>
      </c>
    </row>
    <row r="125" spans="2:6" ht="15" x14ac:dyDescent="0.25">
      <c r="B125" s="2" t="s">
        <v>99</v>
      </c>
      <c r="E125">
        <f>SUM(E123:E124)</f>
        <v>0</v>
      </c>
      <c r="F125">
        <f>SUM(F123:F124)</f>
        <v>0</v>
      </c>
    </row>
    <row r="127" spans="2:6" ht="15" x14ac:dyDescent="0.25">
      <c r="B127" s="2" t="s">
        <v>100</v>
      </c>
      <c r="E127" t="e">
        <f>E120+E125</f>
        <v>#VALUE!</v>
      </c>
      <c r="F127">
        <f>F120+F125</f>
        <v>50000</v>
      </c>
    </row>
    <row r="129" spans="2:6" ht="15" x14ac:dyDescent="0.25">
      <c r="B129" s="2" t="s">
        <v>101</v>
      </c>
    </row>
    <row r="130" spans="2:6" ht="15" x14ac:dyDescent="0.25">
      <c r="B130" s="2" t="s">
        <v>102</v>
      </c>
    </row>
    <row r="131" spans="2:6" ht="15" x14ac:dyDescent="0.2">
      <c r="C131" t="s">
        <v>103</v>
      </c>
      <c r="D131" s="1" t="s">
        <v>348</v>
      </c>
      <c r="E131">
        <f>'28.29.30.31'!C10</f>
        <v>0</v>
      </c>
      <c r="F131">
        <f>'28.29.30.31'!D10</f>
        <v>0</v>
      </c>
    </row>
    <row r="132" spans="2:6" ht="15" x14ac:dyDescent="0.2">
      <c r="C132" t="s">
        <v>104</v>
      </c>
      <c r="D132" s="1">
        <v>17</v>
      </c>
      <c r="E132" t="e">
        <f>سودوزیان!F20*-1</f>
        <v>#VALUE!</v>
      </c>
      <c r="F132" t="e">
        <f>سودوزیان!G20*-1</f>
        <v>#VALUE!</v>
      </c>
    </row>
    <row r="133" spans="2:6" ht="15" x14ac:dyDescent="0.2">
      <c r="C133" t="s">
        <v>105</v>
      </c>
      <c r="D133" s="1">
        <v>18</v>
      </c>
      <c r="E133">
        <f>'18'!C10</f>
        <v>0</v>
      </c>
      <c r="F133">
        <f>'18'!D10</f>
        <v>0</v>
      </c>
    </row>
    <row r="134" spans="2:6" ht="15" x14ac:dyDescent="0.2">
      <c r="C134" t="s">
        <v>106</v>
      </c>
      <c r="D134" s="1">
        <v>30</v>
      </c>
      <c r="E134">
        <f>مفروضات!B39</f>
        <v>50000</v>
      </c>
      <c r="F134">
        <f>مفروضات!C39</f>
        <v>40000</v>
      </c>
    </row>
    <row r="135" spans="2:6" ht="15" x14ac:dyDescent="0.25">
      <c r="B135" s="2" t="s">
        <v>107</v>
      </c>
      <c r="E135" t="e">
        <f>SUM(E131:E134)</f>
        <v>#VALUE!</v>
      </c>
      <c r="F135" t="e">
        <f>SUM(F131:F134)</f>
        <v>#VALUE!</v>
      </c>
    </row>
    <row r="137" spans="2:6" ht="15" x14ac:dyDescent="0.25">
      <c r="B137" s="2" t="s">
        <v>108</v>
      </c>
    </row>
    <row r="138" spans="2:6" ht="15" x14ac:dyDescent="0.2">
      <c r="C138" t="s">
        <v>109</v>
      </c>
      <c r="D138" s="1">
        <v>19</v>
      </c>
      <c r="E138">
        <f>'19'!C10</f>
        <v>0</v>
      </c>
      <c r="F138">
        <f>'19'!D10</f>
        <v>0</v>
      </c>
    </row>
    <row r="139" spans="2:6" ht="15" x14ac:dyDescent="0.2">
      <c r="C139" t="s">
        <v>110</v>
      </c>
      <c r="D139" s="1">
        <v>20</v>
      </c>
      <c r="E139">
        <f>'20'!C10</f>
        <v>0</v>
      </c>
      <c r="F139">
        <f>'20'!D10</f>
        <v>0</v>
      </c>
    </row>
    <row r="140" spans="2:6" ht="15" x14ac:dyDescent="0.25">
      <c r="B140" s="2" t="s">
        <v>111</v>
      </c>
      <c r="E140">
        <f>SUM(E138:E139)</f>
        <v>0</v>
      </c>
      <c r="F140">
        <f>SUM(F138:F139)</f>
        <v>0</v>
      </c>
    </row>
    <row r="142" spans="2:6" ht="15" x14ac:dyDescent="0.25">
      <c r="B142" s="2" t="s">
        <v>112</v>
      </c>
      <c r="E142" t="e">
        <f>E135+E140</f>
        <v>#VALUE!</v>
      </c>
      <c r="F142" t="e">
        <f>F135+F140</f>
        <v>#VALUE!</v>
      </c>
    </row>
    <row r="144" spans="2:6" ht="15.75" x14ac:dyDescent="0.25">
      <c r="B144" s="2" t="s">
        <v>113</v>
      </c>
      <c r="D144" s="1">
        <v>21</v>
      </c>
      <c r="E144">
        <f>'حقوق مالکانه'!F16</f>
        <v>8670145.466</v>
      </c>
      <c r="F144">
        <f>'حقوق مالکانه'!F10</f>
        <v>8670145.466</v>
      </c>
    </row>
    <row r="146" spans="2:6" ht="15" x14ac:dyDescent="0.25">
      <c r="B146" s="2" t="s">
        <v>119</v>
      </c>
      <c r="E146" t="e">
        <f>E142+E144</f>
        <v>#VALUE!</v>
      </c>
      <c r="F146" t="e">
        <f>F142+F144</f>
        <v>#VALUE!</v>
      </c>
    </row>
    <row r="148" spans="2:6" ht="15" x14ac:dyDescent="0.25">
      <c r="B148" s="2" t="s">
        <v>349</v>
      </c>
      <c r="E148" t="e">
        <f>IF(ROUND(E127-E146,0)=0,"تراز","عدم تراز")</f>
        <v>#VALUE!</v>
      </c>
      <c r="F148" t="e">
        <f>IF(ROUND(F127-F146,0)=0,"تراز","عدم تراز")</f>
        <v>#VALUE!</v>
      </c>
    </row>
    <row r="149" spans="2:6" ht="15" x14ac:dyDescent="0.25">
      <c r="D149" s="2" t="s">
        <v>289</v>
      </c>
      <c r="E149" s="2" t="s">
        <v>269</v>
      </c>
      <c r="F149" s="2" t="s">
        <v>270</v>
      </c>
    </row>
    <row r="150" spans="2:6" ht="15" x14ac:dyDescent="0.25">
      <c r="B150" s="2" t="s">
        <v>87</v>
      </c>
    </row>
    <row r="151" spans="2:6" ht="15" x14ac:dyDescent="0.25">
      <c r="B151" s="2" t="s">
        <v>88</v>
      </c>
    </row>
    <row r="152" spans="2:6" ht="15" x14ac:dyDescent="0.2">
      <c r="C152" t="s">
        <v>89</v>
      </c>
      <c r="D152" s="1">
        <v>6</v>
      </c>
      <c r="E152" t="e">
        <f>'جریان های نقدی'!C30</f>
        <v>#VALUE!</v>
      </c>
      <c r="F152">
        <f>'ترازنامه پایه'!D10</f>
        <v>50000</v>
      </c>
    </row>
    <row r="153" spans="2:6" ht="15" x14ac:dyDescent="0.2">
      <c r="C153" t="s">
        <v>90</v>
      </c>
      <c r="D153" s="1" t="s">
        <v>346</v>
      </c>
      <c r="E153">
        <f>((مفروضات!B23)/365)*سودوزیان!F8</f>
        <v>0</v>
      </c>
      <c r="F153">
        <f>((مفروضات!C23)/365)*سودوزیان!G8</f>
        <v>0</v>
      </c>
    </row>
    <row r="154" spans="2:6" ht="15" x14ac:dyDescent="0.2">
      <c r="C154" t="s">
        <v>91</v>
      </c>
      <c r="D154" s="1">
        <v>9</v>
      </c>
      <c r="E154">
        <f>موجودی_تفصیلی!G27</f>
        <v>0</v>
      </c>
      <c r="F154">
        <f>موجودی_تفصیلی!K27</f>
        <v>0</v>
      </c>
    </row>
    <row r="155" spans="2:6" ht="15" x14ac:dyDescent="0.2">
      <c r="C155" t="s">
        <v>92</v>
      </c>
      <c r="D155" s="1">
        <v>10</v>
      </c>
      <c r="E155">
        <f>مفروضات!B26*سودوزیان!F8</f>
        <v>0</v>
      </c>
      <c r="F155">
        <f>مفروضات!C26*سودوزیان!G8</f>
        <v>0</v>
      </c>
    </row>
    <row r="156" spans="2:6" ht="15" x14ac:dyDescent="0.25">
      <c r="B156" s="2" t="s">
        <v>93</v>
      </c>
      <c r="E156" t="e">
        <f>SUM(E152:E155)</f>
        <v>#VALUE!</v>
      </c>
      <c r="F156">
        <f>SUM(F152:F155)</f>
        <v>50000</v>
      </c>
    </row>
    <row r="158" spans="2:6" ht="15" x14ac:dyDescent="0.25">
      <c r="B158" s="2" t="s">
        <v>94</v>
      </c>
    </row>
    <row r="159" spans="2:6" ht="15" x14ac:dyDescent="0.2">
      <c r="C159" t="s">
        <v>97</v>
      </c>
      <c r="D159" s="1" t="s">
        <v>347</v>
      </c>
      <c r="E159">
        <f>'گردش دارایی ثابت'!E13</f>
        <v>0</v>
      </c>
      <c r="F159">
        <f>'گردش دارایی ثابت'!E8</f>
        <v>0</v>
      </c>
    </row>
    <row r="160" spans="2:6" ht="15" x14ac:dyDescent="0.2">
      <c r="C160" t="s">
        <v>98</v>
      </c>
      <c r="D160" s="1">
        <v>13</v>
      </c>
      <c r="E160">
        <f>مفروضات!B27*سودوزیان!F8</f>
        <v>0</v>
      </c>
      <c r="F160">
        <f>مفروضات!C27*سودوزیان!G8</f>
        <v>0</v>
      </c>
    </row>
    <row r="161" spans="2:6" ht="15" x14ac:dyDescent="0.25">
      <c r="B161" s="2" t="s">
        <v>99</v>
      </c>
      <c r="E161">
        <f>SUM(E159:E160)</f>
        <v>0</v>
      </c>
      <c r="F161">
        <f>SUM(F159:F160)</f>
        <v>0</v>
      </c>
    </row>
    <row r="163" spans="2:6" ht="15" x14ac:dyDescent="0.25">
      <c r="B163" s="2" t="s">
        <v>100</v>
      </c>
      <c r="E163" t="e">
        <f>E156+E161</f>
        <v>#VALUE!</v>
      </c>
      <c r="F163">
        <f>F156+F161</f>
        <v>50000</v>
      </c>
    </row>
    <row r="165" spans="2:6" ht="15" x14ac:dyDescent="0.25">
      <c r="B165" s="2" t="s">
        <v>101</v>
      </c>
    </row>
    <row r="166" spans="2:6" ht="15" x14ac:dyDescent="0.25">
      <c r="B166" s="2" t="s">
        <v>102</v>
      </c>
    </row>
    <row r="167" spans="2:6" ht="15" x14ac:dyDescent="0.2">
      <c r="C167" t="s">
        <v>103</v>
      </c>
      <c r="D167" s="1" t="s">
        <v>348</v>
      </c>
      <c r="E167">
        <f>'28.29.30.31'!C10</f>
        <v>0</v>
      </c>
      <c r="F167">
        <f>'28.29.30.31'!D10</f>
        <v>0</v>
      </c>
    </row>
    <row r="168" spans="2:6" ht="15" x14ac:dyDescent="0.2">
      <c r="C168" t="s">
        <v>104</v>
      </c>
      <c r="D168" s="1">
        <v>17</v>
      </c>
      <c r="E168" t="e">
        <f>سودوزیان!F20*-1</f>
        <v>#VALUE!</v>
      </c>
      <c r="F168" t="e">
        <f>سودوزیان!G20*-1</f>
        <v>#VALUE!</v>
      </c>
    </row>
    <row r="169" spans="2:6" ht="15" x14ac:dyDescent="0.2">
      <c r="C169" t="s">
        <v>105</v>
      </c>
      <c r="D169" s="1">
        <v>18</v>
      </c>
      <c r="E169">
        <f>'18'!C10</f>
        <v>0</v>
      </c>
      <c r="F169">
        <f>'18'!D10</f>
        <v>0</v>
      </c>
    </row>
    <row r="170" spans="2:6" ht="15" x14ac:dyDescent="0.2">
      <c r="C170" t="s">
        <v>106</v>
      </c>
      <c r="D170" s="1">
        <v>30</v>
      </c>
      <c r="E170">
        <f>مفروضات!B39</f>
        <v>50000</v>
      </c>
      <c r="F170">
        <f>مفروضات!C39</f>
        <v>40000</v>
      </c>
    </row>
    <row r="171" spans="2:6" ht="15" x14ac:dyDescent="0.25">
      <c r="B171" s="2" t="s">
        <v>107</v>
      </c>
      <c r="E171" t="e">
        <f>SUM(E167:E170)</f>
        <v>#VALUE!</v>
      </c>
      <c r="F171" t="e">
        <f>SUM(F167:F170)</f>
        <v>#VALUE!</v>
      </c>
    </row>
    <row r="173" spans="2:6" ht="15" x14ac:dyDescent="0.25">
      <c r="B173" s="2" t="s">
        <v>108</v>
      </c>
    </row>
    <row r="174" spans="2:6" ht="15" x14ac:dyDescent="0.2">
      <c r="C174" t="s">
        <v>109</v>
      </c>
      <c r="D174" s="1">
        <v>19</v>
      </c>
      <c r="E174">
        <f>'19'!C10</f>
        <v>0</v>
      </c>
      <c r="F174">
        <f>'19'!D10</f>
        <v>0</v>
      </c>
    </row>
    <row r="175" spans="2:6" ht="15" x14ac:dyDescent="0.2">
      <c r="C175" t="s">
        <v>110</v>
      </c>
      <c r="D175" s="1">
        <v>20</v>
      </c>
      <c r="E175">
        <f>'20'!C10</f>
        <v>0</v>
      </c>
      <c r="F175">
        <f>'20'!D10</f>
        <v>0</v>
      </c>
    </row>
    <row r="176" spans="2:6" ht="15" x14ac:dyDescent="0.25">
      <c r="B176" s="2" t="s">
        <v>111</v>
      </c>
      <c r="E176">
        <f>SUM(E174:E175)</f>
        <v>0</v>
      </c>
      <c r="F176">
        <f>SUM(F174:F175)</f>
        <v>0</v>
      </c>
    </row>
    <row r="178" spans="2:6" ht="15" x14ac:dyDescent="0.25">
      <c r="B178" s="2" t="s">
        <v>112</v>
      </c>
      <c r="E178" t="e">
        <f>E171+E176</f>
        <v>#VALUE!</v>
      </c>
      <c r="F178" t="e">
        <f>F171+F176</f>
        <v>#VALUE!</v>
      </c>
    </row>
    <row r="180" spans="2:6" ht="15.75" x14ac:dyDescent="0.25">
      <c r="B180" s="2" t="s">
        <v>113</v>
      </c>
      <c r="D180" s="1">
        <v>21</v>
      </c>
      <c r="E180">
        <f>'حقوق مالکانه'!F16</f>
        <v>8670145.466</v>
      </c>
      <c r="F180">
        <f>'حقوق مالکانه'!F10</f>
        <v>8670145.466</v>
      </c>
    </row>
    <row r="182" spans="2:6" ht="15" x14ac:dyDescent="0.25">
      <c r="B182" s="2" t="s">
        <v>119</v>
      </c>
      <c r="E182" t="e">
        <f>E178+E180</f>
        <v>#VALUE!</v>
      </c>
      <c r="F182" t="e">
        <f>F178+F180</f>
        <v>#VALUE!</v>
      </c>
    </row>
    <row r="184" spans="2:6" ht="15" x14ac:dyDescent="0.25">
      <c r="B184" s="2" t="s">
        <v>349</v>
      </c>
      <c r="E184" t="e">
        <f>IF(ROUND(E163-E182,0)=0,"تراز","عدم تراز")</f>
        <v>#VALUE!</v>
      </c>
      <c r="F184" t="e">
        <f>IF(ROUND(F163-F182,0)=0,"تراز","عدم تراز")</f>
        <v>#VALUE!</v>
      </c>
    </row>
    <row r="185" spans="2:6" ht="15" x14ac:dyDescent="0.25">
      <c r="D185" s="2" t="s">
        <v>289</v>
      </c>
      <c r="E185" s="2" t="s">
        <v>269</v>
      </c>
      <c r="F185" s="2" t="s">
        <v>270</v>
      </c>
    </row>
    <row r="186" spans="2:6" ht="15" x14ac:dyDescent="0.25">
      <c r="B186" s="2" t="s">
        <v>87</v>
      </c>
    </row>
    <row r="187" spans="2:6" ht="15" x14ac:dyDescent="0.25">
      <c r="B187" s="2" t="s">
        <v>88</v>
      </c>
    </row>
    <row r="188" spans="2:6" ht="15" x14ac:dyDescent="0.2">
      <c r="C188" t="s">
        <v>89</v>
      </c>
      <c r="D188" s="1">
        <v>6</v>
      </c>
      <c r="E188" t="e">
        <f>'جریان های نقدی'!C30</f>
        <v>#VALUE!</v>
      </c>
      <c r="F188">
        <f>'ترازنامه پایه'!D10</f>
        <v>50000</v>
      </c>
    </row>
    <row r="189" spans="2:6" ht="15" x14ac:dyDescent="0.2">
      <c r="C189" t="s">
        <v>90</v>
      </c>
      <c r="D189" s="1" t="s">
        <v>346</v>
      </c>
      <c r="E189">
        <f>((مفروضات!B23)/365)*سودوزیان!F8</f>
        <v>0</v>
      </c>
      <c r="F189">
        <f>((مفروضات!C23)/365)*سودوزیان!G8</f>
        <v>0</v>
      </c>
    </row>
    <row r="190" spans="2:6" ht="15" x14ac:dyDescent="0.2">
      <c r="C190" t="s">
        <v>91</v>
      </c>
      <c r="D190" s="1">
        <v>9</v>
      </c>
      <c r="E190">
        <f>موجودی_تفصیلی!G27</f>
        <v>0</v>
      </c>
      <c r="F190">
        <f>موجودی_تفصیلی!K27</f>
        <v>0</v>
      </c>
    </row>
    <row r="191" spans="2:6" ht="15" x14ac:dyDescent="0.2">
      <c r="C191" t="s">
        <v>92</v>
      </c>
      <c r="D191" s="1">
        <v>10</v>
      </c>
      <c r="E191">
        <f>مفروضات!B26*سودوزیان!F8</f>
        <v>0</v>
      </c>
      <c r="F191">
        <f>مفروضات!C26*سودوزیان!G8</f>
        <v>0</v>
      </c>
    </row>
    <row r="192" spans="2:6" ht="15" x14ac:dyDescent="0.25">
      <c r="B192" s="2" t="s">
        <v>93</v>
      </c>
      <c r="E192" t="e">
        <f>SUM(E188:E191)</f>
        <v>#VALUE!</v>
      </c>
      <c r="F192">
        <f>SUM(F188:F191)</f>
        <v>50000</v>
      </c>
    </row>
    <row r="194" spans="2:6" ht="15" x14ac:dyDescent="0.25">
      <c r="B194" s="2" t="s">
        <v>94</v>
      </c>
    </row>
    <row r="195" spans="2:6" ht="15" x14ac:dyDescent="0.2">
      <c r="C195" t="s">
        <v>97</v>
      </c>
      <c r="D195" s="1" t="s">
        <v>347</v>
      </c>
      <c r="E195">
        <f>'گردش دارایی ثابت'!E13</f>
        <v>0</v>
      </c>
      <c r="F195">
        <f>'گردش دارایی ثابت'!E8</f>
        <v>0</v>
      </c>
    </row>
    <row r="196" spans="2:6" ht="15" x14ac:dyDescent="0.2">
      <c r="C196" t="s">
        <v>98</v>
      </c>
      <c r="D196" s="1">
        <v>13</v>
      </c>
      <c r="E196">
        <f>مفروضات!B27*سودوزیان!F8</f>
        <v>0</v>
      </c>
      <c r="F196">
        <f>مفروضات!C27*سودوزیان!G8</f>
        <v>0</v>
      </c>
    </row>
    <row r="197" spans="2:6" ht="15" x14ac:dyDescent="0.25">
      <c r="B197" s="2" t="s">
        <v>99</v>
      </c>
      <c r="E197">
        <f>SUM(E195:E196)</f>
        <v>0</v>
      </c>
      <c r="F197">
        <f>SUM(F195:F196)</f>
        <v>0</v>
      </c>
    </row>
    <row r="199" spans="2:6" ht="15" x14ac:dyDescent="0.25">
      <c r="B199" s="2" t="s">
        <v>100</v>
      </c>
      <c r="E199" t="e">
        <f>E192+E197</f>
        <v>#VALUE!</v>
      </c>
      <c r="F199">
        <f>F192+F197</f>
        <v>50000</v>
      </c>
    </row>
    <row r="201" spans="2:6" ht="15" x14ac:dyDescent="0.25">
      <c r="B201" s="2" t="s">
        <v>101</v>
      </c>
    </row>
    <row r="202" spans="2:6" ht="15" x14ac:dyDescent="0.25">
      <c r="B202" s="2" t="s">
        <v>102</v>
      </c>
    </row>
    <row r="203" spans="2:6" ht="15" x14ac:dyDescent="0.2">
      <c r="C203" t="s">
        <v>103</v>
      </c>
      <c r="D203" s="1" t="s">
        <v>348</v>
      </c>
      <c r="E203">
        <f>'28.29.30.31'!C10</f>
        <v>0</v>
      </c>
      <c r="F203">
        <f>'28.29.30.31'!D10</f>
        <v>0</v>
      </c>
    </row>
    <row r="204" spans="2:6" ht="15" x14ac:dyDescent="0.2">
      <c r="C204" t="s">
        <v>104</v>
      </c>
      <c r="D204" s="1">
        <v>17</v>
      </c>
      <c r="E204" t="e">
        <f>سودوزیان!F20*-1</f>
        <v>#VALUE!</v>
      </c>
      <c r="F204" t="e">
        <f>سودوزیان!G20*-1</f>
        <v>#VALUE!</v>
      </c>
    </row>
    <row r="205" spans="2:6" ht="15" x14ac:dyDescent="0.2">
      <c r="C205" t="s">
        <v>105</v>
      </c>
      <c r="D205" s="1">
        <v>18</v>
      </c>
      <c r="E205">
        <f>'18'!C10</f>
        <v>0</v>
      </c>
      <c r="F205">
        <f>'18'!D10</f>
        <v>0</v>
      </c>
    </row>
    <row r="206" spans="2:6" ht="15" x14ac:dyDescent="0.2">
      <c r="C206" t="s">
        <v>106</v>
      </c>
      <c r="D206" s="1">
        <v>30</v>
      </c>
      <c r="E206">
        <f>مفروضات!B39</f>
        <v>50000</v>
      </c>
      <c r="F206">
        <f>مفروضات!C39</f>
        <v>40000</v>
      </c>
    </row>
    <row r="207" spans="2:6" ht="15" x14ac:dyDescent="0.25">
      <c r="B207" s="2" t="s">
        <v>107</v>
      </c>
      <c r="E207" t="e">
        <f>SUM(E203:E206)</f>
        <v>#VALUE!</v>
      </c>
      <c r="F207" t="e">
        <f>SUM(F203:F206)</f>
        <v>#VALUE!</v>
      </c>
    </row>
    <row r="209" spans="2:6" ht="15" x14ac:dyDescent="0.25">
      <c r="B209" s="2" t="s">
        <v>108</v>
      </c>
    </row>
    <row r="210" spans="2:6" ht="15" x14ac:dyDescent="0.2">
      <c r="C210" t="s">
        <v>109</v>
      </c>
      <c r="D210" s="1">
        <v>19</v>
      </c>
      <c r="E210">
        <f>'19'!C10</f>
        <v>0</v>
      </c>
      <c r="F210">
        <f>'19'!D10</f>
        <v>0</v>
      </c>
    </row>
    <row r="211" spans="2:6" ht="15" x14ac:dyDescent="0.2">
      <c r="C211" t="s">
        <v>110</v>
      </c>
      <c r="D211" s="1">
        <v>20</v>
      </c>
      <c r="E211">
        <f>'20'!C10</f>
        <v>0</v>
      </c>
      <c r="F211">
        <f>'20'!D10</f>
        <v>0</v>
      </c>
    </row>
    <row r="212" spans="2:6" ht="15" x14ac:dyDescent="0.25">
      <c r="B212" s="2" t="s">
        <v>111</v>
      </c>
      <c r="E212">
        <f>SUM(E210:E211)</f>
        <v>0</v>
      </c>
      <c r="F212">
        <f>SUM(F210:F211)</f>
        <v>0</v>
      </c>
    </row>
    <row r="214" spans="2:6" ht="15" x14ac:dyDescent="0.25">
      <c r="B214" s="2" t="s">
        <v>112</v>
      </c>
      <c r="E214" t="e">
        <f>E207+E212</f>
        <v>#VALUE!</v>
      </c>
      <c r="F214" t="e">
        <f>F207+F212</f>
        <v>#VALUE!</v>
      </c>
    </row>
    <row r="216" spans="2:6" ht="15.75" x14ac:dyDescent="0.25">
      <c r="B216" s="2" t="s">
        <v>113</v>
      </c>
      <c r="D216" s="1">
        <v>21</v>
      </c>
      <c r="E216">
        <f>'حقوق مالکانه'!F16</f>
        <v>8670145.466</v>
      </c>
      <c r="F216">
        <f>'حقوق مالکانه'!F10</f>
        <v>8670145.466</v>
      </c>
    </row>
    <row r="218" spans="2:6" ht="15" x14ac:dyDescent="0.25">
      <c r="B218" s="2" t="s">
        <v>119</v>
      </c>
      <c r="E218" t="e">
        <f>E214+E216</f>
        <v>#VALUE!</v>
      </c>
      <c r="F218" t="e">
        <f>F214+F216</f>
        <v>#VALUE!</v>
      </c>
    </row>
    <row r="220" spans="2:6" ht="15" x14ac:dyDescent="0.25">
      <c r="B220" s="2" t="s">
        <v>349</v>
      </c>
      <c r="E220" t="e">
        <f>IF(ROUND(E199-E218,0)=0,"تراز","عدم تراز")</f>
        <v>#VALUE!</v>
      </c>
      <c r="F220" t="e">
        <f>IF(ROUND(F199-F218,0)=0,"تراز","عدم تراز")</f>
        <v>#VALUE!</v>
      </c>
    </row>
    <row r="221" spans="2:6" ht="15" x14ac:dyDescent="0.25">
      <c r="D221" s="2" t="s">
        <v>289</v>
      </c>
      <c r="E221" s="2" t="s">
        <v>269</v>
      </c>
      <c r="F221" s="2" t="s">
        <v>270</v>
      </c>
    </row>
    <row r="222" spans="2:6" ht="15" x14ac:dyDescent="0.25">
      <c r="B222" s="2" t="s">
        <v>87</v>
      </c>
    </row>
    <row r="223" spans="2:6" ht="15" x14ac:dyDescent="0.25">
      <c r="B223" s="2" t="s">
        <v>88</v>
      </c>
    </row>
    <row r="224" spans="2:6" ht="15" x14ac:dyDescent="0.2">
      <c r="C224" t="s">
        <v>89</v>
      </c>
      <c r="D224" s="1">
        <v>6</v>
      </c>
      <c r="E224" t="e">
        <f>'جریان های نقدی'!C30</f>
        <v>#VALUE!</v>
      </c>
      <c r="F224">
        <f>'ترازنامه پایه'!D10</f>
        <v>50000</v>
      </c>
    </row>
    <row r="225" spans="2:6" ht="15" x14ac:dyDescent="0.2">
      <c r="C225" t="s">
        <v>90</v>
      </c>
      <c r="D225" s="1" t="s">
        <v>346</v>
      </c>
      <c r="E225">
        <f>((مفروضات!B23)/365)*سودوزیان!F8</f>
        <v>0</v>
      </c>
      <c r="F225">
        <f>((مفروضات!C23)/365)*سودوزیان!G8</f>
        <v>0</v>
      </c>
    </row>
    <row r="226" spans="2:6" ht="15" x14ac:dyDescent="0.2">
      <c r="C226" t="s">
        <v>91</v>
      </c>
      <c r="D226" s="1">
        <v>9</v>
      </c>
      <c r="E226">
        <f>موجودی_تفصیلی!G27</f>
        <v>0</v>
      </c>
      <c r="F226">
        <f>موجودی_تفصیلی!K27</f>
        <v>0</v>
      </c>
    </row>
    <row r="227" spans="2:6" ht="15" x14ac:dyDescent="0.2">
      <c r="C227" t="s">
        <v>92</v>
      </c>
      <c r="D227" s="1">
        <v>10</v>
      </c>
      <c r="E227">
        <f>مفروضات!B26*سودوزیان!F8</f>
        <v>0</v>
      </c>
      <c r="F227">
        <f>مفروضات!C26*سودوزیان!G8</f>
        <v>0</v>
      </c>
    </row>
    <row r="228" spans="2:6" ht="15" x14ac:dyDescent="0.25">
      <c r="B228" s="2" t="s">
        <v>93</v>
      </c>
      <c r="E228" t="e">
        <f>SUM(E224:E227)</f>
        <v>#VALUE!</v>
      </c>
      <c r="F228">
        <f>SUM(F224:F227)</f>
        <v>50000</v>
      </c>
    </row>
    <row r="230" spans="2:6" ht="15" x14ac:dyDescent="0.25">
      <c r="B230" s="2" t="s">
        <v>94</v>
      </c>
    </row>
    <row r="231" spans="2:6" ht="15" x14ac:dyDescent="0.2">
      <c r="C231" t="s">
        <v>97</v>
      </c>
      <c r="D231" s="1" t="s">
        <v>347</v>
      </c>
      <c r="E231">
        <f>'گردش دارایی ثابت'!E13</f>
        <v>0</v>
      </c>
      <c r="F231">
        <f>'گردش دارایی ثابت'!E8</f>
        <v>0</v>
      </c>
    </row>
    <row r="232" spans="2:6" ht="15" x14ac:dyDescent="0.2">
      <c r="C232" t="s">
        <v>98</v>
      </c>
      <c r="D232" s="1">
        <v>13</v>
      </c>
      <c r="E232">
        <f>مفروضات!B27*سودوزیان!F8</f>
        <v>0</v>
      </c>
      <c r="F232">
        <f>مفروضات!C27*سودوزیان!G8</f>
        <v>0</v>
      </c>
    </row>
    <row r="233" spans="2:6" ht="15" x14ac:dyDescent="0.25">
      <c r="B233" s="2" t="s">
        <v>99</v>
      </c>
      <c r="E233">
        <f>SUM(E231:E232)</f>
        <v>0</v>
      </c>
      <c r="F233">
        <f>SUM(F231:F232)</f>
        <v>0</v>
      </c>
    </row>
    <row r="235" spans="2:6" ht="15" x14ac:dyDescent="0.25">
      <c r="B235" s="2" t="s">
        <v>100</v>
      </c>
      <c r="E235" t="e">
        <f>E228+E233</f>
        <v>#VALUE!</v>
      </c>
      <c r="F235">
        <f>F228+F233</f>
        <v>50000</v>
      </c>
    </row>
    <row r="237" spans="2:6" ht="15" x14ac:dyDescent="0.25">
      <c r="B237" s="2" t="s">
        <v>101</v>
      </c>
    </row>
    <row r="238" spans="2:6" ht="15" x14ac:dyDescent="0.25">
      <c r="B238" s="2" t="s">
        <v>102</v>
      </c>
    </row>
    <row r="239" spans="2:6" ht="15" x14ac:dyDescent="0.2">
      <c r="C239" t="s">
        <v>103</v>
      </c>
      <c r="D239" s="1" t="s">
        <v>348</v>
      </c>
      <c r="E239">
        <f>'28.29.30.31'!C10</f>
        <v>0</v>
      </c>
      <c r="F239">
        <f>'28.29.30.31'!D10</f>
        <v>0</v>
      </c>
    </row>
    <row r="240" spans="2:6" ht="15" x14ac:dyDescent="0.2">
      <c r="C240" t="s">
        <v>104</v>
      </c>
      <c r="D240" s="1">
        <v>17</v>
      </c>
      <c r="E240" t="e">
        <f>سودوزیان!F20*-1</f>
        <v>#VALUE!</v>
      </c>
      <c r="F240" t="e">
        <f>سودوزیان!G20*-1</f>
        <v>#VALUE!</v>
      </c>
    </row>
    <row r="241" spans="2:6" ht="15" x14ac:dyDescent="0.2">
      <c r="C241" t="s">
        <v>105</v>
      </c>
      <c r="D241" s="1">
        <v>18</v>
      </c>
      <c r="E241">
        <f>'18'!C10</f>
        <v>0</v>
      </c>
      <c r="F241">
        <f>'18'!D10</f>
        <v>0</v>
      </c>
    </row>
    <row r="242" spans="2:6" ht="15" x14ac:dyDescent="0.2">
      <c r="C242" t="s">
        <v>106</v>
      </c>
      <c r="D242" s="1">
        <v>30</v>
      </c>
      <c r="E242">
        <f>مفروضات!B39</f>
        <v>50000</v>
      </c>
      <c r="F242">
        <f>مفروضات!C39</f>
        <v>40000</v>
      </c>
    </row>
    <row r="243" spans="2:6" ht="15" x14ac:dyDescent="0.25">
      <c r="B243" s="2" t="s">
        <v>107</v>
      </c>
      <c r="E243" t="e">
        <f>SUM(E239:E242)</f>
        <v>#VALUE!</v>
      </c>
      <c r="F243" t="e">
        <f>SUM(F239:F242)</f>
        <v>#VALUE!</v>
      </c>
    </row>
    <row r="245" spans="2:6" ht="15" x14ac:dyDescent="0.25">
      <c r="B245" s="2" t="s">
        <v>108</v>
      </c>
    </row>
    <row r="246" spans="2:6" ht="15" x14ac:dyDescent="0.2">
      <c r="C246" t="s">
        <v>109</v>
      </c>
      <c r="D246" s="1">
        <v>19</v>
      </c>
      <c r="E246">
        <f>'19'!C10</f>
        <v>0</v>
      </c>
      <c r="F246">
        <f>'19'!D10</f>
        <v>0</v>
      </c>
    </row>
    <row r="247" spans="2:6" ht="15" x14ac:dyDescent="0.2">
      <c r="C247" t="s">
        <v>110</v>
      </c>
      <c r="D247" s="1">
        <v>20</v>
      </c>
      <c r="E247">
        <f>'20'!C10</f>
        <v>0</v>
      </c>
      <c r="F247">
        <f>'20'!D10</f>
        <v>0</v>
      </c>
    </row>
    <row r="248" spans="2:6" ht="15" x14ac:dyDescent="0.25">
      <c r="B248" s="2" t="s">
        <v>111</v>
      </c>
      <c r="E248">
        <f>SUM(E246:E247)</f>
        <v>0</v>
      </c>
      <c r="F248">
        <f>SUM(F246:F247)</f>
        <v>0</v>
      </c>
    </row>
    <row r="250" spans="2:6" ht="15" x14ac:dyDescent="0.25">
      <c r="B250" s="2" t="s">
        <v>112</v>
      </c>
      <c r="E250" t="e">
        <f>E243+E248</f>
        <v>#VALUE!</v>
      </c>
      <c r="F250" t="e">
        <f>F243+F248</f>
        <v>#VALUE!</v>
      </c>
    </row>
    <row r="252" spans="2:6" ht="15.75" x14ac:dyDescent="0.25">
      <c r="B252" s="2" t="s">
        <v>113</v>
      </c>
      <c r="D252" s="1">
        <v>21</v>
      </c>
      <c r="E252">
        <f>'حقوق مالکانه'!F16</f>
        <v>8670145.466</v>
      </c>
      <c r="F252">
        <f>'حقوق مالکانه'!F10</f>
        <v>8670145.466</v>
      </c>
    </row>
    <row r="254" spans="2:6" ht="15" x14ac:dyDescent="0.25">
      <c r="B254" s="2" t="s">
        <v>119</v>
      </c>
      <c r="E254" t="e">
        <f>E250+E252</f>
        <v>#VALUE!</v>
      </c>
      <c r="F254" t="e">
        <f>F250+F252</f>
        <v>#VALUE!</v>
      </c>
    </row>
    <row r="256" spans="2:6" ht="15" x14ac:dyDescent="0.25">
      <c r="B256" s="2" t="s">
        <v>349</v>
      </c>
      <c r="E256" t="e">
        <f>IF(ROUND(E235-E254,0)=0,"تراز","عدم تراز")</f>
        <v>#VALUE!</v>
      </c>
      <c r="F256" t="e">
        <f>IF(ROUND(F235-F254,0)=0,"تراز","عدم تراز")</f>
        <v>#VALUE!</v>
      </c>
    </row>
    <row r="257" spans="2:6" ht="15" x14ac:dyDescent="0.25">
      <c r="D257" s="2" t="s">
        <v>289</v>
      </c>
      <c r="E257" s="2" t="s">
        <v>269</v>
      </c>
      <c r="F257" s="2" t="s">
        <v>270</v>
      </c>
    </row>
    <row r="258" spans="2:6" ht="15" x14ac:dyDescent="0.25">
      <c r="B258" s="2" t="s">
        <v>87</v>
      </c>
    </row>
    <row r="259" spans="2:6" ht="15" x14ac:dyDescent="0.25">
      <c r="B259" s="2" t="s">
        <v>88</v>
      </c>
    </row>
    <row r="260" spans="2:6" ht="15" x14ac:dyDescent="0.2">
      <c r="C260" t="s">
        <v>89</v>
      </c>
      <c r="D260" s="1">
        <v>6</v>
      </c>
      <c r="E260" t="e">
        <f>'جریان های نقدی'!C30</f>
        <v>#VALUE!</v>
      </c>
      <c r="F260">
        <f>'ترازنامه پایه'!D10</f>
        <v>50000</v>
      </c>
    </row>
    <row r="261" spans="2:6" ht="15" x14ac:dyDescent="0.2">
      <c r="C261" t="s">
        <v>90</v>
      </c>
      <c r="D261" s="1" t="s">
        <v>346</v>
      </c>
      <c r="E261">
        <f>((مفروضات!B23)/365)*سودوزیان!F8</f>
        <v>0</v>
      </c>
      <c r="F261">
        <f>((مفروضات!C23)/365)*سودوزیان!G8</f>
        <v>0</v>
      </c>
    </row>
    <row r="262" spans="2:6" ht="15" x14ac:dyDescent="0.2">
      <c r="C262" t="s">
        <v>91</v>
      </c>
      <c r="D262" s="1">
        <v>9</v>
      </c>
      <c r="E262">
        <f>موجودی_تفصیلی!G27</f>
        <v>0</v>
      </c>
      <c r="F262">
        <f>موجودی_تفصیلی!K27</f>
        <v>0</v>
      </c>
    </row>
    <row r="263" spans="2:6" ht="15" x14ac:dyDescent="0.2">
      <c r="C263" t="s">
        <v>92</v>
      </c>
      <c r="D263" s="1">
        <v>10</v>
      </c>
      <c r="E263">
        <f>مفروضات!B26*سودوزیان!F8</f>
        <v>0</v>
      </c>
      <c r="F263">
        <f>مفروضات!C26*سودوزیان!G8</f>
        <v>0</v>
      </c>
    </row>
    <row r="264" spans="2:6" ht="15" x14ac:dyDescent="0.25">
      <c r="B264" s="2" t="s">
        <v>93</v>
      </c>
      <c r="E264" t="e">
        <f>SUM(E260:E263)</f>
        <v>#VALUE!</v>
      </c>
      <c r="F264">
        <f>SUM(F260:F263)</f>
        <v>50000</v>
      </c>
    </row>
    <row r="266" spans="2:6" ht="15" x14ac:dyDescent="0.25">
      <c r="B266" s="2" t="s">
        <v>94</v>
      </c>
    </row>
    <row r="267" spans="2:6" ht="15" x14ac:dyDescent="0.2">
      <c r="C267" t="s">
        <v>97</v>
      </c>
      <c r="D267" s="1" t="s">
        <v>347</v>
      </c>
      <c r="E267">
        <f>'گردش دارایی ثابت'!E13</f>
        <v>0</v>
      </c>
      <c r="F267">
        <f>'گردش دارایی ثابت'!E8</f>
        <v>0</v>
      </c>
    </row>
    <row r="268" spans="2:6" ht="15" x14ac:dyDescent="0.2">
      <c r="C268" t="s">
        <v>98</v>
      </c>
      <c r="D268" s="1">
        <v>13</v>
      </c>
      <c r="E268">
        <f>مفروضات!B27*سودوزیان!F8</f>
        <v>0</v>
      </c>
      <c r="F268">
        <f>مفروضات!C27*سودوزیان!G8</f>
        <v>0</v>
      </c>
    </row>
    <row r="269" spans="2:6" ht="15" x14ac:dyDescent="0.25">
      <c r="B269" s="2" t="s">
        <v>99</v>
      </c>
      <c r="E269">
        <f>SUM(E267:E268)</f>
        <v>0</v>
      </c>
      <c r="F269">
        <f>SUM(F267:F268)</f>
        <v>0</v>
      </c>
    </row>
    <row r="271" spans="2:6" ht="15" x14ac:dyDescent="0.25">
      <c r="B271" s="2" t="s">
        <v>100</v>
      </c>
      <c r="E271" t="e">
        <f>E264+E269</f>
        <v>#VALUE!</v>
      </c>
      <c r="F271">
        <f>F264+F269</f>
        <v>50000</v>
      </c>
    </row>
    <row r="273" spans="2:6" ht="15" x14ac:dyDescent="0.25">
      <c r="B273" s="2" t="s">
        <v>101</v>
      </c>
    </row>
    <row r="274" spans="2:6" ht="15" x14ac:dyDescent="0.25">
      <c r="B274" s="2" t="s">
        <v>102</v>
      </c>
    </row>
    <row r="275" spans="2:6" ht="15" x14ac:dyDescent="0.2">
      <c r="C275" t="s">
        <v>103</v>
      </c>
      <c r="D275" s="1" t="s">
        <v>348</v>
      </c>
      <c r="E275">
        <f>'28.29.30.31'!C10</f>
        <v>0</v>
      </c>
      <c r="F275">
        <f>'28.29.30.31'!D10</f>
        <v>0</v>
      </c>
    </row>
    <row r="276" spans="2:6" ht="15" x14ac:dyDescent="0.2">
      <c r="C276" t="s">
        <v>104</v>
      </c>
      <c r="D276" s="1">
        <v>17</v>
      </c>
      <c r="E276" t="e">
        <f>سودوزیان!F20*-1</f>
        <v>#VALUE!</v>
      </c>
      <c r="F276" t="e">
        <f>سودوزیان!G20*-1</f>
        <v>#VALUE!</v>
      </c>
    </row>
    <row r="277" spans="2:6" ht="15" x14ac:dyDescent="0.2">
      <c r="C277" t="s">
        <v>105</v>
      </c>
      <c r="D277" s="1">
        <v>18</v>
      </c>
      <c r="E277">
        <f>'18'!C10</f>
        <v>0</v>
      </c>
      <c r="F277">
        <f>'18'!D10</f>
        <v>0</v>
      </c>
    </row>
    <row r="278" spans="2:6" ht="15" x14ac:dyDescent="0.2">
      <c r="C278" t="s">
        <v>106</v>
      </c>
      <c r="D278" s="1">
        <v>30</v>
      </c>
      <c r="E278">
        <f>مفروضات!B39</f>
        <v>50000</v>
      </c>
      <c r="F278">
        <f>مفروضات!C39</f>
        <v>40000</v>
      </c>
    </row>
    <row r="279" spans="2:6" ht="15" x14ac:dyDescent="0.25">
      <c r="B279" s="2" t="s">
        <v>107</v>
      </c>
      <c r="E279" t="e">
        <f>SUM(E275:E278)</f>
        <v>#VALUE!</v>
      </c>
      <c r="F279" t="e">
        <f>SUM(F275:F278)</f>
        <v>#VALUE!</v>
      </c>
    </row>
    <row r="281" spans="2:6" ht="15" x14ac:dyDescent="0.25">
      <c r="B281" s="2" t="s">
        <v>108</v>
      </c>
    </row>
    <row r="282" spans="2:6" ht="15" x14ac:dyDescent="0.2">
      <c r="C282" t="s">
        <v>109</v>
      </c>
      <c r="D282" s="1">
        <v>19</v>
      </c>
      <c r="E282">
        <f>'19'!C10</f>
        <v>0</v>
      </c>
      <c r="F282">
        <f>'19'!D10</f>
        <v>0</v>
      </c>
    </row>
    <row r="283" spans="2:6" ht="15" x14ac:dyDescent="0.2">
      <c r="C283" t="s">
        <v>110</v>
      </c>
      <c r="D283" s="1">
        <v>20</v>
      </c>
      <c r="E283">
        <f>'20'!C10</f>
        <v>0</v>
      </c>
      <c r="F283">
        <f>'20'!D10</f>
        <v>0</v>
      </c>
    </row>
    <row r="284" spans="2:6" ht="15" x14ac:dyDescent="0.25">
      <c r="B284" s="2" t="s">
        <v>111</v>
      </c>
      <c r="E284">
        <f>SUM(E282:E283)</f>
        <v>0</v>
      </c>
      <c r="F284">
        <f>SUM(F282:F283)</f>
        <v>0</v>
      </c>
    </row>
    <row r="286" spans="2:6" ht="15" x14ac:dyDescent="0.25">
      <c r="B286" s="2" t="s">
        <v>112</v>
      </c>
      <c r="E286" t="e">
        <f>E279+E284</f>
        <v>#VALUE!</v>
      </c>
      <c r="F286" t="e">
        <f>F279+F284</f>
        <v>#VALUE!</v>
      </c>
    </row>
    <row r="288" spans="2:6" ht="15.75" x14ac:dyDescent="0.25">
      <c r="B288" s="2" t="s">
        <v>113</v>
      </c>
      <c r="D288" s="1">
        <v>21</v>
      </c>
      <c r="E288">
        <f>'حقوق مالکانه'!F16</f>
        <v>8670145.466</v>
      </c>
      <c r="F288">
        <f>'حقوق مالکانه'!F10</f>
        <v>8670145.466</v>
      </c>
    </row>
    <row r="290" spans="2:6" ht="15" x14ac:dyDescent="0.25">
      <c r="B290" s="2" t="s">
        <v>119</v>
      </c>
      <c r="E290" t="e">
        <f>E286+E288</f>
        <v>#VALUE!</v>
      </c>
      <c r="F290" t="e">
        <f>F286+F288</f>
        <v>#VALUE!</v>
      </c>
    </row>
    <row r="292" spans="2:6" ht="15" x14ac:dyDescent="0.25">
      <c r="B292" s="2" t="s">
        <v>349</v>
      </c>
      <c r="E292" t="e">
        <f>IF(ROUND(E271-E290,0)=0,"تراز","عدم تراز")</f>
        <v>#VALUE!</v>
      </c>
      <c r="F292" t="e">
        <f>IF(ROUND(F271-F290,0)=0,"تراز","عدم تراز")</f>
        <v>#VALUE!</v>
      </c>
    </row>
    <row r="293" spans="2:6" ht="15" x14ac:dyDescent="0.25">
      <c r="D293" s="2" t="s">
        <v>289</v>
      </c>
      <c r="E293" s="2" t="s">
        <v>269</v>
      </c>
      <c r="F293" s="2" t="s">
        <v>270</v>
      </c>
    </row>
    <row r="294" spans="2:6" ht="15" x14ac:dyDescent="0.25">
      <c r="B294" s="2" t="s">
        <v>87</v>
      </c>
    </row>
    <row r="295" spans="2:6" ht="15" x14ac:dyDescent="0.25">
      <c r="B295" s="2" t="s">
        <v>88</v>
      </c>
    </row>
    <row r="296" spans="2:6" ht="15" x14ac:dyDescent="0.2">
      <c r="C296" t="s">
        <v>89</v>
      </c>
      <c r="D296" s="1">
        <v>6</v>
      </c>
      <c r="E296" t="e">
        <f>'جریان های نقدی'!C30</f>
        <v>#VALUE!</v>
      </c>
      <c r="F296">
        <f>'ترازنامه پایه'!D10</f>
        <v>50000</v>
      </c>
    </row>
    <row r="297" spans="2:6" ht="15" x14ac:dyDescent="0.2">
      <c r="C297" t="s">
        <v>90</v>
      </c>
      <c r="D297" s="1" t="s">
        <v>346</v>
      </c>
      <c r="E297">
        <f>((مفروضات!B23)/365)*سودوزیان!F8</f>
        <v>0</v>
      </c>
      <c r="F297">
        <f>((مفروضات!C23)/365)*سودوزیان!G8</f>
        <v>0</v>
      </c>
    </row>
    <row r="298" spans="2:6" ht="15" x14ac:dyDescent="0.2">
      <c r="C298" t="s">
        <v>91</v>
      </c>
      <c r="D298" s="1">
        <v>9</v>
      </c>
      <c r="E298">
        <f>موجودی_تفصیلی!G27</f>
        <v>0</v>
      </c>
      <c r="F298">
        <f>موجودی_تفصیلی!K27</f>
        <v>0</v>
      </c>
    </row>
    <row r="299" spans="2:6" ht="15" x14ac:dyDescent="0.2">
      <c r="C299" t="s">
        <v>92</v>
      </c>
      <c r="D299" s="1">
        <v>10</v>
      </c>
      <c r="E299">
        <f>مفروضات!B26*سودوزیان!F8</f>
        <v>0</v>
      </c>
      <c r="F299">
        <f>مفروضات!C26*سودوزیان!G8</f>
        <v>0</v>
      </c>
    </row>
    <row r="300" spans="2:6" ht="15" x14ac:dyDescent="0.25">
      <c r="B300" s="2" t="s">
        <v>93</v>
      </c>
      <c r="E300" t="e">
        <f>SUM(E296:E299)</f>
        <v>#VALUE!</v>
      </c>
      <c r="F300">
        <f>SUM(F296:F299)</f>
        <v>50000</v>
      </c>
    </row>
    <row r="302" spans="2:6" ht="15" x14ac:dyDescent="0.25">
      <c r="B302" s="2" t="s">
        <v>94</v>
      </c>
    </row>
    <row r="303" spans="2:6" ht="15" x14ac:dyDescent="0.2">
      <c r="C303" t="s">
        <v>97</v>
      </c>
      <c r="D303" s="1" t="s">
        <v>347</v>
      </c>
      <c r="E303">
        <f>'گردش دارایی ثابت'!E13</f>
        <v>0</v>
      </c>
      <c r="F303">
        <f>'گردش دارایی ثابت'!E8</f>
        <v>0</v>
      </c>
    </row>
    <row r="304" spans="2:6" ht="15" x14ac:dyDescent="0.2">
      <c r="C304" t="s">
        <v>98</v>
      </c>
      <c r="D304" s="1">
        <v>13</v>
      </c>
      <c r="E304">
        <f>مفروضات!B27*سودوزیان!F8</f>
        <v>0</v>
      </c>
      <c r="F304">
        <f>مفروضات!C27*سودوزیان!G8</f>
        <v>0</v>
      </c>
    </row>
    <row r="305" spans="2:6" ht="15" x14ac:dyDescent="0.25">
      <c r="B305" s="2" t="s">
        <v>99</v>
      </c>
      <c r="E305">
        <f>SUM(E303:E304)</f>
        <v>0</v>
      </c>
      <c r="F305">
        <f>SUM(F303:F304)</f>
        <v>0</v>
      </c>
    </row>
    <row r="307" spans="2:6" ht="15" x14ac:dyDescent="0.25">
      <c r="B307" s="2" t="s">
        <v>100</v>
      </c>
      <c r="E307" t="e">
        <f>E300+E305</f>
        <v>#VALUE!</v>
      </c>
      <c r="F307">
        <f>F300+F305</f>
        <v>50000</v>
      </c>
    </row>
    <row r="309" spans="2:6" ht="15" x14ac:dyDescent="0.25">
      <c r="B309" s="2" t="s">
        <v>101</v>
      </c>
    </row>
    <row r="310" spans="2:6" ht="15" x14ac:dyDescent="0.25">
      <c r="B310" s="2" t="s">
        <v>102</v>
      </c>
    </row>
    <row r="311" spans="2:6" ht="15" x14ac:dyDescent="0.2">
      <c r="C311" t="s">
        <v>103</v>
      </c>
      <c r="D311" s="1" t="s">
        <v>348</v>
      </c>
      <c r="E311">
        <f>'28.29.30.31'!C10</f>
        <v>0</v>
      </c>
      <c r="F311">
        <f>'28.29.30.31'!D10</f>
        <v>0</v>
      </c>
    </row>
    <row r="312" spans="2:6" ht="15" x14ac:dyDescent="0.2">
      <c r="C312" t="s">
        <v>104</v>
      </c>
      <c r="D312" s="1">
        <v>17</v>
      </c>
      <c r="E312" t="e">
        <f>سودوزیان!F20*-1</f>
        <v>#VALUE!</v>
      </c>
      <c r="F312" t="e">
        <f>سودوزیان!G20*-1</f>
        <v>#VALUE!</v>
      </c>
    </row>
    <row r="313" spans="2:6" ht="15" x14ac:dyDescent="0.2">
      <c r="C313" t="s">
        <v>105</v>
      </c>
      <c r="D313" s="1">
        <v>18</v>
      </c>
      <c r="E313">
        <f>'18'!C10</f>
        <v>0</v>
      </c>
      <c r="F313">
        <f>'18'!D10</f>
        <v>0</v>
      </c>
    </row>
    <row r="314" spans="2:6" ht="15" x14ac:dyDescent="0.2">
      <c r="C314" t="s">
        <v>106</v>
      </c>
      <c r="D314" s="1">
        <v>30</v>
      </c>
      <c r="E314">
        <f>مفروضات!B39</f>
        <v>50000</v>
      </c>
      <c r="F314">
        <f>مفروضات!C39</f>
        <v>40000</v>
      </c>
    </row>
    <row r="315" spans="2:6" ht="15" x14ac:dyDescent="0.25">
      <c r="B315" s="2" t="s">
        <v>107</v>
      </c>
      <c r="E315" t="e">
        <f>SUM(E311:E314)</f>
        <v>#VALUE!</v>
      </c>
      <c r="F315" t="e">
        <f>SUM(F311:F314)</f>
        <v>#VALUE!</v>
      </c>
    </row>
    <row r="317" spans="2:6" ht="15" x14ac:dyDescent="0.25">
      <c r="B317" s="2" t="s">
        <v>108</v>
      </c>
    </row>
    <row r="318" spans="2:6" ht="15" x14ac:dyDescent="0.2">
      <c r="C318" t="s">
        <v>109</v>
      </c>
      <c r="D318" s="1">
        <v>19</v>
      </c>
      <c r="E318">
        <f>'19'!C10</f>
        <v>0</v>
      </c>
      <c r="F318">
        <f>'19'!D10</f>
        <v>0</v>
      </c>
    </row>
    <row r="319" spans="2:6" ht="15" x14ac:dyDescent="0.2">
      <c r="C319" t="s">
        <v>110</v>
      </c>
      <c r="D319" s="1">
        <v>20</v>
      </c>
      <c r="E319">
        <f>'20'!C10</f>
        <v>0</v>
      </c>
      <c r="F319">
        <f>'20'!D10</f>
        <v>0</v>
      </c>
    </row>
    <row r="320" spans="2:6" ht="15" x14ac:dyDescent="0.25">
      <c r="B320" s="2" t="s">
        <v>111</v>
      </c>
      <c r="E320">
        <f>SUM(E318:E319)</f>
        <v>0</v>
      </c>
      <c r="F320">
        <f>SUM(F318:F319)</f>
        <v>0</v>
      </c>
    </row>
    <row r="322" spans="2:6" ht="15" x14ac:dyDescent="0.25">
      <c r="B322" s="2" t="s">
        <v>112</v>
      </c>
      <c r="E322" t="e">
        <f>E315+E320</f>
        <v>#VALUE!</v>
      </c>
      <c r="F322" t="e">
        <f>F315+F320</f>
        <v>#VALUE!</v>
      </c>
    </row>
    <row r="324" spans="2:6" ht="15.75" x14ac:dyDescent="0.25">
      <c r="B324" s="2" t="s">
        <v>113</v>
      </c>
      <c r="D324" s="1">
        <v>21</v>
      </c>
      <c r="E324">
        <f>'حقوق مالکانه'!F16</f>
        <v>8670145.466</v>
      </c>
      <c r="F324">
        <f>'حقوق مالکانه'!F10</f>
        <v>8670145.466</v>
      </c>
    </row>
    <row r="326" spans="2:6" ht="15" x14ac:dyDescent="0.25">
      <c r="B326" s="2" t="s">
        <v>119</v>
      </c>
      <c r="E326" t="e">
        <f>E322+E324</f>
        <v>#VALUE!</v>
      </c>
      <c r="F326" t="e">
        <f>F322+F324</f>
        <v>#VALUE!</v>
      </c>
    </row>
    <row r="328" spans="2:6" ht="15" x14ac:dyDescent="0.25">
      <c r="B328" s="2" t="s">
        <v>349</v>
      </c>
      <c r="E328" t="e">
        <f>IF(ROUND(E307-E326,0)=0,"تراز","عدم تراز")</f>
        <v>#VALUE!</v>
      </c>
      <c r="F328" t="e">
        <f>IF(ROUND(F307-F326,0)=0,"تراز","عدم تراز")</f>
        <v>#VALUE!</v>
      </c>
    </row>
    <row r="329" spans="2:6" ht="15" x14ac:dyDescent="0.25">
      <c r="D329" s="2" t="s">
        <v>289</v>
      </c>
      <c r="E329" s="2" t="s">
        <v>269</v>
      </c>
      <c r="F329" s="2" t="s">
        <v>270</v>
      </c>
    </row>
    <row r="330" spans="2:6" ht="15" x14ac:dyDescent="0.25">
      <c r="B330" s="2" t="s">
        <v>87</v>
      </c>
    </row>
    <row r="331" spans="2:6" ht="15" x14ac:dyDescent="0.25">
      <c r="B331" s="2" t="s">
        <v>88</v>
      </c>
    </row>
    <row r="332" spans="2:6" ht="15" x14ac:dyDescent="0.2">
      <c r="C332" t="s">
        <v>89</v>
      </c>
      <c r="D332" s="1">
        <v>6</v>
      </c>
      <c r="E332" t="e">
        <f>'جریان های نقدی'!C30</f>
        <v>#VALUE!</v>
      </c>
      <c r="F332">
        <f>'ترازنامه پایه'!D10</f>
        <v>50000</v>
      </c>
    </row>
    <row r="333" spans="2:6" ht="15" x14ac:dyDescent="0.2">
      <c r="C333" t="s">
        <v>90</v>
      </c>
      <c r="D333" s="1" t="s">
        <v>346</v>
      </c>
      <c r="E333">
        <f>((مفروضات!B23)/365)*سودوزیان!F8</f>
        <v>0</v>
      </c>
      <c r="F333">
        <f>((مفروضات!C23)/365)*سودوزیان!G8</f>
        <v>0</v>
      </c>
    </row>
    <row r="334" spans="2:6" ht="15" x14ac:dyDescent="0.2">
      <c r="C334" t="s">
        <v>91</v>
      </c>
      <c r="D334" s="1">
        <v>9</v>
      </c>
      <c r="E334">
        <f>موجودی_تفصیلی!G27</f>
        <v>0</v>
      </c>
      <c r="F334">
        <f>موجودی_تفصیلی!K27</f>
        <v>0</v>
      </c>
    </row>
    <row r="335" spans="2:6" ht="15" x14ac:dyDescent="0.2">
      <c r="C335" t="s">
        <v>92</v>
      </c>
      <c r="D335" s="1">
        <v>10</v>
      </c>
      <c r="E335">
        <f>مفروضات!B26*سودوزیان!F8</f>
        <v>0</v>
      </c>
      <c r="F335">
        <f>مفروضات!C26*سودوزیان!G8</f>
        <v>0</v>
      </c>
    </row>
    <row r="336" spans="2:6" ht="15" x14ac:dyDescent="0.25">
      <c r="B336" s="2" t="s">
        <v>93</v>
      </c>
      <c r="E336" t="e">
        <f>SUM(E332:E335)</f>
        <v>#VALUE!</v>
      </c>
      <c r="F336">
        <f>SUM(F332:F335)</f>
        <v>50000</v>
      </c>
    </row>
    <row r="338" spans="2:6" ht="15" x14ac:dyDescent="0.25">
      <c r="B338" s="2" t="s">
        <v>94</v>
      </c>
    </row>
    <row r="339" spans="2:6" ht="15" x14ac:dyDescent="0.2">
      <c r="C339" t="s">
        <v>97</v>
      </c>
      <c r="D339" s="1" t="s">
        <v>347</v>
      </c>
      <c r="E339">
        <f>'گردش دارایی ثابت'!E13</f>
        <v>0</v>
      </c>
      <c r="F339">
        <f>'گردش دارایی ثابت'!E8</f>
        <v>0</v>
      </c>
    </row>
    <row r="340" spans="2:6" ht="15" x14ac:dyDescent="0.2">
      <c r="C340" t="s">
        <v>98</v>
      </c>
      <c r="D340" s="1">
        <v>13</v>
      </c>
      <c r="E340">
        <f>مفروضات!B27*سودوزیان!F8</f>
        <v>0</v>
      </c>
      <c r="F340">
        <f>مفروضات!C27*سودوزیان!G8</f>
        <v>0</v>
      </c>
    </row>
    <row r="341" spans="2:6" ht="15" x14ac:dyDescent="0.25">
      <c r="B341" s="2" t="s">
        <v>99</v>
      </c>
      <c r="E341">
        <f>SUM(E339:E340)</f>
        <v>0</v>
      </c>
      <c r="F341">
        <f>SUM(F339:F340)</f>
        <v>0</v>
      </c>
    </row>
    <row r="343" spans="2:6" ht="15" x14ac:dyDescent="0.25">
      <c r="B343" s="2" t="s">
        <v>100</v>
      </c>
      <c r="E343" t="e">
        <f>E336+E341</f>
        <v>#VALUE!</v>
      </c>
      <c r="F343">
        <f>F336+F341</f>
        <v>50000</v>
      </c>
    </row>
    <row r="345" spans="2:6" ht="15" x14ac:dyDescent="0.25">
      <c r="B345" s="2" t="s">
        <v>101</v>
      </c>
    </row>
    <row r="346" spans="2:6" ht="15" x14ac:dyDescent="0.25">
      <c r="B346" s="2" t="s">
        <v>102</v>
      </c>
    </row>
    <row r="347" spans="2:6" ht="15" x14ac:dyDescent="0.2">
      <c r="C347" t="s">
        <v>103</v>
      </c>
      <c r="D347" s="1" t="s">
        <v>348</v>
      </c>
      <c r="E347">
        <f>'28.29.30.31'!C10</f>
        <v>0</v>
      </c>
      <c r="F347">
        <f>'28.29.30.31'!D10</f>
        <v>0</v>
      </c>
    </row>
    <row r="348" spans="2:6" ht="15" x14ac:dyDescent="0.2">
      <c r="C348" t="s">
        <v>104</v>
      </c>
      <c r="D348" s="1">
        <v>17</v>
      </c>
      <c r="E348" t="e">
        <f>سودوزیان!F20*-1</f>
        <v>#VALUE!</v>
      </c>
      <c r="F348" t="e">
        <f>سودوزیان!G20*-1</f>
        <v>#VALUE!</v>
      </c>
    </row>
    <row r="349" spans="2:6" ht="15" x14ac:dyDescent="0.2">
      <c r="C349" t="s">
        <v>105</v>
      </c>
      <c r="D349" s="1">
        <v>18</v>
      </c>
      <c r="E349">
        <f>'18'!C10</f>
        <v>0</v>
      </c>
      <c r="F349">
        <f>'18'!D10</f>
        <v>0</v>
      </c>
    </row>
    <row r="350" spans="2:6" ht="15" x14ac:dyDescent="0.2">
      <c r="C350" t="s">
        <v>106</v>
      </c>
      <c r="D350" s="1">
        <v>30</v>
      </c>
      <c r="E350">
        <f>مفروضات!B39</f>
        <v>50000</v>
      </c>
      <c r="F350">
        <f>مفروضات!C39</f>
        <v>40000</v>
      </c>
    </row>
    <row r="351" spans="2:6" ht="15" x14ac:dyDescent="0.25">
      <c r="B351" s="2" t="s">
        <v>107</v>
      </c>
      <c r="E351" t="e">
        <f>SUM(E347:E350)</f>
        <v>#VALUE!</v>
      </c>
      <c r="F351" t="e">
        <f>SUM(F347:F350)</f>
        <v>#VALUE!</v>
      </c>
    </row>
    <row r="353" spans="2:6" ht="15" x14ac:dyDescent="0.25">
      <c r="B353" s="2" t="s">
        <v>108</v>
      </c>
    </row>
    <row r="354" spans="2:6" ht="15" x14ac:dyDescent="0.2">
      <c r="C354" t="s">
        <v>109</v>
      </c>
      <c r="D354" s="1">
        <v>19</v>
      </c>
      <c r="E354">
        <f>'19'!C10</f>
        <v>0</v>
      </c>
      <c r="F354">
        <f>'19'!D10</f>
        <v>0</v>
      </c>
    </row>
    <row r="355" spans="2:6" ht="15" x14ac:dyDescent="0.2">
      <c r="C355" t="s">
        <v>110</v>
      </c>
      <c r="D355" s="1">
        <v>20</v>
      </c>
      <c r="E355">
        <f>'20'!C10</f>
        <v>0</v>
      </c>
      <c r="F355">
        <f>'20'!D10</f>
        <v>0</v>
      </c>
    </row>
    <row r="356" spans="2:6" ht="15" x14ac:dyDescent="0.25">
      <c r="B356" s="2" t="s">
        <v>111</v>
      </c>
      <c r="E356">
        <f>SUM(E354:E355)</f>
        <v>0</v>
      </c>
      <c r="F356">
        <f>SUM(F354:F355)</f>
        <v>0</v>
      </c>
    </row>
    <row r="358" spans="2:6" ht="15" x14ac:dyDescent="0.25">
      <c r="B358" s="2" t="s">
        <v>112</v>
      </c>
      <c r="E358" t="e">
        <f>E351+E356</f>
        <v>#VALUE!</v>
      </c>
      <c r="F358" t="e">
        <f>F351+F356</f>
        <v>#VALUE!</v>
      </c>
    </row>
    <row r="360" spans="2:6" ht="15.75" x14ac:dyDescent="0.25">
      <c r="B360" s="2" t="s">
        <v>113</v>
      </c>
      <c r="D360" s="1">
        <v>21</v>
      </c>
      <c r="E360">
        <f>'حقوق مالکانه'!F16</f>
        <v>8670145.466</v>
      </c>
      <c r="F360">
        <f>'حقوق مالکانه'!F10</f>
        <v>8670145.466</v>
      </c>
    </row>
    <row r="362" spans="2:6" ht="15" x14ac:dyDescent="0.25">
      <c r="B362" s="2" t="s">
        <v>119</v>
      </c>
      <c r="E362" t="e">
        <f>E358+E360</f>
        <v>#VALUE!</v>
      </c>
      <c r="F362" t="e">
        <f>F358+F360</f>
        <v>#VALUE!</v>
      </c>
    </row>
    <row r="364" spans="2:6" ht="15" x14ac:dyDescent="0.25">
      <c r="B364" s="2" t="s">
        <v>349</v>
      </c>
      <c r="E364" t="e">
        <f>IF(ROUND(E343-E362,0)=0,"تراز","عدم تراز")</f>
        <v>#VALUE!</v>
      </c>
      <c r="F364" t="e">
        <f>IF(ROUND(F343-F362,0)=0,"تراز","عدم تراز")</f>
        <v>#VALUE!</v>
      </c>
    </row>
    <row r="365" spans="2:6" ht="15" x14ac:dyDescent="0.25">
      <c r="D365" s="2" t="s">
        <v>289</v>
      </c>
      <c r="E365" s="2" t="s">
        <v>269</v>
      </c>
      <c r="F365" s="2" t="s">
        <v>270</v>
      </c>
    </row>
    <row r="366" spans="2:6" ht="15" x14ac:dyDescent="0.25">
      <c r="B366" s="2" t="s">
        <v>87</v>
      </c>
    </row>
    <row r="367" spans="2:6" ht="15" x14ac:dyDescent="0.25">
      <c r="B367" s="2" t="s">
        <v>88</v>
      </c>
    </row>
    <row r="368" spans="2:6" ht="15" x14ac:dyDescent="0.2">
      <c r="C368" t="s">
        <v>89</v>
      </c>
      <c r="D368" s="1">
        <v>6</v>
      </c>
      <c r="E368" t="e">
        <f>'جریان های نقدی'!C30</f>
        <v>#VALUE!</v>
      </c>
      <c r="F368">
        <f>'ترازنامه پایه'!D10</f>
        <v>50000</v>
      </c>
    </row>
    <row r="369" spans="2:6" ht="15" x14ac:dyDescent="0.2">
      <c r="C369" t="s">
        <v>90</v>
      </c>
      <c r="D369" s="1" t="s">
        <v>346</v>
      </c>
      <c r="E369">
        <f>((مفروضات!B23)/365)*سودوزیان!F8</f>
        <v>0</v>
      </c>
      <c r="F369">
        <f>((مفروضات!C23)/365)*سودوزیان!G8</f>
        <v>0</v>
      </c>
    </row>
    <row r="370" spans="2:6" ht="15" x14ac:dyDescent="0.2">
      <c r="C370" t="s">
        <v>91</v>
      </c>
      <c r="D370" s="1">
        <v>9</v>
      </c>
      <c r="E370">
        <f>موجودی_تفصیلی!G27</f>
        <v>0</v>
      </c>
      <c r="F370">
        <f>موجودی_تفصیلی!K27</f>
        <v>0</v>
      </c>
    </row>
    <row r="371" spans="2:6" ht="15" x14ac:dyDescent="0.2">
      <c r="C371" t="s">
        <v>92</v>
      </c>
      <c r="D371" s="1">
        <v>10</v>
      </c>
      <c r="E371">
        <f>مفروضات!B26*سودوزیان!F8</f>
        <v>0</v>
      </c>
      <c r="F371">
        <f>مفروضات!C26*سودوزیان!G8</f>
        <v>0</v>
      </c>
    </row>
    <row r="372" spans="2:6" ht="15" x14ac:dyDescent="0.25">
      <c r="B372" s="2" t="s">
        <v>93</v>
      </c>
      <c r="E372" t="e">
        <f>SUM(E368:E371)</f>
        <v>#VALUE!</v>
      </c>
      <c r="F372">
        <f>SUM(F368:F371)</f>
        <v>50000</v>
      </c>
    </row>
    <row r="374" spans="2:6" ht="15" x14ac:dyDescent="0.25">
      <c r="B374" s="2" t="s">
        <v>94</v>
      </c>
    </row>
    <row r="375" spans="2:6" ht="15" x14ac:dyDescent="0.2">
      <c r="C375" t="s">
        <v>97</v>
      </c>
      <c r="D375" s="1" t="s">
        <v>347</v>
      </c>
      <c r="E375">
        <f>'گردش دارایی ثابت'!E13</f>
        <v>0</v>
      </c>
      <c r="F375">
        <f>'گردش دارایی ثابت'!E8</f>
        <v>0</v>
      </c>
    </row>
    <row r="376" spans="2:6" ht="15" x14ac:dyDescent="0.2">
      <c r="C376" t="s">
        <v>98</v>
      </c>
      <c r="D376" s="1">
        <v>13</v>
      </c>
      <c r="E376">
        <f>مفروضات!B27*سودوزیان!F8</f>
        <v>0</v>
      </c>
      <c r="F376">
        <f>مفروضات!C27*سودوزیان!G8</f>
        <v>0</v>
      </c>
    </row>
    <row r="377" spans="2:6" ht="15" x14ac:dyDescent="0.25">
      <c r="B377" s="2" t="s">
        <v>99</v>
      </c>
      <c r="E377">
        <f>SUM(E375:E376)</f>
        <v>0</v>
      </c>
      <c r="F377">
        <f>SUM(F375:F376)</f>
        <v>0</v>
      </c>
    </row>
    <row r="379" spans="2:6" ht="15" x14ac:dyDescent="0.25">
      <c r="B379" s="2" t="s">
        <v>100</v>
      </c>
      <c r="E379" t="e">
        <f>E372+E377</f>
        <v>#VALUE!</v>
      </c>
      <c r="F379">
        <f>F372+F377</f>
        <v>50000</v>
      </c>
    </row>
    <row r="381" spans="2:6" ht="15" x14ac:dyDescent="0.25">
      <c r="B381" s="2" t="s">
        <v>101</v>
      </c>
    </row>
    <row r="382" spans="2:6" ht="15" x14ac:dyDescent="0.25">
      <c r="B382" s="2" t="s">
        <v>102</v>
      </c>
    </row>
    <row r="383" spans="2:6" ht="15" x14ac:dyDescent="0.2">
      <c r="C383" t="s">
        <v>103</v>
      </c>
      <c r="D383" s="1" t="s">
        <v>348</v>
      </c>
      <c r="E383">
        <f>'28.29.30.31'!C10</f>
        <v>0</v>
      </c>
      <c r="F383">
        <f>'28.29.30.31'!D10</f>
        <v>0</v>
      </c>
    </row>
    <row r="384" spans="2:6" ht="15" x14ac:dyDescent="0.2">
      <c r="C384" t="s">
        <v>104</v>
      </c>
      <c r="D384" s="1">
        <v>17</v>
      </c>
      <c r="E384" t="e">
        <f>سودوزیان!F20*-1</f>
        <v>#VALUE!</v>
      </c>
      <c r="F384" t="e">
        <f>سودوزیان!G20*-1</f>
        <v>#VALUE!</v>
      </c>
    </row>
    <row r="385" spans="2:6" ht="15" x14ac:dyDescent="0.2">
      <c r="C385" t="s">
        <v>105</v>
      </c>
      <c r="D385" s="1">
        <v>18</v>
      </c>
      <c r="E385">
        <f>'18'!C10</f>
        <v>0</v>
      </c>
      <c r="F385">
        <f>'18'!D10</f>
        <v>0</v>
      </c>
    </row>
    <row r="386" spans="2:6" ht="15" x14ac:dyDescent="0.2">
      <c r="C386" t="s">
        <v>106</v>
      </c>
      <c r="D386" s="1">
        <v>30</v>
      </c>
      <c r="E386">
        <f>مفروضات!B39</f>
        <v>50000</v>
      </c>
      <c r="F386">
        <f>مفروضات!C39</f>
        <v>40000</v>
      </c>
    </row>
    <row r="387" spans="2:6" ht="15" x14ac:dyDescent="0.25">
      <c r="B387" s="2" t="s">
        <v>107</v>
      </c>
      <c r="E387" t="e">
        <f>SUM(E383:E386)</f>
        <v>#VALUE!</v>
      </c>
      <c r="F387" t="e">
        <f>SUM(F383:F386)</f>
        <v>#VALUE!</v>
      </c>
    </row>
    <row r="389" spans="2:6" ht="15" x14ac:dyDescent="0.25">
      <c r="B389" s="2" t="s">
        <v>108</v>
      </c>
    </row>
    <row r="390" spans="2:6" ht="15" x14ac:dyDescent="0.2">
      <c r="C390" t="s">
        <v>109</v>
      </c>
      <c r="D390" s="1">
        <v>19</v>
      </c>
      <c r="E390">
        <f>'19'!C10</f>
        <v>0</v>
      </c>
      <c r="F390">
        <f>'19'!D10</f>
        <v>0</v>
      </c>
    </row>
    <row r="391" spans="2:6" ht="15" x14ac:dyDescent="0.2">
      <c r="C391" t="s">
        <v>110</v>
      </c>
      <c r="D391" s="1">
        <v>20</v>
      </c>
      <c r="E391">
        <f>'20'!C10</f>
        <v>0</v>
      </c>
      <c r="F391">
        <f>'20'!D10</f>
        <v>0</v>
      </c>
    </row>
    <row r="392" spans="2:6" ht="15" x14ac:dyDescent="0.25">
      <c r="B392" s="2" t="s">
        <v>111</v>
      </c>
      <c r="E392">
        <f>SUM(E390:E391)</f>
        <v>0</v>
      </c>
      <c r="F392">
        <f>SUM(F390:F391)</f>
        <v>0</v>
      </c>
    </row>
    <row r="394" spans="2:6" ht="15" x14ac:dyDescent="0.25">
      <c r="B394" s="2" t="s">
        <v>112</v>
      </c>
      <c r="E394" t="e">
        <f>E387+E392</f>
        <v>#VALUE!</v>
      </c>
      <c r="F394" t="e">
        <f>F387+F392</f>
        <v>#VALUE!</v>
      </c>
    </row>
    <row r="396" spans="2:6" ht="15.75" x14ac:dyDescent="0.25">
      <c r="B396" s="2" t="s">
        <v>113</v>
      </c>
      <c r="D396" s="1">
        <v>21</v>
      </c>
      <c r="E396">
        <f>'حقوق مالکانه'!F16</f>
        <v>8670145.466</v>
      </c>
      <c r="F396">
        <f>'حقوق مالکانه'!F10</f>
        <v>8670145.466</v>
      </c>
    </row>
    <row r="398" spans="2:6" ht="15" x14ac:dyDescent="0.25">
      <c r="B398" s="2" t="s">
        <v>119</v>
      </c>
      <c r="E398" t="e">
        <f>E394+E396</f>
        <v>#VALUE!</v>
      </c>
      <c r="F398" t="e">
        <f>F394+F396</f>
        <v>#VALUE!</v>
      </c>
    </row>
    <row r="400" spans="2:6" ht="15" x14ac:dyDescent="0.25">
      <c r="B400" s="2" t="s">
        <v>349</v>
      </c>
      <c r="E400" t="e">
        <f>IF(ROUND(E379-E398,0)=0,"تراز","عدم تراز")</f>
        <v>#VALUE!</v>
      </c>
      <c r="F400" t="e">
        <f>IF(ROUND(F379-F398,0)=0,"تراز","عدم تراز")</f>
        <v>#VALUE!</v>
      </c>
    </row>
    <row r="401" spans="2:6" ht="15" x14ac:dyDescent="0.25">
      <c r="D401" s="2" t="s">
        <v>289</v>
      </c>
      <c r="E401" s="2" t="s">
        <v>269</v>
      </c>
      <c r="F401" s="2" t="s">
        <v>270</v>
      </c>
    </row>
    <row r="402" spans="2:6" ht="15" x14ac:dyDescent="0.25">
      <c r="B402" s="2" t="s">
        <v>87</v>
      </c>
    </row>
    <row r="403" spans="2:6" ht="15" x14ac:dyDescent="0.25">
      <c r="B403" s="2" t="s">
        <v>88</v>
      </c>
    </row>
    <row r="404" spans="2:6" ht="15" x14ac:dyDescent="0.2">
      <c r="C404" t="s">
        <v>89</v>
      </c>
      <c r="D404" s="1">
        <v>6</v>
      </c>
      <c r="E404" t="e">
        <f>'جریان های نقدی'!C30</f>
        <v>#VALUE!</v>
      </c>
      <c r="F404">
        <f>'ترازنامه پایه'!D10</f>
        <v>50000</v>
      </c>
    </row>
    <row r="405" spans="2:6" ht="15" x14ac:dyDescent="0.2">
      <c r="C405" t="s">
        <v>90</v>
      </c>
      <c r="D405" s="1" t="s">
        <v>346</v>
      </c>
      <c r="E405">
        <f>((مفروضات!B23)/365)*سودوزیان!F8</f>
        <v>0</v>
      </c>
      <c r="F405">
        <f>((مفروضات!C23)/365)*سودوزیان!G8</f>
        <v>0</v>
      </c>
    </row>
    <row r="406" spans="2:6" ht="15" x14ac:dyDescent="0.2">
      <c r="C406" t="s">
        <v>91</v>
      </c>
      <c r="D406" s="1">
        <v>9</v>
      </c>
      <c r="E406">
        <f>موجودی_تفصیلی!G27</f>
        <v>0</v>
      </c>
      <c r="F406">
        <f>موجودی_تفصیلی!K27</f>
        <v>0</v>
      </c>
    </row>
    <row r="407" spans="2:6" ht="15" x14ac:dyDescent="0.2">
      <c r="C407" t="s">
        <v>92</v>
      </c>
      <c r="D407" s="1">
        <v>10</v>
      </c>
      <c r="E407">
        <f>مفروضات!B26*سودوزیان!F8</f>
        <v>0</v>
      </c>
      <c r="F407">
        <f>مفروضات!C26*سودوزیان!G8</f>
        <v>0</v>
      </c>
    </row>
    <row r="408" spans="2:6" ht="15" x14ac:dyDescent="0.25">
      <c r="B408" s="2" t="s">
        <v>93</v>
      </c>
      <c r="E408" t="e">
        <f>SUM(E404:E407)</f>
        <v>#VALUE!</v>
      </c>
      <c r="F408">
        <f>SUM(F404:F407)</f>
        <v>50000</v>
      </c>
    </row>
    <row r="410" spans="2:6" ht="15" x14ac:dyDescent="0.25">
      <c r="B410" s="2" t="s">
        <v>94</v>
      </c>
    </row>
    <row r="411" spans="2:6" ht="15" x14ac:dyDescent="0.2">
      <c r="C411" t="s">
        <v>97</v>
      </c>
      <c r="D411" s="1" t="s">
        <v>347</v>
      </c>
      <c r="E411">
        <f>'گردش دارایی ثابت'!E13</f>
        <v>0</v>
      </c>
      <c r="F411">
        <f>'گردش دارایی ثابت'!E8</f>
        <v>0</v>
      </c>
    </row>
    <row r="412" spans="2:6" ht="15" x14ac:dyDescent="0.2">
      <c r="C412" t="s">
        <v>98</v>
      </c>
      <c r="D412" s="1">
        <v>13</v>
      </c>
      <c r="E412">
        <f>مفروضات!B27*سودوزیان!F8</f>
        <v>0</v>
      </c>
      <c r="F412">
        <f>مفروضات!C27*سودوزیان!G8</f>
        <v>0</v>
      </c>
    </row>
    <row r="413" spans="2:6" ht="15" x14ac:dyDescent="0.25">
      <c r="B413" s="2" t="s">
        <v>99</v>
      </c>
      <c r="E413">
        <f>SUM(E411:E412)</f>
        <v>0</v>
      </c>
      <c r="F413">
        <f>SUM(F411:F412)</f>
        <v>0</v>
      </c>
    </row>
    <row r="415" spans="2:6" ht="15" x14ac:dyDescent="0.25">
      <c r="B415" s="2" t="s">
        <v>100</v>
      </c>
      <c r="E415" t="e">
        <f>E408+E413</f>
        <v>#VALUE!</v>
      </c>
      <c r="F415">
        <f>F408+F413</f>
        <v>50000</v>
      </c>
    </row>
    <row r="417" spans="2:6" ht="15" x14ac:dyDescent="0.25">
      <c r="B417" s="2" t="s">
        <v>101</v>
      </c>
    </row>
    <row r="418" spans="2:6" ht="15" x14ac:dyDescent="0.25">
      <c r="B418" s="2" t="s">
        <v>102</v>
      </c>
    </row>
    <row r="419" spans="2:6" ht="15" x14ac:dyDescent="0.2">
      <c r="C419" t="s">
        <v>103</v>
      </c>
      <c r="D419" s="1" t="s">
        <v>348</v>
      </c>
      <c r="E419">
        <f>'28.29.30.31'!C10</f>
        <v>0</v>
      </c>
      <c r="F419">
        <f>'28.29.30.31'!D10</f>
        <v>0</v>
      </c>
    </row>
    <row r="420" spans="2:6" ht="15" x14ac:dyDescent="0.2">
      <c r="C420" t="s">
        <v>104</v>
      </c>
      <c r="D420" s="1">
        <v>17</v>
      </c>
      <c r="E420" t="e">
        <f>سودوزیان!F20*-1</f>
        <v>#VALUE!</v>
      </c>
      <c r="F420" t="e">
        <f>سودوزیان!G20*-1</f>
        <v>#VALUE!</v>
      </c>
    </row>
    <row r="421" spans="2:6" ht="15" x14ac:dyDescent="0.2">
      <c r="C421" t="s">
        <v>105</v>
      </c>
      <c r="D421" s="1">
        <v>18</v>
      </c>
      <c r="E421">
        <f>'18'!C10</f>
        <v>0</v>
      </c>
      <c r="F421">
        <f>'18'!D10</f>
        <v>0</v>
      </c>
    </row>
    <row r="422" spans="2:6" ht="15" x14ac:dyDescent="0.2">
      <c r="C422" t="s">
        <v>106</v>
      </c>
      <c r="D422" s="1">
        <v>30</v>
      </c>
      <c r="E422">
        <f>مفروضات!B39</f>
        <v>50000</v>
      </c>
      <c r="F422">
        <f>مفروضات!C39</f>
        <v>40000</v>
      </c>
    </row>
    <row r="423" spans="2:6" ht="15" x14ac:dyDescent="0.25">
      <c r="B423" s="2" t="s">
        <v>107</v>
      </c>
      <c r="E423" t="e">
        <f>SUM(E419:E422)</f>
        <v>#VALUE!</v>
      </c>
      <c r="F423" t="e">
        <f>SUM(F419:F422)</f>
        <v>#VALUE!</v>
      </c>
    </row>
    <row r="425" spans="2:6" ht="15" x14ac:dyDescent="0.25">
      <c r="B425" s="2" t="s">
        <v>108</v>
      </c>
    </row>
    <row r="426" spans="2:6" ht="15" x14ac:dyDescent="0.2">
      <c r="C426" t="s">
        <v>109</v>
      </c>
      <c r="D426" s="1">
        <v>19</v>
      </c>
      <c r="E426">
        <f>'19'!C10</f>
        <v>0</v>
      </c>
      <c r="F426">
        <f>'19'!D10</f>
        <v>0</v>
      </c>
    </row>
    <row r="427" spans="2:6" ht="15" x14ac:dyDescent="0.2">
      <c r="C427" t="s">
        <v>110</v>
      </c>
      <c r="D427" s="1">
        <v>20</v>
      </c>
      <c r="E427">
        <f>'20'!C10</f>
        <v>0</v>
      </c>
      <c r="F427">
        <f>'20'!D10</f>
        <v>0</v>
      </c>
    </row>
    <row r="428" spans="2:6" ht="15" x14ac:dyDescent="0.25">
      <c r="B428" s="2" t="s">
        <v>111</v>
      </c>
      <c r="E428">
        <f>SUM(E426:E427)</f>
        <v>0</v>
      </c>
      <c r="F428">
        <f>SUM(F426:F427)</f>
        <v>0</v>
      </c>
    </row>
    <row r="430" spans="2:6" ht="15" x14ac:dyDescent="0.25">
      <c r="B430" s="2" t="s">
        <v>112</v>
      </c>
      <c r="E430" t="e">
        <f>E423+E428</f>
        <v>#VALUE!</v>
      </c>
      <c r="F430" t="e">
        <f>F423+F428</f>
        <v>#VALUE!</v>
      </c>
    </row>
    <row r="432" spans="2:6" ht="15.75" x14ac:dyDescent="0.25">
      <c r="B432" s="2" t="s">
        <v>113</v>
      </c>
      <c r="D432" s="1">
        <v>21</v>
      </c>
      <c r="E432">
        <f>'حقوق مالکانه'!F16</f>
        <v>8670145.466</v>
      </c>
      <c r="F432">
        <f>'حقوق مالکانه'!F10</f>
        <v>8670145.466</v>
      </c>
    </row>
    <row r="434" spans="2:6" ht="15" x14ac:dyDescent="0.25">
      <c r="B434" s="2" t="s">
        <v>119</v>
      </c>
      <c r="E434" t="e">
        <f>E430+E432</f>
        <v>#VALUE!</v>
      </c>
      <c r="F434" t="e">
        <f>F430+F432</f>
        <v>#VALUE!</v>
      </c>
    </row>
    <row r="436" spans="2:6" ht="15" x14ac:dyDescent="0.25">
      <c r="B436" s="2" t="s">
        <v>349</v>
      </c>
      <c r="E436" t="e">
        <f>IF(ROUND(E415-E434,0)=0,"تراز","عدم تراز")</f>
        <v>#VALUE!</v>
      </c>
      <c r="F436" t="e">
        <f>IF(ROUND(F415-F434,0)=0,"تراز","عدم تراز")</f>
        <v>#VALUE!</v>
      </c>
    </row>
    <row r="437" spans="2:6" ht="15" x14ac:dyDescent="0.25">
      <c r="D437" s="2" t="s">
        <v>289</v>
      </c>
      <c r="E437" s="2" t="s">
        <v>269</v>
      </c>
      <c r="F437" s="2" t="s">
        <v>270</v>
      </c>
    </row>
    <row r="438" spans="2:6" ht="15" x14ac:dyDescent="0.25">
      <c r="B438" s="2" t="s">
        <v>87</v>
      </c>
    </row>
    <row r="439" spans="2:6" ht="15" x14ac:dyDescent="0.25">
      <c r="B439" s="2" t="s">
        <v>88</v>
      </c>
    </row>
    <row r="440" spans="2:6" ht="15" x14ac:dyDescent="0.2">
      <c r="C440" t="s">
        <v>89</v>
      </c>
      <c r="D440" s="1">
        <v>6</v>
      </c>
      <c r="E440" t="e">
        <f>'جریان های نقدی'!C30</f>
        <v>#VALUE!</v>
      </c>
      <c r="F440">
        <f>'ترازنامه پایه'!D10</f>
        <v>50000</v>
      </c>
    </row>
    <row r="441" spans="2:6" ht="15" x14ac:dyDescent="0.2">
      <c r="C441" t="s">
        <v>90</v>
      </c>
      <c r="D441" s="1" t="s">
        <v>346</v>
      </c>
      <c r="E441">
        <f>((مفروضات!B23)/365)*سودوزیان!F8</f>
        <v>0</v>
      </c>
      <c r="F441">
        <f>((مفروضات!C23)/365)*سودوزیان!G8</f>
        <v>0</v>
      </c>
    </row>
    <row r="442" spans="2:6" ht="15" x14ac:dyDescent="0.2">
      <c r="C442" t="s">
        <v>91</v>
      </c>
      <c r="D442" s="1">
        <v>9</v>
      </c>
      <c r="E442">
        <f>موجودی_تفصیلی!G27</f>
        <v>0</v>
      </c>
      <c r="F442">
        <f>موجودی_تفصیلی!K27</f>
        <v>0</v>
      </c>
    </row>
    <row r="443" spans="2:6" ht="15" x14ac:dyDescent="0.2">
      <c r="C443" t="s">
        <v>92</v>
      </c>
      <c r="D443" s="1">
        <v>10</v>
      </c>
      <c r="E443">
        <f>مفروضات!B26*سودوزیان!F8</f>
        <v>0</v>
      </c>
      <c r="F443">
        <f>مفروضات!C26*سودوزیان!G8</f>
        <v>0</v>
      </c>
    </row>
    <row r="444" spans="2:6" ht="15" x14ac:dyDescent="0.25">
      <c r="B444" s="2" t="s">
        <v>93</v>
      </c>
      <c r="E444" t="e">
        <f>SUM(E440:E443)</f>
        <v>#VALUE!</v>
      </c>
      <c r="F444">
        <f>SUM(F440:F443)</f>
        <v>50000</v>
      </c>
    </row>
    <row r="446" spans="2:6" ht="15" x14ac:dyDescent="0.25">
      <c r="B446" s="2" t="s">
        <v>94</v>
      </c>
    </row>
    <row r="447" spans="2:6" ht="15" x14ac:dyDescent="0.2">
      <c r="C447" t="s">
        <v>97</v>
      </c>
      <c r="D447" s="1" t="s">
        <v>347</v>
      </c>
      <c r="E447">
        <f>'گردش دارایی ثابت'!E13</f>
        <v>0</v>
      </c>
      <c r="F447">
        <f>'گردش دارایی ثابت'!E8</f>
        <v>0</v>
      </c>
    </row>
    <row r="448" spans="2:6" ht="15" x14ac:dyDescent="0.2">
      <c r="C448" t="s">
        <v>98</v>
      </c>
      <c r="D448" s="1">
        <v>13</v>
      </c>
      <c r="E448">
        <f>مفروضات!B27*سودوزیان!F8</f>
        <v>0</v>
      </c>
      <c r="F448">
        <f>مفروضات!C27*سودوزیان!G8</f>
        <v>0</v>
      </c>
    </row>
    <row r="449" spans="2:6" ht="15" x14ac:dyDescent="0.25">
      <c r="B449" s="2" t="s">
        <v>99</v>
      </c>
      <c r="E449">
        <f>SUM(E447:E448)</f>
        <v>0</v>
      </c>
      <c r="F449">
        <f>SUM(F447:F448)</f>
        <v>0</v>
      </c>
    </row>
    <row r="451" spans="2:6" ht="15" x14ac:dyDescent="0.25">
      <c r="B451" s="2" t="s">
        <v>100</v>
      </c>
      <c r="E451" t="e">
        <f>E444+E449</f>
        <v>#VALUE!</v>
      </c>
      <c r="F451">
        <f>F444+F449</f>
        <v>50000</v>
      </c>
    </row>
    <row r="453" spans="2:6" ht="15" x14ac:dyDescent="0.25">
      <c r="B453" s="2" t="s">
        <v>101</v>
      </c>
    </row>
    <row r="454" spans="2:6" ht="15" x14ac:dyDescent="0.25">
      <c r="B454" s="2" t="s">
        <v>102</v>
      </c>
    </row>
    <row r="455" spans="2:6" ht="15" x14ac:dyDescent="0.2">
      <c r="C455" t="s">
        <v>103</v>
      </c>
      <c r="D455" s="1" t="s">
        <v>348</v>
      </c>
      <c r="E455">
        <f>'28.29.30.31'!C10</f>
        <v>0</v>
      </c>
      <c r="F455">
        <f>'28.29.30.31'!D10</f>
        <v>0</v>
      </c>
    </row>
    <row r="456" spans="2:6" ht="15" x14ac:dyDescent="0.2">
      <c r="C456" t="s">
        <v>104</v>
      </c>
      <c r="D456" s="1">
        <v>17</v>
      </c>
      <c r="E456" t="e">
        <f>سودوزیان!F20*-1</f>
        <v>#VALUE!</v>
      </c>
      <c r="F456" t="e">
        <f>سودوزیان!G20*-1</f>
        <v>#VALUE!</v>
      </c>
    </row>
    <row r="457" spans="2:6" ht="15" x14ac:dyDescent="0.2">
      <c r="C457" t="s">
        <v>105</v>
      </c>
      <c r="D457" s="1">
        <v>18</v>
      </c>
      <c r="E457">
        <f>'18'!C10</f>
        <v>0</v>
      </c>
      <c r="F457">
        <f>'18'!D10</f>
        <v>0</v>
      </c>
    </row>
    <row r="458" spans="2:6" ht="15" x14ac:dyDescent="0.2">
      <c r="C458" t="s">
        <v>106</v>
      </c>
      <c r="D458" s="1">
        <v>30</v>
      </c>
      <c r="E458">
        <f>مفروضات!B39</f>
        <v>50000</v>
      </c>
      <c r="F458">
        <f>مفروضات!C39</f>
        <v>40000</v>
      </c>
    </row>
    <row r="459" spans="2:6" ht="15" x14ac:dyDescent="0.25">
      <c r="B459" s="2" t="s">
        <v>107</v>
      </c>
      <c r="E459" t="e">
        <f>SUM(E455:E458)</f>
        <v>#VALUE!</v>
      </c>
      <c r="F459" t="e">
        <f>SUM(F455:F458)</f>
        <v>#VALUE!</v>
      </c>
    </row>
    <row r="461" spans="2:6" ht="15" x14ac:dyDescent="0.25">
      <c r="B461" s="2" t="s">
        <v>108</v>
      </c>
    </row>
    <row r="462" spans="2:6" ht="15" x14ac:dyDescent="0.2">
      <c r="C462" t="s">
        <v>109</v>
      </c>
      <c r="D462" s="1">
        <v>19</v>
      </c>
      <c r="E462">
        <f>'19'!C10</f>
        <v>0</v>
      </c>
      <c r="F462">
        <f>'19'!D10</f>
        <v>0</v>
      </c>
    </row>
    <row r="463" spans="2:6" ht="15" x14ac:dyDescent="0.2">
      <c r="C463" t="s">
        <v>110</v>
      </c>
      <c r="D463" s="1">
        <v>20</v>
      </c>
      <c r="E463">
        <f>'20'!C10</f>
        <v>0</v>
      </c>
      <c r="F463">
        <f>'20'!D10</f>
        <v>0</v>
      </c>
    </row>
    <row r="464" spans="2:6" ht="15" x14ac:dyDescent="0.25">
      <c r="B464" s="2" t="s">
        <v>111</v>
      </c>
      <c r="E464">
        <f>SUM(E462:E463)</f>
        <v>0</v>
      </c>
      <c r="F464">
        <f>SUM(F462:F463)</f>
        <v>0</v>
      </c>
    </row>
    <row r="466" spans="2:6" ht="15" x14ac:dyDescent="0.25">
      <c r="B466" s="2" t="s">
        <v>112</v>
      </c>
      <c r="E466" t="e">
        <f>E459+E464</f>
        <v>#VALUE!</v>
      </c>
      <c r="F466" t="e">
        <f>F459+F464</f>
        <v>#VALUE!</v>
      </c>
    </row>
    <row r="468" spans="2:6" ht="15.75" x14ac:dyDescent="0.25">
      <c r="B468" s="2" t="s">
        <v>113</v>
      </c>
      <c r="D468" s="1">
        <v>21</v>
      </c>
      <c r="E468">
        <f>'حقوق مالکانه'!F16</f>
        <v>8670145.466</v>
      </c>
      <c r="F468">
        <f>'حقوق مالکانه'!F10</f>
        <v>8670145.466</v>
      </c>
    </row>
    <row r="470" spans="2:6" ht="15" x14ac:dyDescent="0.25">
      <c r="B470" s="2" t="s">
        <v>119</v>
      </c>
      <c r="E470" t="e">
        <f>E466+E468</f>
        <v>#VALUE!</v>
      </c>
      <c r="F470" t="e">
        <f>F466+F468</f>
        <v>#VALUE!</v>
      </c>
    </row>
    <row r="472" spans="2:6" ht="15" x14ac:dyDescent="0.25">
      <c r="B472" s="2" t="s">
        <v>349</v>
      </c>
      <c r="E472" t="e">
        <f>IF(ROUND(E451-E470,0)=0,"تراز","عدم تراز")</f>
        <v>#VALUE!</v>
      </c>
      <c r="F472" t="e">
        <f>IF(ROUND(F451-F470,0)=0,"تراز","عدم تراز")</f>
        <v>#VALUE!</v>
      </c>
    </row>
    <row r="473" spans="2:6" ht="15" x14ac:dyDescent="0.25">
      <c r="D473" s="2" t="s">
        <v>289</v>
      </c>
      <c r="E473" s="2" t="s">
        <v>269</v>
      </c>
      <c r="F473" s="2" t="s">
        <v>270</v>
      </c>
    </row>
    <row r="474" spans="2:6" ht="15" x14ac:dyDescent="0.25">
      <c r="B474" s="2" t="s">
        <v>87</v>
      </c>
    </row>
    <row r="475" spans="2:6" ht="15" x14ac:dyDescent="0.25">
      <c r="B475" s="2" t="s">
        <v>88</v>
      </c>
    </row>
    <row r="476" spans="2:6" ht="15" x14ac:dyDescent="0.2">
      <c r="C476" t="s">
        <v>89</v>
      </c>
      <c r="D476" s="1">
        <v>6</v>
      </c>
      <c r="E476" t="e">
        <f>'جریان های نقدی'!C30</f>
        <v>#VALUE!</v>
      </c>
      <c r="F476">
        <f>'ترازنامه پایه'!D10</f>
        <v>50000</v>
      </c>
    </row>
    <row r="477" spans="2:6" ht="15" x14ac:dyDescent="0.2">
      <c r="C477" t="s">
        <v>90</v>
      </c>
      <c r="D477" s="1" t="s">
        <v>346</v>
      </c>
      <c r="E477">
        <f>((مفروضات!B23)/365)*سودوزیان!F8</f>
        <v>0</v>
      </c>
      <c r="F477">
        <f>((مفروضات!C23)/365)*سودوزیان!G8</f>
        <v>0</v>
      </c>
    </row>
    <row r="478" spans="2:6" ht="15" x14ac:dyDescent="0.2">
      <c r="C478" t="s">
        <v>91</v>
      </c>
      <c r="D478" s="1">
        <v>9</v>
      </c>
      <c r="E478">
        <f>موجودی_تفصیلی!G27</f>
        <v>0</v>
      </c>
      <c r="F478">
        <f>موجودی_تفصیلی!K27</f>
        <v>0</v>
      </c>
    </row>
    <row r="479" spans="2:6" ht="15" x14ac:dyDescent="0.2">
      <c r="C479" t="s">
        <v>92</v>
      </c>
      <c r="D479" s="1">
        <v>10</v>
      </c>
      <c r="E479">
        <f>مفروضات!B26*سودوزیان!F8</f>
        <v>0</v>
      </c>
      <c r="F479">
        <f>مفروضات!C26*سودوزیان!G8</f>
        <v>0</v>
      </c>
    </row>
    <row r="480" spans="2:6" ht="15" x14ac:dyDescent="0.25">
      <c r="B480" s="2" t="s">
        <v>93</v>
      </c>
      <c r="E480" t="e">
        <f>SUM(E476:E479)</f>
        <v>#VALUE!</v>
      </c>
      <c r="F480">
        <f>SUM(F476:F479)</f>
        <v>50000</v>
      </c>
    </row>
    <row r="482" spans="2:6" ht="15" x14ac:dyDescent="0.25">
      <c r="B482" s="2" t="s">
        <v>94</v>
      </c>
    </row>
    <row r="483" spans="2:6" ht="15" x14ac:dyDescent="0.2">
      <c r="C483" t="s">
        <v>97</v>
      </c>
      <c r="D483" s="1" t="s">
        <v>347</v>
      </c>
      <c r="E483">
        <f>'گردش دارایی ثابت'!E13</f>
        <v>0</v>
      </c>
      <c r="F483">
        <f>'گردش دارایی ثابت'!E8</f>
        <v>0</v>
      </c>
    </row>
    <row r="484" spans="2:6" ht="15" x14ac:dyDescent="0.2">
      <c r="C484" t="s">
        <v>98</v>
      </c>
      <c r="D484" s="1">
        <v>13</v>
      </c>
      <c r="E484">
        <f>مفروضات!B27*سودوزیان!F8</f>
        <v>0</v>
      </c>
      <c r="F484">
        <f>مفروضات!C27*سودوزیان!G8</f>
        <v>0</v>
      </c>
    </row>
    <row r="485" spans="2:6" ht="15" x14ac:dyDescent="0.25">
      <c r="B485" s="2" t="s">
        <v>99</v>
      </c>
      <c r="E485">
        <f>SUM(E483:E484)</f>
        <v>0</v>
      </c>
      <c r="F485">
        <f>SUM(F483:F484)</f>
        <v>0</v>
      </c>
    </row>
    <row r="487" spans="2:6" ht="15" x14ac:dyDescent="0.25">
      <c r="B487" s="2" t="s">
        <v>100</v>
      </c>
      <c r="E487" t="e">
        <f>E480+E485</f>
        <v>#VALUE!</v>
      </c>
      <c r="F487">
        <f>F480+F485</f>
        <v>50000</v>
      </c>
    </row>
    <row r="489" spans="2:6" ht="15" x14ac:dyDescent="0.25">
      <c r="B489" s="2" t="s">
        <v>101</v>
      </c>
    </row>
    <row r="490" spans="2:6" ht="15" x14ac:dyDescent="0.25">
      <c r="B490" s="2" t="s">
        <v>102</v>
      </c>
    </row>
    <row r="491" spans="2:6" ht="15" x14ac:dyDescent="0.2">
      <c r="C491" t="s">
        <v>103</v>
      </c>
      <c r="D491" s="1" t="s">
        <v>348</v>
      </c>
      <c r="E491">
        <f>'28.29.30.31'!C10</f>
        <v>0</v>
      </c>
      <c r="F491">
        <f>'28.29.30.31'!D10</f>
        <v>0</v>
      </c>
    </row>
    <row r="492" spans="2:6" ht="15" x14ac:dyDescent="0.2">
      <c r="C492" t="s">
        <v>104</v>
      </c>
      <c r="D492" s="1">
        <v>17</v>
      </c>
      <c r="E492" t="e">
        <f>سودوزیان!F20*-1</f>
        <v>#VALUE!</v>
      </c>
      <c r="F492" t="e">
        <f>سودوزیان!G20*-1</f>
        <v>#VALUE!</v>
      </c>
    </row>
    <row r="493" spans="2:6" ht="15" x14ac:dyDescent="0.2">
      <c r="C493" t="s">
        <v>105</v>
      </c>
      <c r="D493" s="1">
        <v>18</v>
      </c>
      <c r="E493">
        <f>'18'!C10</f>
        <v>0</v>
      </c>
      <c r="F493">
        <f>'18'!D10</f>
        <v>0</v>
      </c>
    </row>
    <row r="494" spans="2:6" ht="15" x14ac:dyDescent="0.2">
      <c r="C494" t="s">
        <v>106</v>
      </c>
      <c r="D494" s="1">
        <v>30</v>
      </c>
      <c r="E494">
        <f>مفروضات!B39</f>
        <v>50000</v>
      </c>
      <c r="F494">
        <f>مفروضات!C39</f>
        <v>40000</v>
      </c>
    </row>
    <row r="495" spans="2:6" ht="15" x14ac:dyDescent="0.25">
      <c r="B495" s="2" t="s">
        <v>107</v>
      </c>
      <c r="E495" t="e">
        <f>SUM(E491:E494)</f>
        <v>#VALUE!</v>
      </c>
      <c r="F495" t="e">
        <f>SUM(F491:F494)</f>
        <v>#VALUE!</v>
      </c>
    </row>
    <row r="497" spans="2:6" ht="15" x14ac:dyDescent="0.25">
      <c r="B497" s="2" t="s">
        <v>108</v>
      </c>
    </row>
    <row r="498" spans="2:6" ht="15" x14ac:dyDescent="0.2">
      <c r="C498" t="s">
        <v>109</v>
      </c>
      <c r="D498" s="1">
        <v>19</v>
      </c>
      <c r="E498">
        <f>'19'!C10</f>
        <v>0</v>
      </c>
      <c r="F498">
        <f>'19'!D10</f>
        <v>0</v>
      </c>
    </row>
    <row r="499" spans="2:6" ht="15" x14ac:dyDescent="0.2">
      <c r="C499" t="s">
        <v>110</v>
      </c>
      <c r="D499" s="1">
        <v>20</v>
      </c>
      <c r="E499">
        <f>'20'!C10</f>
        <v>0</v>
      </c>
      <c r="F499">
        <f>'20'!D10</f>
        <v>0</v>
      </c>
    </row>
    <row r="500" spans="2:6" ht="15" x14ac:dyDescent="0.25">
      <c r="B500" s="2" t="s">
        <v>111</v>
      </c>
      <c r="E500">
        <f>SUM(E498:E499)</f>
        <v>0</v>
      </c>
      <c r="F500">
        <f>SUM(F498:F499)</f>
        <v>0</v>
      </c>
    </row>
    <row r="502" spans="2:6" ht="15" x14ac:dyDescent="0.25">
      <c r="B502" s="2" t="s">
        <v>112</v>
      </c>
      <c r="E502" t="e">
        <f>E495+E500</f>
        <v>#VALUE!</v>
      </c>
      <c r="F502" t="e">
        <f>F495+F500</f>
        <v>#VALUE!</v>
      </c>
    </row>
    <row r="504" spans="2:6" ht="15.75" x14ac:dyDescent="0.25">
      <c r="B504" s="2" t="s">
        <v>113</v>
      </c>
      <c r="D504" s="1">
        <v>21</v>
      </c>
      <c r="E504">
        <f>'حقوق مالکانه'!F16</f>
        <v>8670145.466</v>
      </c>
      <c r="F504">
        <f>'حقوق مالکانه'!F10</f>
        <v>8670145.466</v>
      </c>
    </row>
    <row r="506" spans="2:6" ht="15" x14ac:dyDescent="0.25">
      <c r="B506" s="2" t="s">
        <v>119</v>
      </c>
      <c r="E506" t="e">
        <f>E502+E504</f>
        <v>#VALUE!</v>
      </c>
      <c r="F506" t="e">
        <f>F502+F504</f>
        <v>#VALUE!</v>
      </c>
    </row>
    <row r="508" spans="2:6" ht="15" x14ac:dyDescent="0.25">
      <c r="B508" s="2" t="s">
        <v>349</v>
      </c>
      <c r="E508" t="e">
        <f>IF(ROUND(E487-E506,0)=0,"تراز","عدم تراز")</f>
        <v>#VALUE!</v>
      </c>
      <c r="F508" t="e">
        <f>IF(ROUND(F487-F506,0)=0,"تراز","عدم تراز")</f>
        <v>#VALUE!</v>
      </c>
    </row>
    <row r="509" spans="2:6" ht="15" x14ac:dyDescent="0.25">
      <c r="D509" s="2" t="s">
        <v>289</v>
      </c>
      <c r="E509" s="2" t="s">
        <v>269</v>
      </c>
      <c r="F509" s="2" t="s">
        <v>270</v>
      </c>
    </row>
    <row r="510" spans="2:6" ht="15" x14ac:dyDescent="0.25">
      <c r="B510" s="2" t="s">
        <v>87</v>
      </c>
    </row>
    <row r="511" spans="2:6" ht="15" x14ac:dyDescent="0.25">
      <c r="B511" s="2" t="s">
        <v>88</v>
      </c>
    </row>
    <row r="512" spans="2:6" ht="15" x14ac:dyDescent="0.2">
      <c r="C512" t="s">
        <v>89</v>
      </c>
      <c r="D512" s="1">
        <v>6</v>
      </c>
      <c r="E512" t="e">
        <f>'جریان های نقدی'!C30</f>
        <v>#VALUE!</v>
      </c>
      <c r="F512">
        <f>'ترازنامه پایه'!D10</f>
        <v>50000</v>
      </c>
    </row>
    <row r="513" spans="2:6" ht="15" x14ac:dyDescent="0.2">
      <c r="C513" t="s">
        <v>90</v>
      </c>
      <c r="D513" s="1" t="s">
        <v>346</v>
      </c>
      <c r="E513">
        <f>((مفروضات!B23)/365)*سودوزیان!F8</f>
        <v>0</v>
      </c>
      <c r="F513">
        <f>((مفروضات!C23)/365)*سودوزیان!G8</f>
        <v>0</v>
      </c>
    </row>
    <row r="514" spans="2:6" ht="15" x14ac:dyDescent="0.2">
      <c r="C514" t="s">
        <v>91</v>
      </c>
      <c r="D514" s="1">
        <v>9</v>
      </c>
      <c r="E514">
        <f>موجودی_تفصیلی!G27</f>
        <v>0</v>
      </c>
      <c r="F514">
        <f>موجودی_تفصیلی!K27</f>
        <v>0</v>
      </c>
    </row>
    <row r="515" spans="2:6" ht="15" x14ac:dyDescent="0.2">
      <c r="C515" t="s">
        <v>92</v>
      </c>
      <c r="D515" s="1">
        <v>10</v>
      </c>
      <c r="E515">
        <f>مفروضات!B26*سودوزیان!F8</f>
        <v>0</v>
      </c>
      <c r="F515">
        <f>مفروضات!C26*سودوزیان!G8</f>
        <v>0</v>
      </c>
    </row>
    <row r="516" spans="2:6" ht="15" x14ac:dyDescent="0.25">
      <c r="B516" s="2" t="s">
        <v>93</v>
      </c>
      <c r="E516" t="e">
        <f>SUM(E512:E515)</f>
        <v>#VALUE!</v>
      </c>
      <c r="F516">
        <f>SUM(F512:F515)</f>
        <v>50000</v>
      </c>
    </row>
    <row r="518" spans="2:6" ht="15" x14ac:dyDescent="0.25">
      <c r="B518" s="2" t="s">
        <v>94</v>
      </c>
    </row>
    <row r="519" spans="2:6" ht="15" x14ac:dyDescent="0.2">
      <c r="C519" t="s">
        <v>97</v>
      </c>
      <c r="D519" s="1" t="s">
        <v>347</v>
      </c>
      <c r="E519">
        <f>'گردش دارایی ثابت'!E13</f>
        <v>0</v>
      </c>
      <c r="F519">
        <f>'گردش دارایی ثابت'!E8</f>
        <v>0</v>
      </c>
    </row>
    <row r="520" spans="2:6" ht="15" x14ac:dyDescent="0.2">
      <c r="C520" t="s">
        <v>98</v>
      </c>
      <c r="D520" s="1">
        <v>13</v>
      </c>
      <c r="E520">
        <f>مفروضات!B27*سودوزیان!F8</f>
        <v>0</v>
      </c>
      <c r="F520">
        <f>مفروضات!C27*سودوزیان!G8</f>
        <v>0</v>
      </c>
    </row>
    <row r="521" spans="2:6" ht="15" x14ac:dyDescent="0.25">
      <c r="B521" s="2" t="s">
        <v>99</v>
      </c>
      <c r="E521">
        <f>SUM(E519:E520)</f>
        <v>0</v>
      </c>
      <c r="F521">
        <f>SUM(F519:F520)</f>
        <v>0</v>
      </c>
    </row>
    <row r="523" spans="2:6" ht="15" x14ac:dyDescent="0.25">
      <c r="B523" s="2" t="s">
        <v>100</v>
      </c>
      <c r="E523" t="e">
        <f>E516+E521</f>
        <v>#VALUE!</v>
      </c>
      <c r="F523">
        <f>F516+F521</f>
        <v>50000</v>
      </c>
    </row>
    <row r="525" spans="2:6" ht="15" x14ac:dyDescent="0.25">
      <c r="B525" s="2" t="s">
        <v>101</v>
      </c>
    </row>
    <row r="526" spans="2:6" ht="15" x14ac:dyDescent="0.25">
      <c r="B526" s="2" t="s">
        <v>102</v>
      </c>
    </row>
    <row r="527" spans="2:6" ht="15" x14ac:dyDescent="0.2">
      <c r="C527" t="s">
        <v>103</v>
      </c>
      <c r="D527" s="1" t="s">
        <v>348</v>
      </c>
      <c r="E527">
        <f>'28.29.30.31'!C10</f>
        <v>0</v>
      </c>
      <c r="F527">
        <f>'28.29.30.31'!D10</f>
        <v>0</v>
      </c>
    </row>
    <row r="528" spans="2:6" ht="15" x14ac:dyDescent="0.2">
      <c r="C528" t="s">
        <v>104</v>
      </c>
      <c r="D528" s="1">
        <v>17</v>
      </c>
      <c r="E528" t="e">
        <f>سودوزیان!F20*-1</f>
        <v>#VALUE!</v>
      </c>
      <c r="F528" t="e">
        <f>سودوزیان!G20*-1</f>
        <v>#VALUE!</v>
      </c>
    </row>
    <row r="529" spans="2:6" ht="15" x14ac:dyDescent="0.2">
      <c r="C529" t="s">
        <v>105</v>
      </c>
      <c r="D529" s="1">
        <v>18</v>
      </c>
      <c r="E529">
        <f>'18'!C10</f>
        <v>0</v>
      </c>
      <c r="F529">
        <f>'18'!D10</f>
        <v>0</v>
      </c>
    </row>
    <row r="530" spans="2:6" ht="15" x14ac:dyDescent="0.2">
      <c r="C530" t="s">
        <v>106</v>
      </c>
      <c r="D530" s="1">
        <v>30</v>
      </c>
      <c r="E530">
        <f>مفروضات!B39</f>
        <v>50000</v>
      </c>
      <c r="F530">
        <f>مفروضات!C39</f>
        <v>40000</v>
      </c>
    </row>
    <row r="531" spans="2:6" ht="15" x14ac:dyDescent="0.25">
      <c r="B531" s="2" t="s">
        <v>107</v>
      </c>
      <c r="E531" t="e">
        <f>SUM(E527:E530)</f>
        <v>#VALUE!</v>
      </c>
      <c r="F531" t="e">
        <f>SUM(F527:F530)</f>
        <v>#VALUE!</v>
      </c>
    </row>
    <row r="533" spans="2:6" ht="15" x14ac:dyDescent="0.25">
      <c r="B533" s="2" t="s">
        <v>108</v>
      </c>
    </row>
    <row r="534" spans="2:6" ht="15" x14ac:dyDescent="0.2">
      <c r="C534" t="s">
        <v>109</v>
      </c>
      <c r="D534" s="1">
        <v>19</v>
      </c>
      <c r="E534">
        <f>'19'!C10</f>
        <v>0</v>
      </c>
      <c r="F534">
        <f>'19'!D10</f>
        <v>0</v>
      </c>
    </row>
    <row r="535" spans="2:6" ht="15" x14ac:dyDescent="0.2">
      <c r="C535" t="s">
        <v>110</v>
      </c>
      <c r="D535" s="1">
        <v>20</v>
      </c>
      <c r="E535">
        <f>'20'!C10</f>
        <v>0</v>
      </c>
      <c r="F535">
        <f>'20'!D10</f>
        <v>0</v>
      </c>
    </row>
    <row r="536" spans="2:6" ht="15" x14ac:dyDescent="0.25">
      <c r="B536" s="2" t="s">
        <v>111</v>
      </c>
      <c r="E536">
        <f>SUM(E534:E535)</f>
        <v>0</v>
      </c>
      <c r="F536">
        <f>SUM(F534:F535)</f>
        <v>0</v>
      </c>
    </row>
    <row r="538" spans="2:6" ht="15" x14ac:dyDescent="0.25">
      <c r="B538" s="2" t="s">
        <v>112</v>
      </c>
      <c r="E538" t="e">
        <f>E531+E536</f>
        <v>#VALUE!</v>
      </c>
      <c r="F538" t="e">
        <f>F531+F536</f>
        <v>#VALUE!</v>
      </c>
    </row>
    <row r="540" spans="2:6" ht="15.75" x14ac:dyDescent="0.25">
      <c r="B540" s="2" t="s">
        <v>113</v>
      </c>
      <c r="D540" s="1">
        <v>21</v>
      </c>
      <c r="E540">
        <f>'حقوق مالکانه'!F16</f>
        <v>8670145.466</v>
      </c>
      <c r="F540">
        <f>'حقوق مالکانه'!F10</f>
        <v>8670145.466</v>
      </c>
    </row>
    <row r="542" spans="2:6" ht="15" x14ac:dyDescent="0.25">
      <c r="B542" s="2" t="s">
        <v>119</v>
      </c>
      <c r="E542" t="e">
        <f>E538+E540</f>
        <v>#VALUE!</v>
      </c>
      <c r="F542" t="e">
        <f>F538+F540</f>
        <v>#VALUE!</v>
      </c>
    </row>
    <row r="544" spans="2:6" ht="15" x14ac:dyDescent="0.25">
      <c r="B544" s="2" t="s">
        <v>349</v>
      </c>
      <c r="E544" t="e">
        <f>IF(ROUND(E523-E542,0)=0,"تراز","عدم تراز")</f>
        <v>#VALUE!</v>
      </c>
      <c r="F544" t="e">
        <f>IF(ROUND(F523-F542,0)=0,"تراز","عدم تراز")</f>
        <v>#VALUE!</v>
      </c>
    </row>
    <row r="545" spans="2:6" ht="15" x14ac:dyDescent="0.25">
      <c r="D545" s="2" t="s">
        <v>289</v>
      </c>
      <c r="E545" s="2" t="s">
        <v>269</v>
      </c>
      <c r="F545" s="2" t="s">
        <v>270</v>
      </c>
    </row>
    <row r="546" spans="2:6" ht="15" x14ac:dyDescent="0.25">
      <c r="B546" s="2" t="s">
        <v>87</v>
      </c>
    </row>
    <row r="547" spans="2:6" ht="15" x14ac:dyDescent="0.25">
      <c r="B547" s="2" t="s">
        <v>88</v>
      </c>
    </row>
    <row r="548" spans="2:6" ht="15" x14ac:dyDescent="0.2">
      <c r="C548" t="s">
        <v>89</v>
      </c>
      <c r="D548" s="1">
        <v>6</v>
      </c>
      <c r="E548" t="e">
        <f>'جریان های نقدی'!C30</f>
        <v>#VALUE!</v>
      </c>
      <c r="F548">
        <f>'ترازنامه پایه'!D10</f>
        <v>50000</v>
      </c>
    </row>
    <row r="549" spans="2:6" ht="15" x14ac:dyDescent="0.2">
      <c r="C549" t="s">
        <v>90</v>
      </c>
      <c r="D549" s="1" t="s">
        <v>346</v>
      </c>
      <c r="E549">
        <f>((مفروضات!B23)/365)*سودوزیان!F8</f>
        <v>0</v>
      </c>
      <c r="F549">
        <f>((مفروضات!C23)/365)*سودوزیان!G8</f>
        <v>0</v>
      </c>
    </row>
    <row r="550" spans="2:6" ht="15" x14ac:dyDescent="0.2">
      <c r="C550" t="s">
        <v>91</v>
      </c>
      <c r="D550" s="1">
        <v>9</v>
      </c>
      <c r="E550">
        <f>موجودی_تفصیلی!G27</f>
        <v>0</v>
      </c>
      <c r="F550">
        <f>موجودی_تفصیلی!K27</f>
        <v>0</v>
      </c>
    </row>
    <row r="551" spans="2:6" ht="15" x14ac:dyDescent="0.2">
      <c r="C551" t="s">
        <v>92</v>
      </c>
      <c r="D551" s="1">
        <v>10</v>
      </c>
      <c r="E551">
        <f>مفروضات!B26*سودوزیان!F8</f>
        <v>0</v>
      </c>
      <c r="F551">
        <f>مفروضات!C26*سودوزیان!G8</f>
        <v>0</v>
      </c>
    </row>
    <row r="552" spans="2:6" ht="15" x14ac:dyDescent="0.25">
      <c r="B552" s="2" t="s">
        <v>93</v>
      </c>
      <c r="E552" t="e">
        <f>SUM(E548:E551)</f>
        <v>#VALUE!</v>
      </c>
      <c r="F552">
        <f>SUM(F548:F551)</f>
        <v>50000</v>
      </c>
    </row>
    <row r="554" spans="2:6" ht="15" x14ac:dyDescent="0.25">
      <c r="B554" s="2" t="s">
        <v>94</v>
      </c>
    </row>
    <row r="555" spans="2:6" ht="15" x14ac:dyDescent="0.2">
      <c r="C555" t="s">
        <v>97</v>
      </c>
      <c r="D555" s="1" t="s">
        <v>347</v>
      </c>
      <c r="E555">
        <f>'گردش دارایی ثابت'!E13</f>
        <v>0</v>
      </c>
      <c r="F555">
        <f>'گردش دارایی ثابت'!E8</f>
        <v>0</v>
      </c>
    </row>
    <row r="556" spans="2:6" ht="15" x14ac:dyDescent="0.2">
      <c r="C556" t="s">
        <v>98</v>
      </c>
      <c r="D556" s="1">
        <v>13</v>
      </c>
      <c r="E556">
        <f>مفروضات!B27*سودوزیان!F8</f>
        <v>0</v>
      </c>
      <c r="F556">
        <f>مفروضات!C27*سودوزیان!G8</f>
        <v>0</v>
      </c>
    </row>
    <row r="557" spans="2:6" ht="15" x14ac:dyDescent="0.25">
      <c r="B557" s="2" t="s">
        <v>99</v>
      </c>
      <c r="E557">
        <f>SUM(E555:E556)</f>
        <v>0</v>
      </c>
      <c r="F557">
        <f>SUM(F555:F556)</f>
        <v>0</v>
      </c>
    </row>
    <row r="559" spans="2:6" ht="15" x14ac:dyDescent="0.25">
      <c r="B559" s="2" t="s">
        <v>100</v>
      </c>
      <c r="E559" t="e">
        <f>E552+E557</f>
        <v>#VALUE!</v>
      </c>
      <c r="F559">
        <f>F552+F557</f>
        <v>50000</v>
      </c>
    </row>
    <row r="561" spans="2:6" ht="15" x14ac:dyDescent="0.25">
      <c r="B561" s="2" t="s">
        <v>101</v>
      </c>
    </row>
    <row r="562" spans="2:6" ht="15" x14ac:dyDescent="0.25">
      <c r="B562" s="2" t="s">
        <v>102</v>
      </c>
    </row>
    <row r="563" spans="2:6" ht="15" x14ac:dyDescent="0.2">
      <c r="C563" t="s">
        <v>103</v>
      </c>
      <c r="D563" s="1" t="s">
        <v>348</v>
      </c>
      <c r="E563">
        <f>'28.29.30.31'!C10</f>
        <v>0</v>
      </c>
      <c r="F563">
        <f>'28.29.30.31'!D10</f>
        <v>0</v>
      </c>
    </row>
    <row r="564" spans="2:6" ht="15" x14ac:dyDescent="0.2">
      <c r="C564" t="s">
        <v>104</v>
      </c>
      <c r="D564" s="1">
        <v>17</v>
      </c>
      <c r="E564" t="e">
        <f>سودوزیان!F20*-1</f>
        <v>#VALUE!</v>
      </c>
      <c r="F564" t="e">
        <f>سودوزیان!G20*-1</f>
        <v>#VALUE!</v>
      </c>
    </row>
    <row r="565" spans="2:6" ht="15" x14ac:dyDescent="0.2">
      <c r="C565" t="s">
        <v>105</v>
      </c>
      <c r="D565" s="1">
        <v>18</v>
      </c>
      <c r="E565">
        <f>'18'!C10</f>
        <v>0</v>
      </c>
      <c r="F565">
        <f>'18'!D10</f>
        <v>0</v>
      </c>
    </row>
    <row r="566" spans="2:6" ht="15" x14ac:dyDescent="0.2">
      <c r="C566" t="s">
        <v>106</v>
      </c>
      <c r="D566" s="1">
        <v>30</v>
      </c>
      <c r="E566">
        <f>مفروضات!B39</f>
        <v>50000</v>
      </c>
      <c r="F566">
        <f>مفروضات!C39</f>
        <v>40000</v>
      </c>
    </row>
    <row r="567" spans="2:6" ht="15" x14ac:dyDescent="0.25">
      <c r="B567" s="2" t="s">
        <v>107</v>
      </c>
      <c r="E567" t="e">
        <f>SUM(E563:E566)</f>
        <v>#VALUE!</v>
      </c>
      <c r="F567" t="e">
        <f>SUM(F563:F566)</f>
        <v>#VALUE!</v>
      </c>
    </row>
    <row r="569" spans="2:6" ht="15" x14ac:dyDescent="0.25">
      <c r="B569" s="2" t="s">
        <v>108</v>
      </c>
    </row>
    <row r="570" spans="2:6" ht="15" x14ac:dyDescent="0.2">
      <c r="C570" t="s">
        <v>109</v>
      </c>
      <c r="D570" s="1">
        <v>19</v>
      </c>
      <c r="E570">
        <f>'19'!C10</f>
        <v>0</v>
      </c>
      <c r="F570">
        <f>'19'!D10</f>
        <v>0</v>
      </c>
    </row>
    <row r="571" spans="2:6" ht="15" x14ac:dyDescent="0.2">
      <c r="C571" t="s">
        <v>110</v>
      </c>
      <c r="D571" s="1">
        <v>20</v>
      </c>
      <c r="E571">
        <f>'20'!C10</f>
        <v>0</v>
      </c>
      <c r="F571">
        <f>'20'!D10</f>
        <v>0</v>
      </c>
    </row>
    <row r="572" spans="2:6" ht="15" x14ac:dyDescent="0.25">
      <c r="B572" s="2" t="s">
        <v>111</v>
      </c>
      <c r="E572">
        <f>SUM(E570:E571)</f>
        <v>0</v>
      </c>
      <c r="F572">
        <f>SUM(F570:F571)</f>
        <v>0</v>
      </c>
    </row>
    <row r="574" spans="2:6" ht="15" x14ac:dyDescent="0.25">
      <c r="B574" s="2" t="s">
        <v>112</v>
      </c>
      <c r="E574" t="e">
        <f>E567+E572</f>
        <v>#VALUE!</v>
      </c>
      <c r="F574" t="e">
        <f>F567+F572</f>
        <v>#VALUE!</v>
      </c>
    </row>
    <row r="576" spans="2:6" ht="15.75" x14ac:dyDescent="0.25">
      <c r="B576" s="2" t="s">
        <v>113</v>
      </c>
      <c r="D576" s="1">
        <v>21</v>
      </c>
      <c r="E576">
        <f>'حقوق مالکانه'!F16</f>
        <v>8670145.466</v>
      </c>
      <c r="F576">
        <f>'حقوق مالکانه'!F10</f>
        <v>8670145.466</v>
      </c>
    </row>
    <row r="578" spans="2:6" ht="15" x14ac:dyDescent="0.25">
      <c r="B578" s="2" t="s">
        <v>119</v>
      </c>
      <c r="E578" t="e">
        <f>E574+E576</f>
        <v>#VALUE!</v>
      </c>
      <c r="F578" t="e">
        <f>F574+F576</f>
        <v>#VALUE!</v>
      </c>
    </row>
    <row r="580" spans="2:6" ht="15" x14ac:dyDescent="0.25">
      <c r="B580" s="2" t="s">
        <v>349</v>
      </c>
      <c r="E580" t="e">
        <f>IF(ROUND(E559-E578,0)=0,"تراز","عدم تراز")</f>
        <v>#VALUE!</v>
      </c>
      <c r="F580" t="e">
        <f>IF(ROUND(F559-F578,0)=0,"تراز","عدم تراز")</f>
        <v>#VALUE!</v>
      </c>
    </row>
    <row r="581" spans="2:6" ht="15" x14ac:dyDescent="0.25">
      <c r="D581" s="2" t="s">
        <v>289</v>
      </c>
      <c r="E581" s="2" t="s">
        <v>269</v>
      </c>
      <c r="F581" s="2" t="s">
        <v>270</v>
      </c>
    </row>
    <row r="582" spans="2:6" ht="15" x14ac:dyDescent="0.25">
      <c r="B582" s="2" t="s">
        <v>87</v>
      </c>
    </row>
    <row r="583" spans="2:6" ht="15" x14ac:dyDescent="0.25">
      <c r="B583" s="2" t="s">
        <v>88</v>
      </c>
    </row>
    <row r="584" spans="2:6" ht="15" x14ac:dyDescent="0.2">
      <c r="C584" t="s">
        <v>89</v>
      </c>
      <c r="D584" s="1">
        <v>6</v>
      </c>
      <c r="E584" t="e">
        <f>'جریان های نقدی'!C30</f>
        <v>#VALUE!</v>
      </c>
      <c r="F584">
        <f>'ترازنامه پایه'!D10</f>
        <v>50000</v>
      </c>
    </row>
    <row r="585" spans="2:6" ht="15" x14ac:dyDescent="0.2">
      <c r="C585" t="s">
        <v>90</v>
      </c>
      <c r="D585" s="1" t="s">
        <v>346</v>
      </c>
      <c r="E585">
        <f>((مفروضات!B23)/365)*سودوزیان!F8</f>
        <v>0</v>
      </c>
      <c r="F585">
        <f>((مفروضات!C23)/365)*سودوزیان!G8</f>
        <v>0</v>
      </c>
    </row>
    <row r="586" spans="2:6" ht="15" x14ac:dyDescent="0.2">
      <c r="C586" t="s">
        <v>91</v>
      </c>
      <c r="D586" s="1">
        <v>9</v>
      </c>
      <c r="E586">
        <f>موجودی_تفصیلی!G27</f>
        <v>0</v>
      </c>
      <c r="F586">
        <f>موجودی_تفصیلی!K27</f>
        <v>0</v>
      </c>
    </row>
    <row r="587" spans="2:6" ht="15" x14ac:dyDescent="0.2">
      <c r="C587" t="s">
        <v>92</v>
      </c>
      <c r="D587" s="1">
        <v>10</v>
      </c>
      <c r="E587">
        <f>مفروضات!B26*سودوزیان!F8</f>
        <v>0</v>
      </c>
      <c r="F587">
        <f>مفروضات!C26*سودوزیان!G8</f>
        <v>0</v>
      </c>
    </row>
    <row r="588" spans="2:6" ht="15" x14ac:dyDescent="0.25">
      <c r="B588" s="2" t="s">
        <v>93</v>
      </c>
      <c r="E588" t="e">
        <f>SUM(E584:E587)</f>
        <v>#VALUE!</v>
      </c>
      <c r="F588">
        <f>SUM(F584:F587)</f>
        <v>50000</v>
      </c>
    </row>
    <row r="590" spans="2:6" ht="15" x14ac:dyDescent="0.25">
      <c r="B590" s="2" t="s">
        <v>94</v>
      </c>
    </row>
    <row r="591" spans="2:6" ht="15" x14ac:dyDescent="0.2">
      <c r="C591" t="s">
        <v>97</v>
      </c>
      <c r="D591" s="1" t="s">
        <v>347</v>
      </c>
      <c r="E591">
        <f>'گردش دارایی ثابت'!E13</f>
        <v>0</v>
      </c>
      <c r="F591">
        <f>'گردش دارایی ثابت'!E8</f>
        <v>0</v>
      </c>
    </row>
    <row r="592" spans="2:6" ht="15" x14ac:dyDescent="0.2">
      <c r="C592" t="s">
        <v>98</v>
      </c>
      <c r="D592" s="1">
        <v>13</v>
      </c>
      <c r="E592">
        <f>مفروضات!B27*سودوزیان!F8</f>
        <v>0</v>
      </c>
      <c r="F592">
        <f>مفروضات!C27*سودوزیان!G8</f>
        <v>0</v>
      </c>
    </row>
    <row r="593" spans="2:6" ht="15" x14ac:dyDescent="0.25">
      <c r="B593" s="2" t="s">
        <v>99</v>
      </c>
      <c r="E593">
        <f>SUM(E591:E592)</f>
        <v>0</v>
      </c>
      <c r="F593">
        <f>SUM(F591:F592)</f>
        <v>0</v>
      </c>
    </row>
    <row r="595" spans="2:6" ht="15" x14ac:dyDescent="0.25">
      <c r="B595" s="2" t="s">
        <v>100</v>
      </c>
      <c r="E595" t="e">
        <f>E588+E593</f>
        <v>#VALUE!</v>
      </c>
      <c r="F595">
        <f>F588+F593</f>
        <v>50000</v>
      </c>
    </row>
    <row r="597" spans="2:6" ht="15" x14ac:dyDescent="0.25">
      <c r="B597" s="2" t="s">
        <v>101</v>
      </c>
    </row>
    <row r="598" spans="2:6" ht="15" x14ac:dyDescent="0.25">
      <c r="B598" s="2" t="s">
        <v>102</v>
      </c>
    </row>
    <row r="599" spans="2:6" ht="15" x14ac:dyDescent="0.2">
      <c r="C599" t="s">
        <v>103</v>
      </c>
      <c r="D599" s="1" t="s">
        <v>348</v>
      </c>
      <c r="E599">
        <f>'28.29.30.31'!C10</f>
        <v>0</v>
      </c>
      <c r="F599">
        <f>'28.29.30.31'!D10</f>
        <v>0</v>
      </c>
    </row>
    <row r="600" spans="2:6" ht="15" x14ac:dyDescent="0.2">
      <c r="C600" t="s">
        <v>104</v>
      </c>
      <c r="D600" s="1">
        <v>17</v>
      </c>
      <c r="E600" t="e">
        <f>سودوزیان!F20*-1</f>
        <v>#VALUE!</v>
      </c>
      <c r="F600" t="e">
        <f>سودوزیان!G20*-1</f>
        <v>#VALUE!</v>
      </c>
    </row>
    <row r="601" spans="2:6" ht="15" x14ac:dyDescent="0.2">
      <c r="C601" t="s">
        <v>105</v>
      </c>
      <c r="D601" s="1">
        <v>18</v>
      </c>
      <c r="E601">
        <f>'18'!C10</f>
        <v>0</v>
      </c>
      <c r="F601">
        <f>'18'!D10</f>
        <v>0</v>
      </c>
    </row>
    <row r="602" spans="2:6" ht="15" x14ac:dyDescent="0.2">
      <c r="C602" t="s">
        <v>106</v>
      </c>
      <c r="D602" s="1">
        <v>30</v>
      </c>
      <c r="E602">
        <f>مفروضات!B39</f>
        <v>50000</v>
      </c>
      <c r="F602">
        <f>مفروضات!C39</f>
        <v>40000</v>
      </c>
    </row>
    <row r="603" spans="2:6" ht="15" x14ac:dyDescent="0.25">
      <c r="B603" s="2" t="s">
        <v>107</v>
      </c>
      <c r="E603" t="e">
        <f>SUM(E599:E602)</f>
        <v>#VALUE!</v>
      </c>
      <c r="F603" t="e">
        <f>SUM(F599:F602)</f>
        <v>#VALUE!</v>
      </c>
    </row>
    <row r="605" spans="2:6" ht="15" x14ac:dyDescent="0.25">
      <c r="B605" s="2" t="s">
        <v>108</v>
      </c>
    </row>
    <row r="606" spans="2:6" ht="15" x14ac:dyDescent="0.2">
      <c r="C606" t="s">
        <v>109</v>
      </c>
      <c r="D606" s="1">
        <v>19</v>
      </c>
      <c r="E606">
        <f>'19'!C10</f>
        <v>0</v>
      </c>
      <c r="F606">
        <f>'19'!D10</f>
        <v>0</v>
      </c>
    </row>
    <row r="607" spans="2:6" ht="15" x14ac:dyDescent="0.2">
      <c r="C607" t="s">
        <v>110</v>
      </c>
      <c r="D607" s="1">
        <v>20</v>
      </c>
      <c r="E607">
        <f>'20'!C10</f>
        <v>0</v>
      </c>
      <c r="F607">
        <f>'20'!D10</f>
        <v>0</v>
      </c>
    </row>
    <row r="608" spans="2:6" ht="15" x14ac:dyDescent="0.25">
      <c r="B608" s="2" t="s">
        <v>111</v>
      </c>
      <c r="E608">
        <f>SUM(E606:E607)</f>
        <v>0</v>
      </c>
      <c r="F608">
        <f>SUM(F606:F607)</f>
        <v>0</v>
      </c>
    </row>
    <row r="610" spans="2:6" ht="15" x14ac:dyDescent="0.25">
      <c r="B610" s="2" t="s">
        <v>112</v>
      </c>
      <c r="E610" t="e">
        <f>E603+E608</f>
        <v>#VALUE!</v>
      </c>
      <c r="F610" t="e">
        <f>F603+F608</f>
        <v>#VALUE!</v>
      </c>
    </row>
    <row r="612" spans="2:6" ht="15.75" x14ac:dyDescent="0.25">
      <c r="B612" s="2" t="s">
        <v>113</v>
      </c>
      <c r="D612" s="1">
        <v>21</v>
      </c>
      <c r="E612">
        <f>'حقوق مالکانه'!F16</f>
        <v>8670145.466</v>
      </c>
      <c r="F612">
        <f>'حقوق مالکانه'!F10</f>
        <v>8670145.466</v>
      </c>
    </row>
    <row r="614" spans="2:6" ht="15" x14ac:dyDescent="0.25">
      <c r="B614" s="2" t="s">
        <v>119</v>
      </c>
      <c r="E614" t="e">
        <f>E610+E612</f>
        <v>#VALUE!</v>
      </c>
      <c r="F614" t="e">
        <f>F610+F612</f>
        <v>#VALUE!</v>
      </c>
    </row>
    <row r="616" spans="2:6" ht="15" x14ac:dyDescent="0.25">
      <c r="B616" s="2" t="s">
        <v>349</v>
      </c>
      <c r="E616" t="e">
        <f>IF(ROUND(E595-E614,0)=0,"تراز","عدم تراز")</f>
        <v>#VALUE!</v>
      </c>
      <c r="F616" t="e">
        <f>IF(ROUND(F595-F614,0)=0,"تراز","عدم تراز")</f>
        <v>#VALUE!</v>
      </c>
    </row>
    <row r="617" spans="2:6" ht="15" x14ac:dyDescent="0.25">
      <c r="D617" s="2" t="s">
        <v>289</v>
      </c>
      <c r="E617" s="2" t="s">
        <v>269</v>
      </c>
      <c r="F617" s="2" t="s">
        <v>270</v>
      </c>
    </row>
    <row r="618" spans="2:6" ht="15" x14ac:dyDescent="0.25">
      <c r="B618" s="2" t="s">
        <v>87</v>
      </c>
    </row>
    <row r="619" spans="2:6" ht="15" x14ac:dyDescent="0.25">
      <c r="B619" s="2" t="s">
        <v>88</v>
      </c>
    </row>
    <row r="620" spans="2:6" ht="15" x14ac:dyDescent="0.2">
      <c r="C620" t="s">
        <v>89</v>
      </c>
      <c r="D620" s="1">
        <v>6</v>
      </c>
      <c r="E620" t="e">
        <f>'جریان های نقدی'!C30</f>
        <v>#VALUE!</v>
      </c>
      <c r="F620">
        <f>'ترازنامه پایه'!D10</f>
        <v>50000</v>
      </c>
    </row>
    <row r="621" spans="2:6" ht="15" x14ac:dyDescent="0.2">
      <c r="C621" t="s">
        <v>90</v>
      </c>
      <c r="D621" s="1" t="s">
        <v>346</v>
      </c>
      <c r="E621">
        <f>((مفروضات!B23)/365)*سودوزیان!F8</f>
        <v>0</v>
      </c>
      <c r="F621">
        <f>((مفروضات!C23)/365)*سودوزیان!G8</f>
        <v>0</v>
      </c>
    </row>
    <row r="622" spans="2:6" ht="15" x14ac:dyDescent="0.2">
      <c r="C622" t="s">
        <v>91</v>
      </c>
      <c r="D622" s="1">
        <v>9</v>
      </c>
      <c r="E622">
        <f>موجودی_تفصیلی!G27</f>
        <v>0</v>
      </c>
      <c r="F622">
        <f>موجودی_تفصیلی!K27</f>
        <v>0</v>
      </c>
    </row>
    <row r="623" spans="2:6" ht="15" x14ac:dyDescent="0.2">
      <c r="C623" t="s">
        <v>92</v>
      </c>
      <c r="D623" s="1">
        <v>10</v>
      </c>
      <c r="E623">
        <f>مفروضات!B26*سودوزیان!F8</f>
        <v>0</v>
      </c>
      <c r="F623">
        <f>مفروضات!C26*سودوزیان!G8</f>
        <v>0</v>
      </c>
    </row>
    <row r="624" spans="2:6" ht="15" x14ac:dyDescent="0.25">
      <c r="B624" s="2" t="s">
        <v>93</v>
      </c>
      <c r="E624" t="e">
        <f>SUM(E620:E623)</f>
        <v>#VALUE!</v>
      </c>
      <c r="F624">
        <f>SUM(F620:F623)</f>
        <v>50000</v>
      </c>
    </row>
    <row r="626" spans="2:6" ht="15" x14ac:dyDescent="0.25">
      <c r="B626" s="2" t="s">
        <v>94</v>
      </c>
    </row>
    <row r="627" spans="2:6" ht="15" x14ac:dyDescent="0.2">
      <c r="C627" t="s">
        <v>97</v>
      </c>
      <c r="D627" s="1" t="s">
        <v>347</v>
      </c>
      <c r="E627">
        <f>'گردش دارایی ثابت'!E13</f>
        <v>0</v>
      </c>
      <c r="F627">
        <f>'گردش دارایی ثابت'!E8</f>
        <v>0</v>
      </c>
    </row>
    <row r="628" spans="2:6" ht="15" x14ac:dyDescent="0.2">
      <c r="C628" t="s">
        <v>98</v>
      </c>
      <c r="D628" s="1">
        <v>13</v>
      </c>
      <c r="E628">
        <f>مفروضات!B27*سودوزیان!F8</f>
        <v>0</v>
      </c>
      <c r="F628">
        <f>مفروضات!C27*سودوزیان!G8</f>
        <v>0</v>
      </c>
    </row>
    <row r="629" spans="2:6" ht="15" x14ac:dyDescent="0.25">
      <c r="B629" s="2" t="s">
        <v>99</v>
      </c>
      <c r="E629">
        <f>SUM(E627:E628)</f>
        <v>0</v>
      </c>
      <c r="F629">
        <f>SUM(F627:F628)</f>
        <v>0</v>
      </c>
    </row>
    <row r="631" spans="2:6" ht="15" x14ac:dyDescent="0.25">
      <c r="B631" s="2" t="s">
        <v>100</v>
      </c>
      <c r="E631" t="e">
        <f>E624+E629</f>
        <v>#VALUE!</v>
      </c>
      <c r="F631">
        <f>F624+F629</f>
        <v>50000</v>
      </c>
    </row>
    <row r="633" spans="2:6" ht="15" x14ac:dyDescent="0.25">
      <c r="B633" s="2" t="s">
        <v>101</v>
      </c>
    </row>
    <row r="634" spans="2:6" ht="15" x14ac:dyDescent="0.25">
      <c r="B634" s="2" t="s">
        <v>102</v>
      </c>
    </row>
    <row r="635" spans="2:6" ht="15" x14ac:dyDescent="0.2">
      <c r="C635" t="s">
        <v>103</v>
      </c>
      <c r="D635" s="1" t="s">
        <v>348</v>
      </c>
      <c r="E635">
        <f>'28.29.30.31'!C10</f>
        <v>0</v>
      </c>
      <c r="F635">
        <f>'28.29.30.31'!D10</f>
        <v>0</v>
      </c>
    </row>
    <row r="636" spans="2:6" ht="15" x14ac:dyDescent="0.2">
      <c r="C636" t="s">
        <v>104</v>
      </c>
      <c r="D636" s="1">
        <v>17</v>
      </c>
      <c r="E636" t="e">
        <f>سودوزیان!F20*-1</f>
        <v>#VALUE!</v>
      </c>
      <c r="F636" t="e">
        <f>سودوزیان!G20*-1</f>
        <v>#VALUE!</v>
      </c>
    </row>
    <row r="637" spans="2:6" ht="15" x14ac:dyDescent="0.2">
      <c r="C637" t="s">
        <v>105</v>
      </c>
      <c r="D637" s="1">
        <v>18</v>
      </c>
      <c r="E637">
        <f>'18'!C10</f>
        <v>0</v>
      </c>
      <c r="F637">
        <f>'18'!D10</f>
        <v>0</v>
      </c>
    </row>
    <row r="638" spans="2:6" ht="15" x14ac:dyDescent="0.2">
      <c r="C638" t="s">
        <v>106</v>
      </c>
      <c r="D638" s="1">
        <v>30</v>
      </c>
      <c r="E638">
        <f>مفروضات!B39</f>
        <v>50000</v>
      </c>
      <c r="F638">
        <f>مفروضات!C39</f>
        <v>40000</v>
      </c>
    </row>
    <row r="639" spans="2:6" ht="15" x14ac:dyDescent="0.25">
      <c r="B639" s="2" t="s">
        <v>107</v>
      </c>
      <c r="E639" t="e">
        <f>SUM(E635:E638)</f>
        <v>#VALUE!</v>
      </c>
      <c r="F639" t="e">
        <f>SUM(F635:F638)</f>
        <v>#VALUE!</v>
      </c>
    </row>
    <row r="641" spans="2:6" ht="15" x14ac:dyDescent="0.25">
      <c r="B641" s="2" t="s">
        <v>108</v>
      </c>
    </row>
    <row r="642" spans="2:6" ht="15" x14ac:dyDescent="0.2">
      <c r="C642" t="s">
        <v>109</v>
      </c>
      <c r="D642" s="1">
        <v>19</v>
      </c>
      <c r="E642">
        <f>'19'!C10</f>
        <v>0</v>
      </c>
      <c r="F642">
        <f>'19'!D10</f>
        <v>0</v>
      </c>
    </row>
    <row r="643" spans="2:6" ht="15" x14ac:dyDescent="0.2">
      <c r="C643" t="s">
        <v>110</v>
      </c>
      <c r="D643" s="1">
        <v>20</v>
      </c>
      <c r="E643">
        <f>'20'!C10</f>
        <v>0</v>
      </c>
      <c r="F643">
        <f>'20'!D10</f>
        <v>0</v>
      </c>
    </row>
    <row r="644" spans="2:6" ht="15" x14ac:dyDescent="0.25">
      <c r="B644" s="2" t="s">
        <v>111</v>
      </c>
      <c r="E644">
        <f>SUM(E642:E643)</f>
        <v>0</v>
      </c>
      <c r="F644">
        <f>SUM(F642:F643)</f>
        <v>0</v>
      </c>
    </row>
    <row r="646" spans="2:6" ht="15" x14ac:dyDescent="0.25">
      <c r="B646" s="2" t="s">
        <v>112</v>
      </c>
      <c r="E646" t="e">
        <f>E639+E644</f>
        <v>#VALUE!</v>
      </c>
      <c r="F646" t="e">
        <f>F639+F644</f>
        <v>#VALUE!</v>
      </c>
    </row>
    <row r="648" spans="2:6" ht="15.75" x14ac:dyDescent="0.25">
      <c r="B648" s="2" t="s">
        <v>113</v>
      </c>
      <c r="D648" s="1">
        <v>21</v>
      </c>
      <c r="E648">
        <f>'حقوق مالکانه'!F16</f>
        <v>8670145.466</v>
      </c>
      <c r="F648">
        <f>'حقوق مالکانه'!F10</f>
        <v>8670145.466</v>
      </c>
    </row>
    <row r="650" spans="2:6" ht="15" x14ac:dyDescent="0.25">
      <c r="B650" s="2" t="s">
        <v>119</v>
      </c>
      <c r="E650" t="e">
        <f>E646+E648</f>
        <v>#VALUE!</v>
      </c>
      <c r="F650" t="e">
        <f>F646+F648</f>
        <v>#VALUE!</v>
      </c>
    </row>
    <row r="652" spans="2:6" ht="15" x14ac:dyDescent="0.25">
      <c r="B652" s="2" t="s">
        <v>349</v>
      </c>
      <c r="E652" t="e">
        <f>IF(ROUND(E631-E650,0)=0,"تراز","عدم تراز")</f>
        <v>#VALUE!</v>
      </c>
      <c r="F652" t="e">
        <f>IF(ROUND(F631-F650,0)=0,"تراز","عدم تراز")</f>
        <v>#VALUE!</v>
      </c>
    </row>
    <row r="653" spans="2:6" ht="15" x14ac:dyDescent="0.25">
      <c r="D653" s="2" t="s">
        <v>289</v>
      </c>
      <c r="E653" s="2" t="s">
        <v>269</v>
      </c>
      <c r="F653" s="2" t="s">
        <v>270</v>
      </c>
    </row>
    <row r="654" spans="2:6" ht="15" x14ac:dyDescent="0.25">
      <c r="B654" s="2" t="s">
        <v>87</v>
      </c>
    </row>
    <row r="655" spans="2:6" ht="15" x14ac:dyDescent="0.25">
      <c r="B655" s="2" t="s">
        <v>88</v>
      </c>
    </row>
    <row r="656" spans="2:6" ht="15" x14ac:dyDescent="0.2">
      <c r="C656" t="s">
        <v>89</v>
      </c>
      <c r="D656" s="1">
        <v>6</v>
      </c>
      <c r="E656" t="e">
        <f>'جریان های نقدی'!C30</f>
        <v>#VALUE!</v>
      </c>
      <c r="F656">
        <f>'ترازنامه پایه'!D10</f>
        <v>50000</v>
      </c>
    </row>
    <row r="657" spans="2:6" ht="15" x14ac:dyDescent="0.2">
      <c r="C657" t="s">
        <v>90</v>
      </c>
      <c r="D657" s="1" t="s">
        <v>346</v>
      </c>
      <c r="E657">
        <f>((مفروضات!B23)/365)*سودوزیان!F8</f>
        <v>0</v>
      </c>
      <c r="F657">
        <f>((مفروضات!C23)/365)*سودوزیان!G8</f>
        <v>0</v>
      </c>
    </row>
    <row r="658" spans="2:6" ht="15" x14ac:dyDescent="0.2">
      <c r="C658" t="s">
        <v>91</v>
      </c>
      <c r="D658" s="1">
        <v>9</v>
      </c>
      <c r="E658">
        <f>موجودی_تفصیلی!G27</f>
        <v>0</v>
      </c>
      <c r="F658">
        <f>موجودی_تفصیلی!K27</f>
        <v>0</v>
      </c>
    </row>
    <row r="659" spans="2:6" ht="15" x14ac:dyDescent="0.2">
      <c r="C659" t="s">
        <v>92</v>
      </c>
      <c r="D659" s="1">
        <v>10</v>
      </c>
      <c r="E659">
        <f>مفروضات!B26*سودوزیان!F8</f>
        <v>0</v>
      </c>
      <c r="F659">
        <f>مفروضات!C26*سودوزیان!G8</f>
        <v>0</v>
      </c>
    </row>
    <row r="660" spans="2:6" ht="15" x14ac:dyDescent="0.25">
      <c r="B660" s="2" t="s">
        <v>93</v>
      </c>
      <c r="E660" t="e">
        <f>SUM(E656:E659)</f>
        <v>#VALUE!</v>
      </c>
      <c r="F660">
        <f>SUM(F656:F659)</f>
        <v>50000</v>
      </c>
    </row>
    <row r="662" spans="2:6" ht="15" x14ac:dyDescent="0.25">
      <c r="B662" s="2" t="s">
        <v>94</v>
      </c>
    </row>
    <row r="663" spans="2:6" ht="15" x14ac:dyDescent="0.2">
      <c r="C663" t="s">
        <v>97</v>
      </c>
      <c r="D663" s="1" t="s">
        <v>347</v>
      </c>
      <c r="E663">
        <f>'گردش دارایی ثابت'!E13</f>
        <v>0</v>
      </c>
      <c r="F663">
        <f>'گردش دارایی ثابت'!E8</f>
        <v>0</v>
      </c>
    </row>
    <row r="664" spans="2:6" ht="15" x14ac:dyDescent="0.2">
      <c r="C664" t="s">
        <v>98</v>
      </c>
      <c r="D664" s="1">
        <v>13</v>
      </c>
      <c r="E664">
        <f>مفروضات!B27*سودوزیان!F8</f>
        <v>0</v>
      </c>
      <c r="F664">
        <f>مفروضات!C27*سودوزیان!G8</f>
        <v>0</v>
      </c>
    </row>
    <row r="665" spans="2:6" ht="15" x14ac:dyDescent="0.25">
      <c r="B665" s="2" t="s">
        <v>99</v>
      </c>
      <c r="E665">
        <f>SUM(E663:E664)</f>
        <v>0</v>
      </c>
      <c r="F665">
        <f>SUM(F663:F664)</f>
        <v>0</v>
      </c>
    </row>
    <row r="667" spans="2:6" ht="15" x14ac:dyDescent="0.25">
      <c r="B667" s="2" t="s">
        <v>100</v>
      </c>
      <c r="E667" t="e">
        <f>E660+E665</f>
        <v>#VALUE!</v>
      </c>
      <c r="F667">
        <f>F660+F665</f>
        <v>50000</v>
      </c>
    </row>
    <row r="669" spans="2:6" ht="15" x14ac:dyDescent="0.25">
      <c r="B669" s="2" t="s">
        <v>101</v>
      </c>
    </row>
    <row r="670" spans="2:6" ht="15" x14ac:dyDescent="0.25">
      <c r="B670" s="2" t="s">
        <v>102</v>
      </c>
    </row>
    <row r="671" spans="2:6" ht="15" x14ac:dyDescent="0.2">
      <c r="C671" t="s">
        <v>103</v>
      </c>
      <c r="D671" s="1" t="s">
        <v>348</v>
      </c>
      <c r="E671">
        <f>'28.29.30.31'!C10</f>
        <v>0</v>
      </c>
      <c r="F671">
        <f>'28.29.30.31'!D10</f>
        <v>0</v>
      </c>
    </row>
    <row r="672" spans="2:6" ht="15" x14ac:dyDescent="0.2">
      <c r="C672" t="s">
        <v>104</v>
      </c>
      <c r="D672" s="1">
        <v>17</v>
      </c>
      <c r="E672" t="e">
        <f>سودوزیان!F20*-1</f>
        <v>#VALUE!</v>
      </c>
      <c r="F672" t="e">
        <f>سودوزیان!G20*-1</f>
        <v>#VALUE!</v>
      </c>
    </row>
    <row r="673" spans="2:6" ht="15" x14ac:dyDescent="0.2">
      <c r="C673" t="s">
        <v>105</v>
      </c>
      <c r="D673" s="1">
        <v>18</v>
      </c>
      <c r="E673">
        <f>'18'!C10</f>
        <v>0</v>
      </c>
      <c r="F673">
        <f>'18'!D10</f>
        <v>0</v>
      </c>
    </row>
    <row r="674" spans="2:6" ht="15" x14ac:dyDescent="0.2">
      <c r="C674" t="s">
        <v>106</v>
      </c>
      <c r="D674" s="1">
        <v>30</v>
      </c>
      <c r="E674">
        <f>مفروضات!B39</f>
        <v>50000</v>
      </c>
      <c r="F674">
        <f>مفروضات!C39</f>
        <v>40000</v>
      </c>
    </row>
    <row r="675" spans="2:6" ht="15" x14ac:dyDescent="0.25">
      <c r="B675" s="2" t="s">
        <v>107</v>
      </c>
      <c r="E675" t="e">
        <f>SUM(E671:E674)</f>
        <v>#VALUE!</v>
      </c>
      <c r="F675" t="e">
        <f>SUM(F671:F674)</f>
        <v>#VALUE!</v>
      </c>
    </row>
    <row r="677" spans="2:6" ht="15" x14ac:dyDescent="0.25">
      <c r="B677" s="2" t="s">
        <v>108</v>
      </c>
    </row>
    <row r="678" spans="2:6" ht="15" x14ac:dyDescent="0.2">
      <c r="C678" t="s">
        <v>109</v>
      </c>
      <c r="D678" s="1">
        <v>19</v>
      </c>
      <c r="E678">
        <f>'19'!C10</f>
        <v>0</v>
      </c>
      <c r="F678">
        <f>'19'!D10</f>
        <v>0</v>
      </c>
    </row>
    <row r="679" spans="2:6" ht="15" x14ac:dyDescent="0.2">
      <c r="C679" t="s">
        <v>110</v>
      </c>
      <c r="D679" s="1">
        <v>20</v>
      </c>
      <c r="E679">
        <f>'20'!C10</f>
        <v>0</v>
      </c>
      <c r="F679">
        <f>'20'!D10</f>
        <v>0</v>
      </c>
    </row>
    <row r="680" spans="2:6" ht="15" x14ac:dyDescent="0.25">
      <c r="B680" s="2" t="s">
        <v>111</v>
      </c>
      <c r="E680">
        <f>SUM(E678:E679)</f>
        <v>0</v>
      </c>
      <c r="F680">
        <f>SUM(F678:F679)</f>
        <v>0</v>
      </c>
    </row>
    <row r="682" spans="2:6" ht="15" x14ac:dyDescent="0.25">
      <c r="B682" s="2" t="s">
        <v>112</v>
      </c>
      <c r="E682" t="e">
        <f>E675+E680</f>
        <v>#VALUE!</v>
      </c>
      <c r="F682" t="e">
        <f>F675+F680</f>
        <v>#VALUE!</v>
      </c>
    </row>
    <row r="684" spans="2:6" ht="15.75" x14ac:dyDescent="0.25">
      <c r="B684" s="2" t="s">
        <v>113</v>
      </c>
      <c r="D684" s="1">
        <v>21</v>
      </c>
      <c r="E684">
        <f>'حقوق مالکانه'!F16</f>
        <v>8670145.466</v>
      </c>
      <c r="F684">
        <f>'حقوق مالکانه'!F10</f>
        <v>8670145.466</v>
      </c>
    </row>
    <row r="686" spans="2:6" ht="15" x14ac:dyDescent="0.25">
      <c r="B686" s="2" t="s">
        <v>119</v>
      </c>
      <c r="E686" t="e">
        <f>E682+E684</f>
        <v>#VALUE!</v>
      </c>
      <c r="F686" t="e">
        <f>F682+F684</f>
        <v>#VALUE!</v>
      </c>
    </row>
    <row r="688" spans="2:6" ht="15" x14ac:dyDescent="0.25">
      <c r="B688" s="2" t="s">
        <v>349</v>
      </c>
      <c r="E688" t="e">
        <f>IF(ROUND(E667-E686,0)=0,"تراز","عدم تراز")</f>
        <v>#VALUE!</v>
      </c>
      <c r="F688" t="e">
        <f>IF(ROUND(F667-F686,0)=0,"تراز","عدم تراز")</f>
        <v>#VALUE!</v>
      </c>
    </row>
    <row r="689" spans="2:6" ht="15" x14ac:dyDescent="0.25">
      <c r="D689" s="2" t="s">
        <v>289</v>
      </c>
      <c r="E689" s="2" t="s">
        <v>269</v>
      </c>
      <c r="F689" s="2" t="s">
        <v>270</v>
      </c>
    </row>
    <row r="690" spans="2:6" ht="15" x14ac:dyDescent="0.25">
      <c r="B690" s="2" t="s">
        <v>87</v>
      </c>
    </row>
    <row r="691" spans="2:6" ht="15" x14ac:dyDescent="0.25">
      <c r="B691" s="2" t="s">
        <v>88</v>
      </c>
    </row>
    <row r="692" spans="2:6" ht="15" x14ac:dyDescent="0.2">
      <c r="C692" t="s">
        <v>89</v>
      </c>
      <c r="D692" s="1">
        <v>6</v>
      </c>
      <c r="E692" t="e">
        <f>'جریان های نقدی'!C30</f>
        <v>#VALUE!</v>
      </c>
      <c r="F692">
        <f>'ترازنامه پایه'!D10</f>
        <v>50000</v>
      </c>
    </row>
    <row r="693" spans="2:6" ht="15" x14ac:dyDescent="0.2">
      <c r="C693" t="s">
        <v>90</v>
      </c>
      <c r="D693" s="1" t="s">
        <v>346</v>
      </c>
      <c r="E693">
        <f>((مفروضات!B23)/365)*سودوزیان!F8</f>
        <v>0</v>
      </c>
      <c r="F693">
        <f>((مفروضات!C23)/365)*سودوزیان!G8</f>
        <v>0</v>
      </c>
    </row>
    <row r="694" spans="2:6" ht="15" x14ac:dyDescent="0.2">
      <c r="C694" t="s">
        <v>91</v>
      </c>
      <c r="D694" s="1">
        <v>9</v>
      </c>
      <c r="E694">
        <f>موجودی_تفصیلی!G27</f>
        <v>0</v>
      </c>
      <c r="F694">
        <f>موجودی_تفصیلی!K27</f>
        <v>0</v>
      </c>
    </row>
    <row r="695" spans="2:6" ht="15" x14ac:dyDescent="0.2">
      <c r="C695" t="s">
        <v>92</v>
      </c>
      <c r="D695" s="1">
        <v>10</v>
      </c>
      <c r="E695">
        <f>مفروضات!B26*سودوزیان!F8</f>
        <v>0</v>
      </c>
      <c r="F695">
        <f>مفروضات!C26*سودوزیان!G8</f>
        <v>0</v>
      </c>
    </row>
    <row r="696" spans="2:6" ht="15" x14ac:dyDescent="0.25">
      <c r="B696" s="2" t="s">
        <v>93</v>
      </c>
      <c r="E696" t="e">
        <f>SUM(E692:E695)</f>
        <v>#VALUE!</v>
      </c>
      <c r="F696">
        <f>SUM(F692:F695)</f>
        <v>50000</v>
      </c>
    </row>
    <row r="698" spans="2:6" ht="15" x14ac:dyDescent="0.25">
      <c r="B698" s="2" t="s">
        <v>94</v>
      </c>
    </row>
    <row r="699" spans="2:6" ht="15" x14ac:dyDescent="0.2">
      <c r="C699" t="s">
        <v>97</v>
      </c>
      <c r="D699" s="1" t="s">
        <v>347</v>
      </c>
      <c r="E699">
        <f>'گردش دارایی ثابت'!E13</f>
        <v>0</v>
      </c>
      <c r="F699">
        <f>'گردش دارایی ثابت'!E8</f>
        <v>0</v>
      </c>
    </row>
    <row r="700" spans="2:6" ht="15" x14ac:dyDescent="0.2">
      <c r="C700" t="s">
        <v>98</v>
      </c>
      <c r="D700" s="1">
        <v>13</v>
      </c>
      <c r="E700">
        <f>مفروضات!B27*سودوزیان!F8</f>
        <v>0</v>
      </c>
      <c r="F700">
        <f>مفروضات!C27*سودوزیان!G8</f>
        <v>0</v>
      </c>
    </row>
    <row r="701" spans="2:6" ht="15" x14ac:dyDescent="0.25">
      <c r="B701" s="2" t="s">
        <v>99</v>
      </c>
      <c r="E701">
        <f>SUM(E699:E700)</f>
        <v>0</v>
      </c>
      <c r="F701">
        <f>SUM(F699:F700)</f>
        <v>0</v>
      </c>
    </row>
    <row r="703" spans="2:6" ht="15" x14ac:dyDescent="0.25">
      <c r="B703" s="2" t="s">
        <v>100</v>
      </c>
      <c r="E703" t="e">
        <f>E696+E701</f>
        <v>#VALUE!</v>
      </c>
      <c r="F703">
        <f>F696+F701</f>
        <v>50000</v>
      </c>
    </row>
    <row r="705" spans="2:6" ht="15" x14ac:dyDescent="0.25">
      <c r="B705" s="2" t="s">
        <v>101</v>
      </c>
    </row>
    <row r="706" spans="2:6" ht="15" x14ac:dyDescent="0.25">
      <c r="B706" s="2" t="s">
        <v>102</v>
      </c>
    </row>
    <row r="707" spans="2:6" ht="15" x14ac:dyDescent="0.2">
      <c r="C707" t="s">
        <v>103</v>
      </c>
      <c r="D707" s="1" t="s">
        <v>348</v>
      </c>
      <c r="E707">
        <f>'28.29.30.31'!C10</f>
        <v>0</v>
      </c>
      <c r="F707">
        <f>'28.29.30.31'!D10</f>
        <v>0</v>
      </c>
    </row>
    <row r="708" spans="2:6" ht="15" x14ac:dyDescent="0.2">
      <c r="C708" t="s">
        <v>104</v>
      </c>
      <c r="D708" s="1">
        <v>17</v>
      </c>
      <c r="E708" t="e">
        <f>سودوزیان!F20*-1</f>
        <v>#VALUE!</v>
      </c>
      <c r="F708" t="e">
        <f>سودوزیان!G20*-1</f>
        <v>#VALUE!</v>
      </c>
    </row>
    <row r="709" spans="2:6" ht="15" x14ac:dyDescent="0.2">
      <c r="C709" t="s">
        <v>105</v>
      </c>
      <c r="D709" s="1">
        <v>18</v>
      </c>
      <c r="E709">
        <f>'18'!C10</f>
        <v>0</v>
      </c>
      <c r="F709">
        <f>'18'!D10</f>
        <v>0</v>
      </c>
    </row>
    <row r="710" spans="2:6" ht="15" x14ac:dyDescent="0.2">
      <c r="C710" t="s">
        <v>106</v>
      </c>
      <c r="D710" s="1">
        <v>30</v>
      </c>
      <c r="E710">
        <f>مفروضات!B39</f>
        <v>50000</v>
      </c>
      <c r="F710">
        <f>مفروضات!C39</f>
        <v>40000</v>
      </c>
    </row>
    <row r="711" spans="2:6" ht="15" x14ac:dyDescent="0.25">
      <c r="B711" s="2" t="s">
        <v>107</v>
      </c>
      <c r="E711" t="e">
        <f>SUM(E707:E710)</f>
        <v>#VALUE!</v>
      </c>
      <c r="F711" t="e">
        <f>SUM(F707:F710)</f>
        <v>#VALUE!</v>
      </c>
    </row>
    <row r="713" spans="2:6" ht="15" x14ac:dyDescent="0.25">
      <c r="B713" s="2" t="s">
        <v>108</v>
      </c>
    </row>
    <row r="714" spans="2:6" ht="15" x14ac:dyDescent="0.2">
      <c r="C714" t="s">
        <v>109</v>
      </c>
      <c r="D714" s="1">
        <v>19</v>
      </c>
      <c r="E714">
        <f>'19'!C10</f>
        <v>0</v>
      </c>
      <c r="F714">
        <f>'19'!D10</f>
        <v>0</v>
      </c>
    </row>
    <row r="715" spans="2:6" ht="15" x14ac:dyDescent="0.2">
      <c r="C715" t="s">
        <v>110</v>
      </c>
      <c r="D715" s="1">
        <v>20</v>
      </c>
      <c r="E715">
        <f>'20'!C10</f>
        <v>0</v>
      </c>
      <c r="F715">
        <f>'20'!D10</f>
        <v>0</v>
      </c>
    </row>
    <row r="716" spans="2:6" ht="15" x14ac:dyDescent="0.25">
      <c r="B716" s="2" t="s">
        <v>111</v>
      </c>
      <c r="E716">
        <f>SUM(E714:E715)</f>
        <v>0</v>
      </c>
      <c r="F716">
        <f>SUM(F714:F715)</f>
        <v>0</v>
      </c>
    </row>
    <row r="718" spans="2:6" ht="15" x14ac:dyDescent="0.25">
      <c r="B718" s="2" t="s">
        <v>112</v>
      </c>
      <c r="E718" t="e">
        <f>E711+E716</f>
        <v>#VALUE!</v>
      </c>
      <c r="F718" t="e">
        <f>F711+F716</f>
        <v>#VALUE!</v>
      </c>
    </row>
    <row r="720" spans="2:6" ht="15.75" x14ac:dyDescent="0.25">
      <c r="B720" s="2" t="s">
        <v>113</v>
      </c>
      <c r="D720" s="1">
        <v>21</v>
      </c>
      <c r="E720">
        <f>'حقوق مالکانه'!F16</f>
        <v>8670145.466</v>
      </c>
      <c r="F720">
        <f>'حقوق مالکانه'!F10</f>
        <v>8670145.466</v>
      </c>
    </row>
    <row r="722" spans="2:6" ht="15" x14ac:dyDescent="0.25">
      <c r="B722" s="2" t="s">
        <v>119</v>
      </c>
      <c r="E722" t="e">
        <f>E718+E720</f>
        <v>#VALUE!</v>
      </c>
      <c r="F722" t="e">
        <f>F718+F720</f>
        <v>#VALUE!</v>
      </c>
    </row>
    <row r="724" spans="2:6" ht="15" x14ac:dyDescent="0.25">
      <c r="B724" s="2" t="s">
        <v>349</v>
      </c>
      <c r="E724" t="e">
        <f>IF(ROUND(E703-E722,0)=0,"تراز","عدم تراز")</f>
        <v>#VALUE!</v>
      </c>
      <c r="F724" t="e">
        <f>IF(ROUND(F703-F722,0)=0,"تراز","عدم تراز")</f>
        <v>#VALUE!</v>
      </c>
    </row>
    <row r="725" spans="2:6" ht="15" x14ac:dyDescent="0.25">
      <c r="D725" s="2" t="s">
        <v>289</v>
      </c>
      <c r="E725" s="2" t="s">
        <v>269</v>
      </c>
      <c r="F725" s="2" t="s">
        <v>270</v>
      </c>
    </row>
    <row r="726" spans="2:6" ht="15" x14ac:dyDescent="0.25">
      <c r="B726" s="2" t="s">
        <v>87</v>
      </c>
    </row>
    <row r="727" spans="2:6" ht="15" x14ac:dyDescent="0.25">
      <c r="B727" s="2" t="s">
        <v>88</v>
      </c>
    </row>
    <row r="728" spans="2:6" ht="15" x14ac:dyDescent="0.2">
      <c r="C728" t="s">
        <v>89</v>
      </c>
      <c r="D728" s="1">
        <v>6</v>
      </c>
      <c r="E728" t="e">
        <f>'جریان های نقدی'!C30</f>
        <v>#VALUE!</v>
      </c>
      <c r="F728">
        <f>'ترازنامه پایه'!D10</f>
        <v>50000</v>
      </c>
    </row>
    <row r="729" spans="2:6" ht="15" x14ac:dyDescent="0.2">
      <c r="C729" t="s">
        <v>90</v>
      </c>
      <c r="D729" s="1" t="s">
        <v>346</v>
      </c>
      <c r="E729">
        <f>((مفروضات!B23)/365)*سودوزیان!F8</f>
        <v>0</v>
      </c>
      <c r="F729">
        <f>((مفروضات!C23)/365)*سودوزیان!G8</f>
        <v>0</v>
      </c>
    </row>
    <row r="730" spans="2:6" ht="15" x14ac:dyDescent="0.2">
      <c r="C730" t="s">
        <v>91</v>
      </c>
      <c r="D730" s="1">
        <v>9</v>
      </c>
      <c r="E730">
        <f>موجودی_تفصیلی!G27</f>
        <v>0</v>
      </c>
      <c r="F730">
        <f>موجودی_تفصیلی!K27</f>
        <v>0</v>
      </c>
    </row>
    <row r="731" spans="2:6" ht="15" x14ac:dyDescent="0.2">
      <c r="C731" t="s">
        <v>92</v>
      </c>
      <c r="D731" s="1">
        <v>10</v>
      </c>
      <c r="E731">
        <f>مفروضات!B26*سودوزیان!F8</f>
        <v>0</v>
      </c>
      <c r="F731">
        <f>مفروضات!C26*سودوزیان!G8</f>
        <v>0</v>
      </c>
    </row>
    <row r="732" spans="2:6" ht="15" x14ac:dyDescent="0.25">
      <c r="B732" s="2" t="s">
        <v>93</v>
      </c>
      <c r="E732" t="e">
        <f>SUM(E728:E731)</f>
        <v>#VALUE!</v>
      </c>
      <c r="F732">
        <f>SUM(F728:F731)</f>
        <v>50000</v>
      </c>
    </row>
    <row r="734" spans="2:6" ht="15" x14ac:dyDescent="0.25">
      <c r="B734" s="2" t="s">
        <v>94</v>
      </c>
    </row>
    <row r="735" spans="2:6" ht="15" x14ac:dyDescent="0.2">
      <c r="C735" t="s">
        <v>97</v>
      </c>
      <c r="D735" s="1" t="s">
        <v>347</v>
      </c>
      <c r="E735">
        <f>'گردش دارایی ثابت'!E13</f>
        <v>0</v>
      </c>
      <c r="F735">
        <f>'گردش دارایی ثابت'!E8</f>
        <v>0</v>
      </c>
    </row>
    <row r="736" spans="2:6" ht="15" x14ac:dyDescent="0.2">
      <c r="C736" t="s">
        <v>98</v>
      </c>
      <c r="D736" s="1">
        <v>13</v>
      </c>
      <c r="E736">
        <f>مفروضات!B27*سودوزیان!F8</f>
        <v>0</v>
      </c>
      <c r="F736">
        <f>مفروضات!C27*سودوزیان!G8</f>
        <v>0</v>
      </c>
    </row>
    <row r="737" spans="2:6" ht="15" x14ac:dyDescent="0.25">
      <c r="B737" s="2" t="s">
        <v>99</v>
      </c>
      <c r="E737">
        <f>SUM(E735:E736)</f>
        <v>0</v>
      </c>
      <c r="F737">
        <f>SUM(F735:F736)</f>
        <v>0</v>
      </c>
    </row>
    <row r="739" spans="2:6" ht="15" x14ac:dyDescent="0.25">
      <c r="B739" s="2" t="s">
        <v>100</v>
      </c>
      <c r="E739" t="e">
        <f>E732+E737</f>
        <v>#VALUE!</v>
      </c>
      <c r="F739">
        <f>F732+F737</f>
        <v>50000</v>
      </c>
    </row>
    <row r="741" spans="2:6" ht="15" x14ac:dyDescent="0.25">
      <c r="B741" s="2" t="s">
        <v>101</v>
      </c>
    </row>
    <row r="742" spans="2:6" ht="15" x14ac:dyDescent="0.25">
      <c r="B742" s="2" t="s">
        <v>102</v>
      </c>
    </row>
    <row r="743" spans="2:6" ht="15" x14ac:dyDescent="0.2">
      <c r="C743" t="s">
        <v>103</v>
      </c>
      <c r="D743" s="1" t="s">
        <v>348</v>
      </c>
      <c r="E743">
        <f>'28.29.30.31'!C10</f>
        <v>0</v>
      </c>
      <c r="F743">
        <f>'28.29.30.31'!D10</f>
        <v>0</v>
      </c>
    </row>
    <row r="744" spans="2:6" ht="15" x14ac:dyDescent="0.2">
      <c r="C744" t="s">
        <v>104</v>
      </c>
      <c r="D744" s="1">
        <v>17</v>
      </c>
      <c r="E744" t="e">
        <f>سودوزیان!F20*-1</f>
        <v>#VALUE!</v>
      </c>
      <c r="F744" t="e">
        <f>سودوزیان!G20*-1</f>
        <v>#VALUE!</v>
      </c>
    </row>
    <row r="745" spans="2:6" ht="15" x14ac:dyDescent="0.2">
      <c r="C745" t="s">
        <v>105</v>
      </c>
      <c r="D745" s="1">
        <v>18</v>
      </c>
      <c r="E745">
        <f>'18'!C10</f>
        <v>0</v>
      </c>
      <c r="F745">
        <f>'18'!D10</f>
        <v>0</v>
      </c>
    </row>
    <row r="746" spans="2:6" ht="15" x14ac:dyDescent="0.2">
      <c r="C746" t="s">
        <v>106</v>
      </c>
      <c r="D746" s="1">
        <v>30</v>
      </c>
      <c r="E746">
        <f>مفروضات!B39</f>
        <v>50000</v>
      </c>
      <c r="F746">
        <f>مفروضات!C39</f>
        <v>40000</v>
      </c>
    </row>
    <row r="747" spans="2:6" ht="15" x14ac:dyDescent="0.25">
      <c r="B747" s="2" t="s">
        <v>107</v>
      </c>
      <c r="E747" t="e">
        <f>SUM(E743:E746)</f>
        <v>#VALUE!</v>
      </c>
      <c r="F747" t="e">
        <f>SUM(F743:F746)</f>
        <v>#VALUE!</v>
      </c>
    </row>
    <row r="749" spans="2:6" ht="15" x14ac:dyDescent="0.25">
      <c r="B749" s="2" t="s">
        <v>108</v>
      </c>
    </row>
    <row r="750" spans="2:6" ht="15" x14ac:dyDescent="0.2">
      <c r="C750" t="s">
        <v>109</v>
      </c>
      <c r="D750" s="1">
        <v>19</v>
      </c>
      <c r="E750">
        <f>'19'!C10</f>
        <v>0</v>
      </c>
      <c r="F750">
        <f>'19'!D10</f>
        <v>0</v>
      </c>
    </row>
    <row r="751" spans="2:6" ht="15" x14ac:dyDescent="0.2">
      <c r="C751" t="s">
        <v>110</v>
      </c>
      <c r="D751" s="1">
        <v>20</v>
      </c>
      <c r="E751">
        <f>'20'!C10</f>
        <v>0</v>
      </c>
      <c r="F751">
        <f>'20'!D10</f>
        <v>0</v>
      </c>
    </row>
    <row r="752" spans="2:6" ht="15" x14ac:dyDescent="0.25">
      <c r="B752" s="2" t="s">
        <v>111</v>
      </c>
      <c r="E752">
        <f>SUM(E750:E751)</f>
        <v>0</v>
      </c>
      <c r="F752">
        <f>SUM(F750:F751)</f>
        <v>0</v>
      </c>
    </row>
    <row r="754" spans="2:6" ht="15" x14ac:dyDescent="0.25">
      <c r="B754" s="2" t="s">
        <v>112</v>
      </c>
      <c r="E754" t="e">
        <f>E747+E752</f>
        <v>#VALUE!</v>
      </c>
      <c r="F754" t="e">
        <f>F747+F752</f>
        <v>#VALUE!</v>
      </c>
    </row>
    <row r="756" spans="2:6" ht="15.75" x14ac:dyDescent="0.25">
      <c r="B756" s="2" t="s">
        <v>113</v>
      </c>
      <c r="D756" s="1">
        <v>21</v>
      </c>
      <c r="E756">
        <f>'حقوق مالکانه'!F16</f>
        <v>8670145.466</v>
      </c>
      <c r="F756">
        <f>'حقوق مالکانه'!F10</f>
        <v>8670145.466</v>
      </c>
    </row>
    <row r="758" spans="2:6" ht="15" x14ac:dyDescent="0.25">
      <c r="B758" s="2" t="s">
        <v>119</v>
      </c>
      <c r="E758" t="e">
        <f>E754+E756</f>
        <v>#VALUE!</v>
      </c>
      <c r="F758" t="e">
        <f>F754+F756</f>
        <v>#VALUE!</v>
      </c>
    </row>
    <row r="760" spans="2:6" ht="15" x14ac:dyDescent="0.25">
      <c r="B760" s="2" t="s">
        <v>349</v>
      </c>
      <c r="E760" t="e">
        <f>IF(ROUND(E739-E758,0)=0,"تراز","عدم تراز")</f>
        <v>#VALUE!</v>
      </c>
      <c r="F760" t="e">
        <f>IF(ROUND(F739-F758,0)=0,"تراز","عدم تراز")</f>
        <v>#VALUE!</v>
      </c>
    </row>
    <row r="761" spans="2:6" ht="15" x14ac:dyDescent="0.25">
      <c r="D761" s="2" t="s">
        <v>289</v>
      </c>
      <c r="E761" s="2" t="s">
        <v>269</v>
      </c>
      <c r="F761" s="2" t="s">
        <v>270</v>
      </c>
    </row>
    <row r="762" spans="2:6" ht="15" x14ac:dyDescent="0.25">
      <c r="B762" s="2" t="s">
        <v>87</v>
      </c>
    </row>
    <row r="763" spans="2:6" ht="15" x14ac:dyDescent="0.25">
      <c r="B763" s="2" t="s">
        <v>88</v>
      </c>
    </row>
    <row r="764" spans="2:6" ht="15" x14ac:dyDescent="0.2">
      <c r="C764" t="s">
        <v>89</v>
      </c>
      <c r="D764" s="1">
        <v>6</v>
      </c>
      <c r="E764" t="e">
        <f>'جریان های نقدی'!C30</f>
        <v>#VALUE!</v>
      </c>
      <c r="F764">
        <f>'ترازنامه پایه'!D10</f>
        <v>50000</v>
      </c>
    </row>
    <row r="765" spans="2:6" ht="15" x14ac:dyDescent="0.2">
      <c r="C765" t="s">
        <v>90</v>
      </c>
      <c r="D765" s="1" t="s">
        <v>346</v>
      </c>
      <c r="E765">
        <f>((مفروضات!B23)/365)*سودوزیان!F8</f>
        <v>0</v>
      </c>
      <c r="F765">
        <f>((مفروضات!C23)/365)*سودوزیان!G8</f>
        <v>0</v>
      </c>
    </row>
    <row r="766" spans="2:6" ht="15" x14ac:dyDescent="0.2">
      <c r="C766" t="s">
        <v>91</v>
      </c>
      <c r="D766" s="1">
        <v>9</v>
      </c>
      <c r="E766">
        <f>موجودی_تفصیلی!G27</f>
        <v>0</v>
      </c>
      <c r="F766">
        <f>موجودی_تفصیلی!K27</f>
        <v>0</v>
      </c>
    </row>
    <row r="767" spans="2:6" ht="15" x14ac:dyDescent="0.2">
      <c r="C767" t="s">
        <v>92</v>
      </c>
      <c r="D767" s="1">
        <v>10</v>
      </c>
      <c r="E767">
        <f>مفروضات!B26*سودوزیان!F8</f>
        <v>0</v>
      </c>
      <c r="F767">
        <f>مفروضات!C26*سودوزیان!G8</f>
        <v>0</v>
      </c>
    </row>
    <row r="768" spans="2:6" ht="15" x14ac:dyDescent="0.25">
      <c r="B768" s="2" t="s">
        <v>93</v>
      </c>
      <c r="E768" t="e">
        <f>SUM(E764:E767)</f>
        <v>#VALUE!</v>
      </c>
      <c r="F768">
        <f>SUM(F764:F767)</f>
        <v>50000</v>
      </c>
    </row>
    <row r="770" spans="2:6" ht="15" x14ac:dyDescent="0.25">
      <c r="B770" s="2" t="s">
        <v>94</v>
      </c>
    </row>
    <row r="771" spans="2:6" ht="15" x14ac:dyDescent="0.2">
      <c r="C771" t="s">
        <v>97</v>
      </c>
      <c r="D771" s="1" t="s">
        <v>347</v>
      </c>
      <c r="E771">
        <f>'گردش دارایی ثابت'!E13</f>
        <v>0</v>
      </c>
      <c r="F771">
        <f>'گردش دارایی ثابت'!E8</f>
        <v>0</v>
      </c>
    </row>
    <row r="772" spans="2:6" ht="15" x14ac:dyDescent="0.2">
      <c r="C772" t="s">
        <v>98</v>
      </c>
      <c r="D772" s="1">
        <v>13</v>
      </c>
      <c r="E772">
        <f>مفروضات!B27*سودوزیان!F8</f>
        <v>0</v>
      </c>
      <c r="F772">
        <f>مفروضات!C27*سودوزیان!G8</f>
        <v>0</v>
      </c>
    </row>
    <row r="773" spans="2:6" ht="15" x14ac:dyDescent="0.25">
      <c r="B773" s="2" t="s">
        <v>99</v>
      </c>
      <c r="E773">
        <f>SUM(E771:E772)</f>
        <v>0</v>
      </c>
      <c r="F773">
        <f>SUM(F771:F772)</f>
        <v>0</v>
      </c>
    </row>
    <row r="775" spans="2:6" ht="15" x14ac:dyDescent="0.25">
      <c r="B775" s="2" t="s">
        <v>100</v>
      </c>
      <c r="E775" t="e">
        <f>E768+E773</f>
        <v>#VALUE!</v>
      </c>
      <c r="F775">
        <f>F768+F773</f>
        <v>50000</v>
      </c>
    </row>
    <row r="777" spans="2:6" ht="15" x14ac:dyDescent="0.25">
      <c r="B777" s="2" t="s">
        <v>101</v>
      </c>
    </row>
    <row r="778" spans="2:6" ht="15" x14ac:dyDescent="0.25">
      <c r="B778" s="2" t="s">
        <v>102</v>
      </c>
    </row>
    <row r="779" spans="2:6" ht="15" x14ac:dyDescent="0.2">
      <c r="C779" t="s">
        <v>103</v>
      </c>
      <c r="D779" s="1" t="s">
        <v>348</v>
      </c>
      <c r="E779">
        <f>'28.29.30.31'!C10</f>
        <v>0</v>
      </c>
      <c r="F779">
        <f>'28.29.30.31'!D10</f>
        <v>0</v>
      </c>
    </row>
    <row r="780" spans="2:6" ht="15" x14ac:dyDescent="0.2">
      <c r="C780" t="s">
        <v>104</v>
      </c>
      <c r="D780" s="1">
        <v>17</v>
      </c>
      <c r="E780" t="e">
        <f>سودوزیان!F20*-1</f>
        <v>#VALUE!</v>
      </c>
      <c r="F780" t="e">
        <f>سودوزیان!G20*-1</f>
        <v>#VALUE!</v>
      </c>
    </row>
    <row r="781" spans="2:6" ht="15" x14ac:dyDescent="0.2">
      <c r="C781" t="s">
        <v>105</v>
      </c>
      <c r="D781" s="1">
        <v>18</v>
      </c>
      <c r="E781">
        <f>'18'!C10</f>
        <v>0</v>
      </c>
      <c r="F781">
        <f>'18'!D10</f>
        <v>0</v>
      </c>
    </row>
    <row r="782" spans="2:6" ht="15" x14ac:dyDescent="0.2">
      <c r="C782" t="s">
        <v>106</v>
      </c>
      <c r="D782" s="1">
        <v>30</v>
      </c>
      <c r="E782">
        <f>مفروضات!B39</f>
        <v>50000</v>
      </c>
      <c r="F782">
        <f>مفروضات!C39</f>
        <v>40000</v>
      </c>
    </row>
    <row r="783" spans="2:6" ht="15" x14ac:dyDescent="0.25">
      <c r="B783" s="2" t="s">
        <v>107</v>
      </c>
      <c r="E783" t="e">
        <f>SUM(E779:E782)</f>
        <v>#VALUE!</v>
      </c>
      <c r="F783" t="e">
        <f>SUM(F779:F782)</f>
        <v>#VALUE!</v>
      </c>
    </row>
    <row r="785" spans="2:6" ht="15" x14ac:dyDescent="0.25">
      <c r="B785" s="2" t="s">
        <v>108</v>
      </c>
    </row>
    <row r="786" spans="2:6" ht="15" x14ac:dyDescent="0.2">
      <c r="C786" t="s">
        <v>109</v>
      </c>
      <c r="D786" s="1">
        <v>19</v>
      </c>
      <c r="E786">
        <f>'19'!C10</f>
        <v>0</v>
      </c>
      <c r="F786">
        <f>'19'!D10</f>
        <v>0</v>
      </c>
    </row>
    <row r="787" spans="2:6" ht="15" x14ac:dyDescent="0.2">
      <c r="C787" t="s">
        <v>110</v>
      </c>
      <c r="D787" s="1">
        <v>20</v>
      </c>
      <c r="E787">
        <f>'20'!C10</f>
        <v>0</v>
      </c>
      <c r="F787">
        <f>'20'!D10</f>
        <v>0</v>
      </c>
    </row>
    <row r="788" spans="2:6" ht="15" x14ac:dyDescent="0.25">
      <c r="B788" s="2" t="s">
        <v>111</v>
      </c>
      <c r="E788">
        <f>SUM(E786:E787)</f>
        <v>0</v>
      </c>
      <c r="F788">
        <f>SUM(F786:F787)</f>
        <v>0</v>
      </c>
    </row>
    <row r="790" spans="2:6" ht="15" x14ac:dyDescent="0.25">
      <c r="B790" s="2" t="s">
        <v>112</v>
      </c>
      <c r="E790" t="e">
        <f>E783+E788</f>
        <v>#VALUE!</v>
      </c>
      <c r="F790" t="e">
        <f>F783+F788</f>
        <v>#VALUE!</v>
      </c>
    </row>
    <row r="792" spans="2:6" ht="15.75" x14ac:dyDescent="0.25">
      <c r="B792" s="2" t="s">
        <v>113</v>
      </c>
      <c r="D792" s="1">
        <v>21</v>
      </c>
      <c r="E792">
        <f>'حقوق مالکانه'!F16</f>
        <v>8670145.466</v>
      </c>
      <c r="F792">
        <f>'حقوق مالکانه'!F10</f>
        <v>8670145.466</v>
      </c>
    </row>
    <row r="794" spans="2:6" ht="15" x14ac:dyDescent="0.25">
      <c r="B794" s="2" t="s">
        <v>119</v>
      </c>
      <c r="E794" t="e">
        <f>E790+E792</f>
        <v>#VALUE!</v>
      </c>
      <c r="F794" t="e">
        <f>F790+F792</f>
        <v>#VALUE!</v>
      </c>
    </row>
    <row r="796" spans="2:6" ht="15" x14ac:dyDescent="0.25">
      <c r="B796" s="2" t="s">
        <v>349</v>
      </c>
      <c r="E796" t="e">
        <f>IF(ROUND(E775-E794,0)=0,"تراز","عدم تراز")</f>
        <v>#VALUE!</v>
      </c>
      <c r="F796" t="e">
        <f>IF(ROUND(F775-F794,0)=0,"تراز","عدم تراز")</f>
        <v>#VALUE!</v>
      </c>
    </row>
    <row r="797" spans="2:6" ht="15" x14ac:dyDescent="0.25">
      <c r="D797" s="2" t="s">
        <v>289</v>
      </c>
      <c r="E797" s="2" t="s">
        <v>269</v>
      </c>
      <c r="F797" s="2" t="s">
        <v>270</v>
      </c>
    </row>
    <row r="798" spans="2:6" ht="15" x14ac:dyDescent="0.25">
      <c r="B798" s="2" t="s">
        <v>87</v>
      </c>
    </row>
    <row r="799" spans="2:6" ht="15" x14ac:dyDescent="0.25">
      <c r="B799" s="2" t="s">
        <v>88</v>
      </c>
    </row>
    <row r="800" spans="2:6" ht="15" x14ac:dyDescent="0.2">
      <c r="C800" t="s">
        <v>89</v>
      </c>
      <c r="D800" s="1">
        <v>6</v>
      </c>
      <c r="E800" t="e">
        <f>'جریان های نقدی'!C30</f>
        <v>#VALUE!</v>
      </c>
      <c r="F800">
        <f>'ترازنامه پایه'!D10</f>
        <v>50000</v>
      </c>
    </row>
    <row r="801" spans="2:6" ht="15" x14ac:dyDescent="0.2">
      <c r="C801" t="s">
        <v>90</v>
      </c>
      <c r="D801" s="1" t="s">
        <v>346</v>
      </c>
      <c r="E801">
        <f>((مفروضات!B23)/365)*سودوزیان!F8</f>
        <v>0</v>
      </c>
      <c r="F801">
        <f>((مفروضات!C23)/365)*سودوزیان!G8</f>
        <v>0</v>
      </c>
    </row>
    <row r="802" spans="2:6" ht="15" x14ac:dyDescent="0.2">
      <c r="C802" t="s">
        <v>91</v>
      </c>
      <c r="D802" s="1">
        <v>9</v>
      </c>
      <c r="E802">
        <f>موجودی_تفصیلی!G27</f>
        <v>0</v>
      </c>
      <c r="F802">
        <f>موجودی_تفصیلی!K27</f>
        <v>0</v>
      </c>
    </row>
    <row r="803" spans="2:6" ht="15" x14ac:dyDescent="0.2">
      <c r="C803" t="s">
        <v>92</v>
      </c>
      <c r="D803" s="1">
        <v>10</v>
      </c>
      <c r="E803">
        <f>مفروضات!B26*سودوزیان!F8</f>
        <v>0</v>
      </c>
      <c r="F803">
        <f>مفروضات!C26*سودوزیان!G8</f>
        <v>0</v>
      </c>
    </row>
    <row r="804" spans="2:6" ht="15" x14ac:dyDescent="0.25">
      <c r="B804" s="2" t="s">
        <v>93</v>
      </c>
      <c r="E804" t="e">
        <f>SUM(E800:E803)</f>
        <v>#VALUE!</v>
      </c>
      <c r="F804">
        <f>SUM(F800:F803)</f>
        <v>50000</v>
      </c>
    </row>
    <row r="806" spans="2:6" ht="15" x14ac:dyDescent="0.25">
      <c r="B806" s="2" t="s">
        <v>94</v>
      </c>
    </row>
    <row r="807" spans="2:6" ht="15" x14ac:dyDescent="0.2">
      <c r="C807" t="s">
        <v>97</v>
      </c>
      <c r="D807" s="1" t="s">
        <v>347</v>
      </c>
      <c r="E807">
        <f>'گردش دارایی ثابت'!E13</f>
        <v>0</v>
      </c>
      <c r="F807">
        <f>'گردش دارایی ثابت'!E8</f>
        <v>0</v>
      </c>
    </row>
    <row r="808" spans="2:6" ht="15" x14ac:dyDescent="0.2">
      <c r="C808" t="s">
        <v>98</v>
      </c>
      <c r="D808" s="1">
        <v>13</v>
      </c>
      <c r="E808">
        <f>مفروضات!B27*سودوزیان!F8</f>
        <v>0</v>
      </c>
      <c r="F808">
        <f>مفروضات!C27*سودوزیان!G8</f>
        <v>0</v>
      </c>
    </row>
    <row r="809" spans="2:6" ht="15" x14ac:dyDescent="0.25">
      <c r="B809" s="2" t="s">
        <v>99</v>
      </c>
      <c r="E809">
        <f>SUM(E807:E808)</f>
        <v>0</v>
      </c>
      <c r="F809">
        <f>SUM(F807:F808)</f>
        <v>0</v>
      </c>
    </row>
    <row r="811" spans="2:6" ht="15" x14ac:dyDescent="0.25">
      <c r="B811" s="2" t="s">
        <v>100</v>
      </c>
      <c r="E811" t="e">
        <f>E804+E809</f>
        <v>#VALUE!</v>
      </c>
      <c r="F811">
        <f>F804+F809</f>
        <v>50000</v>
      </c>
    </row>
    <row r="813" spans="2:6" ht="15" x14ac:dyDescent="0.25">
      <c r="B813" s="2" t="s">
        <v>101</v>
      </c>
    </row>
    <row r="814" spans="2:6" ht="15" x14ac:dyDescent="0.25">
      <c r="B814" s="2" t="s">
        <v>102</v>
      </c>
    </row>
    <row r="815" spans="2:6" ht="15" x14ac:dyDescent="0.2">
      <c r="C815" t="s">
        <v>103</v>
      </c>
      <c r="D815" s="1" t="s">
        <v>348</v>
      </c>
      <c r="E815">
        <f>'28.29.30.31'!C10</f>
        <v>0</v>
      </c>
      <c r="F815">
        <f>'28.29.30.31'!D10</f>
        <v>0</v>
      </c>
    </row>
    <row r="816" spans="2:6" ht="15" x14ac:dyDescent="0.2">
      <c r="C816" t="s">
        <v>104</v>
      </c>
      <c r="D816" s="1">
        <v>17</v>
      </c>
      <c r="E816" t="e">
        <f>سودوزیان!F20*-1</f>
        <v>#VALUE!</v>
      </c>
      <c r="F816" t="e">
        <f>سودوزیان!G20*-1</f>
        <v>#VALUE!</v>
      </c>
    </row>
    <row r="817" spans="2:6" ht="15" x14ac:dyDescent="0.2">
      <c r="C817" t="s">
        <v>105</v>
      </c>
      <c r="D817" s="1">
        <v>18</v>
      </c>
      <c r="E817">
        <f>'18'!C10</f>
        <v>0</v>
      </c>
      <c r="F817">
        <f>'18'!D10</f>
        <v>0</v>
      </c>
    </row>
    <row r="818" spans="2:6" ht="15" x14ac:dyDescent="0.2">
      <c r="C818" t="s">
        <v>106</v>
      </c>
      <c r="D818" s="1">
        <v>30</v>
      </c>
      <c r="E818">
        <f>مفروضات!B39</f>
        <v>50000</v>
      </c>
      <c r="F818">
        <f>مفروضات!C39</f>
        <v>40000</v>
      </c>
    </row>
    <row r="819" spans="2:6" ht="15" x14ac:dyDescent="0.25">
      <c r="B819" s="2" t="s">
        <v>107</v>
      </c>
      <c r="E819" t="e">
        <f>SUM(E815:E818)</f>
        <v>#VALUE!</v>
      </c>
      <c r="F819" t="e">
        <f>SUM(F815:F818)</f>
        <v>#VALUE!</v>
      </c>
    </row>
    <row r="821" spans="2:6" ht="15" x14ac:dyDescent="0.25">
      <c r="B821" s="2" t="s">
        <v>108</v>
      </c>
    </row>
    <row r="822" spans="2:6" ht="15" x14ac:dyDescent="0.2">
      <c r="C822" t="s">
        <v>109</v>
      </c>
      <c r="D822" s="1">
        <v>19</v>
      </c>
      <c r="E822">
        <f>'19'!C10</f>
        <v>0</v>
      </c>
      <c r="F822">
        <f>'19'!D10</f>
        <v>0</v>
      </c>
    </row>
    <row r="823" spans="2:6" ht="15" x14ac:dyDescent="0.2">
      <c r="C823" t="s">
        <v>110</v>
      </c>
      <c r="D823" s="1">
        <v>20</v>
      </c>
      <c r="E823">
        <f>'20'!C10</f>
        <v>0</v>
      </c>
      <c r="F823">
        <f>'20'!D10</f>
        <v>0</v>
      </c>
    </row>
    <row r="824" spans="2:6" ht="15" x14ac:dyDescent="0.25">
      <c r="B824" s="2" t="s">
        <v>111</v>
      </c>
      <c r="E824">
        <f>SUM(E822:E823)</f>
        <v>0</v>
      </c>
      <c r="F824">
        <f>SUM(F822:F823)</f>
        <v>0</v>
      </c>
    </row>
    <row r="826" spans="2:6" ht="15" x14ac:dyDescent="0.25">
      <c r="B826" s="2" t="s">
        <v>112</v>
      </c>
      <c r="E826" t="e">
        <f>E819+E824</f>
        <v>#VALUE!</v>
      </c>
      <c r="F826" t="e">
        <f>F819+F824</f>
        <v>#VALUE!</v>
      </c>
    </row>
    <row r="828" spans="2:6" ht="15.75" x14ac:dyDescent="0.25">
      <c r="B828" s="2" t="s">
        <v>113</v>
      </c>
      <c r="D828" s="1">
        <v>21</v>
      </c>
      <c r="E828">
        <f>'حقوق مالکانه'!F16</f>
        <v>8670145.466</v>
      </c>
      <c r="F828">
        <f>'حقوق مالکانه'!F10</f>
        <v>8670145.466</v>
      </c>
    </row>
    <row r="830" spans="2:6" ht="15" x14ac:dyDescent="0.25">
      <c r="B830" s="2" t="s">
        <v>119</v>
      </c>
      <c r="E830" t="e">
        <f>E826+E828</f>
        <v>#VALUE!</v>
      </c>
      <c r="F830" t="e">
        <f>F826+F828</f>
        <v>#VALUE!</v>
      </c>
    </row>
    <row r="832" spans="2:6" ht="15" x14ac:dyDescent="0.25">
      <c r="B832" s="2" t="s">
        <v>349</v>
      </c>
      <c r="E832" t="e">
        <f>IF(ROUND(E811-E830,0)=0,"تراز","عدم تراز")</f>
        <v>#VALUE!</v>
      </c>
      <c r="F832" t="e">
        <f>IF(ROUND(F811-F830,0)=0,"تراز","عدم تراز")</f>
        <v>#VALUE!</v>
      </c>
    </row>
    <row r="833" spans="2:6" ht="15" x14ac:dyDescent="0.25">
      <c r="D833" s="2" t="s">
        <v>289</v>
      </c>
      <c r="E833" s="2" t="s">
        <v>269</v>
      </c>
      <c r="F833" s="2" t="s">
        <v>270</v>
      </c>
    </row>
    <row r="834" spans="2:6" ht="15" x14ac:dyDescent="0.25">
      <c r="B834" s="2" t="s">
        <v>87</v>
      </c>
    </row>
    <row r="835" spans="2:6" ht="15" x14ac:dyDescent="0.25">
      <c r="B835" s="2" t="s">
        <v>88</v>
      </c>
    </row>
    <row r="836" spans="2:6" ht="15" x14ac:dyDescent="0.2">
      <c r="C836" t="s">
        <v>89</v>
      </c>
      <c r="D836" s="1">
        <v>6</v>
      </c>
      <c r="E836" t="e">
        <f>'جریان های نقدی'!C30</f>
        <v>#VALUE!</v>
      </c>
      <c r="F836">
        <f>'ترازنامه پایه'!D10</f>
        <v>50000</v>
      </c>
    </row>
    <row r="837" spans="2:6" ht="15" x14ac:dyDescent="0.2">
      <c r="C837" t="s">
        <v>90</v>
      </c>
      <c r="D837" s="1" t="s">
        <v>346</v>
      </c>
      <c r="E837">
        <f>((مفروضات!B23)/365)*سودوزیان!F8</f>
        <v>0</v>
      </c>
      <c r="F837">
        <f>((مفروضات!C23)/365)*سودوزیان!G8</f>
        <v>0</v>
      </c>
    </row>
    <row r="838" spans="2:6" ht="15" x14ac:dyDescent="0.2">
      <c r="C838" t="s">
        <v>91</v>
      </c>
      <c r="D838" s="1">
        <v>9</v>
      </c>
      <c r="E838">
        <f>موجودی_تفصیلی!G27</f>
        <v>0</v>
      </c>
      <c r="F838">
        <f>موجودی_تفصیلی!K27</f>
        <v>0</v>
      </c>
    </row>
    <row r="839" spans="2:6" ht="15" x14ac:dyDescent="0.2">
      <c r="C839" t="s">
        <v>92</v>
      </c>
      <c r="D839" s="1">
        <v>10</v>
      </c>
      <c r="E839">
        <f>مفروضات!B26*سودوزیان!F8</f>
        <v>0</v>
      </c>
      <c r="F839">
        <f>مفروضات!C26*سودوزیان!G8</f>
        <v>0</v>
      </c>
    </row>
    <row r="840" spans="2:6" ht="15" x14ac:dyDescent="0.25">
      <c r="B840" s="2" t="s">
        <v>93</v>
      </c>
      <c r="E840" t="e">
        <f>SUM(E836:E839)</f>
        <v>#VALUE!</v>
      </c>
      <c r="F840">
        <f>SUM(F836:F839)</f>
        <v>50000</v>
      </c>
    </row>
    <row r="842" spans="2:6" ht="15" x14ac:dyDescent="0.25">
      <c r="B842" s="2" t="s">
        <v>94</v>
      </c>
    </row>
    <row r="843" spans="2:6" ht="15" x14ac:dyDescent="0.2">
      <c r="C843" t="s">
        <v>97</v>
      </c>
      <c r="D843" s="1" t="s">
        <v>347</v>
      </c>
      <c r="E843">
        <f>'گردش دارایی ثابت'!E13</f>
        <v>0</v>
      </c>
      <c r="F843">
        <f>'گردش دارایی ثابت'!E8</f>
        <v>0</v>
      </c>
    </row>
    <row r="844" spans="2:6" ht="15" x14ac:dyDescent="0.2">
      <c r="C844" t="s">
        <v>98</v>
      </c>
      <c r="D844" s="1">
        <v>13</v>
      </c>
      <c r="E844">
        <f>مفروضات!B27*سودوزیان!F8</f>
        <v>0</v>
      </c>
      <c r="F844">
        <f>مفروضات!C27*سودوزیان!G8</f>
        <v>0</v>
      </c>
    </row>
    <row r="845" spans="2:6" ht="15" x14ac:dyDescent="0.25">
      <c r="B845" s="2" t="s">
        <v>99</v>
      </c>
      <c r="E845">
        <f>SUM(E843:E844)</f>
        <v>0</v>
      </c>
      <c r="F845">
        <f>SUM(F843:F844)</f>
        <v>0</v>
      </c>
    </row>
    <row r="847" spans="2:6" ht="15" x14ac:dyDescent="0.25">
      <c r="B847" s="2" t="s">
        <v>100</v>
      </c>
      <c r="E847" t="e">
        <f>E840+E845</f>
        <v>#VALUE!</v>
      </c>
      <c r="F847">
        <f>F840+F845</f>
        <v>50000</v>
      </c>
    </row>
    <row r="849" spans="2:6" ht="15" x14ac:dyDescent="0.25">
      <c r="B849" s="2" t="s">
        <v>101</v>
      </c>
    </row>
    <row r="850" spans="2:6" ht="15" x14ac:dyDescent="0.25">
      <c r="B850" s="2" t="s">
        <v>102</v>
      </c>
    </row>
    <row r="851" spans="2:6" ht="15" x14ac:dyDescent="0.2">
      <c r="C851" t="s">
        <v>103</v>
      </c>
      <c r="D851" s="1" t="s">
        <v>348</v>
      </c>
      <c r="E851">
        <f>'28.29.30.31'!C10</f>
        <v>0</v>
      </c>
      <c r="F851">
        <f>'28.29.30.31'!D10</f>
        <v>0</v>
      </c>
    </row>
    <row r="852" spans="2:6" ht="15" x14ac:dyDescent="0.2">
      <c r="C852" t="s">
        <v>104</v>
      </c>
      <c r="D852" s="1">
        <v>17</v>
      </c>
      <c r="E852" t="e">
        <f>سودوزیان!F20*-1</f>
        <v>#VALUE!</v>
      </c>
      <c r="F852" t="e">
        <f>سودوزیان!G20*-1</f>
        <v>#VALUE!</v>
      </c>
    </row>
    <row r="853" spans="2:6" ht="15" x14ac:dyDescent="0.2">
      <c r="C853" t="s">
        <v>105</v>
      </c>
      <c r="D853" s="1">
        <v>18</v>
      </c>
      <c r="E853">
        <f>'18'!C10</f>
        <v>0</v>
      </c>
      <c r="F853">
        <f>'18'!D10</f>
        <v>0</v>
      </c>
    </row>
    <row r="854" spans="2:6" ht="15" x14ac:dyDescent="0.2">
      <c r="C854" t="s">
        <v>106</v>
      </c>
      <c r="D854" s="1">
        <v>30</v>
      </c>
      <c r="E854">
        <f>مفروضات!B39</f>
        <v>50000</v>
      </c>
      <c r="F854">
        <f>مفروضات!C39</f>
        <v>40000</v>
      </c>
    </row>
    <row r="855" spans="2:6" ht="15" x14ac:dyDescent="0.25">
      <c r="B855" s="2" t="s">
        <v>107</v>
      </c>
      <c r="E855" t="e">
        <f>SUM(E851:E854)</f>
        <v>#VALUE!</v>
      </c>
      <c r="F855" t="e">
        <f>SUM(F851:F854)</f>
        <v>#VALUE!</v>
      </c>
    </row>
    <row r="857" spans="2:6" ht="15" x14ac:dyDescent="0.25">
      <c r="B857" s="2" t="s">
        <v>108</v>
      </c>
    </row>
    <row r="858" spans="2:6" ht="15" x14ac:dyDescent="0.2">
      <c r="C858" t="s">
        <v>109</v>
      </c>
      <c r="D858" s="1">
        <v>19</v>
      </c>
      <c r="E858">
        <f>'19'!C10</f>
        <v>0</v>
      </c>
      <c r="F858">
        <f>'19'!D10</f>
        <v>0</v>
      </c>
    </row>
    <row r="859" spans="2:6" ht="15" x14ac:dyDescent="0.2">
      <c r="C859" t="s">
        <v>110</v>
      </c>
      <c r="D859" s="1">
        <v>20</v>
      </c>
      <c r="E859">
        <f>'20'!C10</f>
        <v>0</v>
      </c>
      <c r="F859">
        <f>'20'!D10</f>
        <v>0</v>
      </c>
    </row>
    <row r="860" spans="2:6" ht="15" x14ac:dyDescent="0.25">
      <c r="B860" s="2" t="s">
        <v>111</v>
      </c>
      <c r="E860">
        <f>SUM(E858:E859)</f>
        <v>0</v>
      </c>
      <c r="F860">
        <f>SUM(F858:F859)</f>
        <v>0</v>
      </c>
    </row>
    <row r="862" spans="2:6" ht="15" x14ac:dyDescent="0.25">
      <c r="B862" s="2" t="s">
        <v>112</v>
      </c>
      <c r="E862" t="e">
        <f>E855+E860</f>
        <v>#VALUE!</v>
      </c>
      <c r="F862" t="e">
        <f>F855+F860</f>
        <v>#VALUE!</v>
      </c>
    </row>
    <row r="864" spans="2:6" ht="15.75" x14ac:dyDescent="0.25">
      <c r="B864" s="2" t="s">
        <v>113</v>
      </c>
      <c r="D864" s="1">
        <v>21</v>
      </c>
      <c r="E864">
        <f>'حقوق مالکانه'!F16</f>
        <v>8670145.466</v>
      </c>
      <c r="F864">
        <f>'حقوق مالکانه'!F10</f>
        <v>8670145.466</v>
      </c>
    </row>
    <row r="866" spans="2:6" ht="15" x14ac:dyDescent="0.25">
      <c r="B866" s="2" t="s">
        <v>119</v>
      </c>
      <c r="E866" t="e">
        <f>E862+E864</f>
        <v>#VALUE!</v>
      </c>
      <c r="F866" t="e">
        <f>F862+F864</f>
        <v>#VALUE!</v>
      </c>
    </row>
    <row r="868" spans="2:6" ht="15" x14ac:dyDescent="0.25">
      <c r="B868" s="2" t="s">
        <v>349</v>
      </c>
      <c r="E868" t="e">
        <f>IF(ROUND(E847-E866,0)=0,"تراز","عدم تراز")</f>
        <v>#VALUE!</v>
      </c>
      <c r="F868" t="e">
        <f>IF(ROUND(F847-F866,0)=0,"تراز","عدم تراز")</f>
        <v>#VALUE!</v>
      </c>
    </row>
    <row r="869" spans="2:6" ht="15" x14ac:dyDescent="0.25">
      <c r="D869" s="2" t="s">
        <v>289</v>
      </c>
      <c r="E869" s="2" t="s">
        <v>269</v>
      </c>
      <c r="F869" s="2" t="s">
        <v>270</v>
      </c>
    </row>
    <row r="870" spans="2:6" ht="15" x14ac:dyDescent="0.25">
      <c r="B870" s="2" t="s">
        <v>87</v>
      </c>
    </row>
    <row r="871" spans="2:6" ht="15" x14ac:dyDescent="0.25">
      <c r="B871" s="2" t="s">
        <v>88</v>
      </c>
    </row>
    <row r="872" spans="2:6" ht="15" x14ac:dyDescent="0.2">
      <c r="C872" t="s">
        <v>89</v>
      </c>
      <c r="D872" s="1">
        <v>6</v>
      </c>
      <c r="E872" t="e">
        <f>'جریان های نقدی'!C30</f>
        <v>#VALUE!</v>
      </c>
      <c r="F872">
        <f>'ترازنامه پایه'!D10</f>
        <v>50000</v>
      </c>
    </row>
    <row r="873" spans="2:6" ht="15" x14ac:dyDescent="0.2">
      <c r="C873" t="s">
        <v>90</v>
      </c>
      <c r="D873" s="1" t="s">
        <v>346</v>
      </c>
      <c r="E873">
        <f>((مفروضات!B23)/365)*سودوزیان!F8</f>
        <v>0</v>
      </c>
      <c r="F873">
        <f>((مفروضات!C23)/365)*سودوزیان!G8</f>
        <v>0</v>
      </c>
    </row>
    <row r="874" spans="2:6" ht="15" x14ac:dyDescent="0.2">
      <c r="C874" t="s">
        <v>91</v>
      </c>
      <c r="D874" s="1">
        <v>9</v>
      </c>
      <c r="E874">
        <f>موجودی_تفصیلی!G27</f>
        <v>0</v>
      </c>
      <c r="F874">
        <f>موجودی_تفصیلی!K27</f>
        <v>0</v>
      </c>
    </row>
    <row r="875" spans="2:6" ht="15" x14ac:dyDescent="0.2">
      <c r="C875" t="s">
        <v>92</v>
      </c>
      <c r="D875" s="1">
        <v>10</v>
      </c>
      <c r="E875">
        <f>مفروضات!B26*سودوزیان!F8</f>
        <v>0</v>
      </c>
      <c r="F875">
        <f>مفروضات!C26*سودوزیان!G8</f>
        <v>0</v>
      </c>
    </row>
    <row r="876" spans="2:6" ht="15" x14ac:dyDescent="0.25">
      <c r="B876" s="2" t="s">
        <v>93</v>
      </c>
      <c r="E876" t="e">
        <f>SUM(E872:E875)</f>
        <v>#VALUE!</v>
      </c>
      <c r="F876">
        <f>SUM(F872:F875)</f>
        <v>50000</v>
      </c>
    </row>
    <row r="878" spans="2:6" ht="15" x14ac:dyDescent="0.25">
      <c r="B878" s="2" t="s">
        <v>94</v>
      </c>
    </row>
    <row r="879" spans="2:6" ht="15" x14ac:dyDescent="0.2">
      <c r="C879" t="s">
        <v>97</v>
      </c>
      <c r="D879" s="1" t="s">
        <v>347</v>
      </c>
      <c r="E879">
        <f>'گردش دارایی ثابت'!E13</f>
        <v>0</v>
      </c>
      <c r="F879">
        <f>'گردش دارایی ثابت'!E8</f>
        <v>0</v>
      </c>
    </row>
    <row r="880" spans="2:6" ht="15" x14ac:dyDescent="0.2">
      <c r="C880" t="s">
        <v>98</v>
      </c>
      <c r="D880" s="1">
        <v>13</v>
      </c>
      <c r="E880">
        <f>مفروضات!B27*سودوزیان!F8</f>
        <v>0</v>
      </c>
      <c r="F880">
        <f>مفروضات!C27*سودوزیان!G8</f>
        <v>0</v>
      </c>
    </row>
    <row r="881" spans="2:6" ht="15" x14ac:dyDescent="0.25">
      <c r="B881" s="2" t="s">
        <v>99</v>
      </c>
      <c r="E881">
        <f>SUM(E879:E880)</f>
        <v>0</v>
      </c>
      <c r="F881">
        <f>SUM(F879:F880)</f>
        <v>0</v>
      </c>
    </row>
    <row r="883" spans="2:6" ht="15" x14ac:dyDescent="0.25">
      <c r="B883" s="2" t="s">
        <v>100</v>
      </c>
      <c r="E883" t="e">
        <f>E876+E881</f>
        <v>#VALUE!</v>
      </c>
      <c r="F883">
        <f>F876+F881</f>
        <v>50000</v>
      </c>
    </row>
    <row r="885" spans="2:6" ht="15" x14ac:dyDescent="0.25">
      <c r="B885" s="2" t="s">
        <v>101</v>
      </c>
    </row>
    <row r="886" spans="2:6" ht="15" x14ac:dyDescent="0.25">
      <c r="B886" s="2" t="s">
        <v>102</v>
      </c>
    </row>
    <row r="887" spans="2:6" ht="15" x14ac:dyDescent="0.2">
      <c r="C887" t="s">
        <v>103</v>
      </c>
      <c r="D887" s="1" t="s">
        <v>348</v>
      </c>
      <c r="E887">
        <f>'28.29.30.31'!C10</f>
        <v>0</v>
      </c>
      <c r="F887">
        <f>'28.29.30.31'!D10</f>
        <v>0</v>
      </c>
    </row>
    <row r="888" spans="2:6" ht="15" x14ac:dyDescent="0.2">
      <c r="C888" t="s">
        <v>104</v>
      </c>
      <c r="D888" s="1">
        <v>17</v>
      </c>
      <c r="E888" t="e">
        <f>سودوزیان!F20*-1</f>
        <v>#VALUE!</v>
      </c>
      <c r="F888" t="e">
        <f>سودوزیان!G20*-1</f>
        <v>#VALUE!</v>
      </c>
    </row>
    <row r="889" spans="2:6" ht="15" x14ac:dyDescent="0.2">
      <c r="C889" t="s">
        <v>105</v>
      </c>
      <c r="D889" s="1">
        <v>18</v>
      </c>
      <c r="E889">
        <f>'18'!C10</f>
        <v>0</v>
      </c>
      <c r="F889">
        <f>'18'!D10</f>
        <v>0</v>
      </c>
    </row>
    <row r="890" spans="2:6" ht="15" x14ac:dyDescent="0.2">
      <c r="C890" t="s">
        <v>106</v>
      </c>
      <c r="D890" s="1">
        <v>30</v>
      </c>
      <c r="E890">
        <f>مفروضات!B39</f>
        <v>50000</v>
      </c>
      <c r="F890">
        <f>مفروضات!C39</f>
        <v>40000</v>
      </c>
    </row>
    <row r="891" spans="2:6" ht="15" x14ac:dyDescent="0.25">
      <c r="B891" s="2" t="s">
        <v>107</v>
      </c>
      <c r="E891" t="e">
        <f>SUM(E887:E890)</f>
        <v>#VALUE!</v>
      </c>
      <c r="F891" t="e">
        <f>SUM(F887:F890)</f>
        <v>#VALUE!</v>
      </c>
    </row>
    <row r="893" spans="2:6" ht="15" x14ac:dyDescent="0.25">
      <c r="B893" s="2" t="s">
        <v>108</v>
      </c>
    </row>
    <row r="894" spans="2:6" ht="15" x14ac:dyDescent="0.2">
      <c r="C894" t="s">
        <v>109</v>
      </c>
      <c r="D894" s="1">
        <v>19</v>
      </c>
      <c r="E894">
        <f>'19'!C10</f>
        <v>0</v>
      </c>
      <c r="F894">
        <f>'19'!D10</f>
        <v>0</v>
      </c>
    </row>
    <row r="895" spans="2:6" ht="15" x14ac:dyDescent="0.2">
      <c r="C895" t="s">
        <v>110</v>
      </c>
      <c r="D895" s="1">
        <v>20</v>
      </c>
      <c r="E895">
        <f>'20'!C10</f>
        <v>0</v>
      </c>
      <c r="F895">
        <f>'20'!D10</f>
        <v>0</v>
      </c>
    </row>
    <row r="896" spans="2:6" ht="15" x14ac:dyDescent="0.25">
      <c r="B896" s="2" t="s">
        <v>111</v>
      </c>
      <c r="E896">
        <f>SUM(E894:E895)</f>
        <v>0</v>
      </c>
      <c r="F896">
        <f>SUM(F894:F895)</f>
        <v>0</v>
      </c>
    </row>
    <row r="898" spans="2:6" ht="15" x14ac:dyDescent="0.25">
      <c r="B898" s="2" t="s">
        <v>112</v>
      </c>
      <c r="E898" t="e">
        <f>E891+E896</f>
        <v>#VALUE!</v>
      </c>
      <c r="F898" t="e">
        <f>F891+F896</f>
        <v>#VALUE!</v>
      </c>
    </row>
    <row r="900" spans="2:6" ht="15.75" x14ac:dyDescent="0.25">
      <c r="B900" s="2" t="s">
        <v>113</v>
      </c>
      <c r="D900" s="1">
        <v>21</v>
      </c>
      <c r="E900">
        <f>'حقوق مالکانه'!F16</f>
        <v>8670145.466</v>
      </c>
      <c r="F900">
        <f>'حقوق مالکانه'!F10</f>
        <v>8670145.466</v>
      </c>
    </row>
    <row r="902" spans="2:6" ht="15" x14ac:dyDescent="0.25">
      <c r="B902" s="2" t="s">
        <v>119</v>
      </c>
      <c r="E902" t="e">
        <f>E898+E900</f>
        <v>#VALUE!</v>
      </c>
      <c r="F902" t="e">
        <f>F898+F900</f>
        <v>#VALUE!</v>
      </c>
    </row>
    <row r="904" spans="2:6" ht="15" x14ac:dyDescent="0.25">
      <c r="B904" s="2" t="s">
        <v>349</v>
      </c>
      <c r="E904" t="e">
        <f>IF(ROUND(E883-E902,0)=0,"تراز","عدم تراز")</f>
        <v>#VALUE!</v>
      </c>
      <c r="F904" t="e">
        <f>IF(ROUND(F883-F902,0)=0,"تراز","عدم تراز")</f>
        <v>#VALUE!</v>
      </c>
    </row>
    <row r="905" spans="2:6" ht="15" x14ac:dyDescent="0.25">
      <c r="D905" s="2" t="s">
        <v>289</v>
      </c>
      <c r="E905" s="2" t="s">
        <v>269</v>
      </c>
      <c r="F905" s="2" t="s">
        <v>270</v>
      </c>
    </row>
    <row r="906" spans="2:6" ht="15" x14ac:dyDescent="0.25">
      <c r="B906" s="2" t="s">
        <v>87</v>
      </c>
    </row>
    <row r="907" spans="2:6" ht="15" x14ac:dyDescent="0.25">
      <c r="B907" s="2" t="s">
        <v>88</v>
      </c>
    </row>
    <row r="908" spans="2:6" ht="15" x14ac:dyDescent="0.2">
      <c r="C908" t="s">
        <v>89</v>
      </c>
      <c r="D908" s="1">
        <v>6</v>
      </c>
      <c r="E908" t="e">
        <f>'جریان های نقدی'!C30</f>
        <v>#VALUE!</v>
      </c>
      <c r="F908">
        <f>'ترازنامه پایه'!D10</f>
        <v>50000</v>
      </c>
    </row>
    <row r="909" spans="2:6" ht="15" x14ac:dyDescent="0.2">
      <c r="C909" t="s">
        <v>90</v>
      </c>
      <c r="D909" s="1" t="s">
        <v>346</v>
      </c>
      <c r="E909">
        <f>((مفروضات!B23)/365)*سودوزیان!F8</f>
        <v>0</v>
      </c>
      <c r="F909">
        <f>((مفروضات!C23)/365)*سودوزیان!G8</f>
        <v>0</v>
      </c>
    </row>
    <row r="910" spans="2:6" ht="15" x14ac:dyDescent="0.2">
      <c r="C910" t="s">
        <v>91</v>
      </c>
      <c r="D910" s="1">
        <v>9</v>
      </c>
      <c r="E910">
        <f>موجودی_تفصیلی!G27</f>
        <v>0</v>
      </c>
      <c r="F910">
        <f>موجودی_تفصیلی!K27</f>
        <v>0</v>
      </c>
    </row>
    <row r="911" spans="2:6" ht="15" x14ac:dyDescent="0.2">
      <c r="C911" t="s">
        <v>92</v>
      </c>
      <c r="D911" s="1">
        <v>10</v>
      </c>
      <c r="E911">
        <f>مفروضات!B26*سودوزیان!F8</f>
        <v>0</v>
      </c>
      <c r="F911">
        <f>مفروضات!C26*سودوزیان!G8</f>
        <v>0</v>
      </c>
    </row>
    <row r="912" spans="2:6" ht="15" x14ac:dyDescent="0.25">
      <c r="B912" s="2" t="s">
        <v>93</v>
      </c>
      <c r="E912" t="e">
        <f>SUM(E908:E911)</f>
        <v>#VALUE!</v>
      </c>
      <c r="F912">
        <f>SUM(F908:F911)</f>
        <v>50000</v>
      </c>
    </row>
    <row r="914" spans="2:6" ht="15" x14ac:dyDescent="0.25">
      <c r="B914" s="2" t="s">
        <v>94</v>
      </c>
    </row>
    <row r="915" spans="2:6" ht="15" x14ac:dyDescent="0.2">
      <c r="C915" t="s">
        <v>97</v>
      </c>
      <c r="D915" s="1" t="s">
        <v>347</v>
      </c>
      <c r="E915">
        <f>'گردش دارایی ثابت'!E13</f>
        <v>0</v>
      </c>
      <c r="F915">
        <f>'گردش دارایی ثابت'!E8</f>
        <v>0</v>
      </c>
    </row>
    <row r="916" spans="2:6" ht="15" x14ac:dyDescent="0.2">
      <c r="C916" t="s">
        <v>98</v>
      </c>
      <c r="D916" s="1">
        <v>13</v>
      </c>
      <c r="E916">
        <f>مفروضات!B27*سودوزیان!F8</f>
        <v>0</v>
      </c>
      <c r="F916">
        <f>مفروضات!C27*سودوزیان!G8</f>
        <v>0</v>
      </c>
    </row>
    <row r="917" spans="2:6" ht="15" x14ac:dyDescent="0.25">
      <c r="B917" s="2" t="s">
        <v>99</v>
      </c>
      <c r="E917">
        <f>SUM(E915:E916)</f>
        <v>0</v>
      </c>
      <c r="F917">
        <f>SUM(F915:F916)</f>
        <v>0</v>
      </c>
    </row>
    <row r="919" spans="2:6" ht="15" x14ac:dyDescent="0.25">
      <c r="B919" s="2" t="s">
        <v>100</v>
      </c>
      <c r="E919" t="e">
        <f>E912+E917</f>
        <v>#VALUE!</v>
      </c>
      <c r="F919">
        <f>F912+F917</f>
        <v>50000</v>
      </c>
    </row>
    <row r="921" spans="2:6" ht="15" x14ac:dyDescent="0.25">
      <c r="B921" s="2" t="s">
        <v>101</v>
      </c>
    </row>
    <row r="922" spans="2:6" ht="15" x14ac:dyDescent="0.25">
      <c r="B922" s="2" t="s">
        <v>102</v>
      </c>
    </row>
    <row r="923" spans="2:6" ht="15" x14ac:dyDescent="0.2">
      <c r="C923" t="s">
        <v>103</v>
      </c>
      <c r="D923" s="1" t="s">
        <v>348</v>
      </c>
      <c r="E923">
        <f>'28.29.30.31'!C10</f>
        <v>0</v>
      </c>
      <c r="F923">
        <f>'28.29.30.31'!D10</f>
        <v>0</v>
      </c>
    </row>
    <row r="924" spans="2:6" ht="15" x14ac:dyDescent="0.2">
      <c r="C924" t="s">
        <v>104</v>
      </c>
      <c r="D924" s="1">
        <v>17</v>
      </c>
      <c r="E924" t="e">
        <f>سودوزیان!F20*-1</f>
        <v>#VALUE!</v>
      </c>
      <c r="F924" t="e">
        <f>سودوزیان!G20*-1</f>
        <v>#VALUE!</v>
      </c>
    </row>
    <row r="925" spans="2:6" ht="15" x14ac:dyDescent="0.2">
      <c r="C925" t="s">
        <v>105</v>
      </c>
      <c r="D925" s="1">
        <v>18</v>
      </c>
      <c r="E925">
        <f>'18'!C10</f>
        <v>0</v>
      </c>
      <c r="F925">
        <f>'18'!D10</f>
        <v>0</v>
      </c>
    </row>
    <row r="926" spans="2:6" ht="15" x14ac:dyDescent="0.2">
      <c r="C926" t="s">
        <v>106</v>
      </c>
      <c r="D926" s="1">
        <v>30</v>
      </c>
      <c r="E926">
        <f>مفروضات!B39</f>
        <v>50000</v>
      </c>
      <c r="F926">
        <f>مفروضات!C39</f>
        <v>40000</v>
      </c>
    </row>
    <row r="927" spans="2:6" ht="15" x14ac:dyDescent="0.25">
      <c r="B927" s="2" t="s">
        <v>107</v>
      </c>
      <c r="E927" t="e">
        <f>SUM(E923:E926)</f>
        <v>#VALUE!</v>
      </c>
      <c r="F927" t="e">
        <f>SUM(F923:F926)</f>
        <v>#VALUE!</v>
      </c>
    </row>
    <row r="929" spans="2:6" ht="15" x14ac:dyDescent="0.25">
      <c r="B929" s="2" t="s">
        <v>108</v>
      </c>
    </row>
    <row r="930" spans="2:6" ht="15" x14ac:dyDescent="0.2">
      <c r="C930" t="s">
        <v>109</v>
      </c>
      <c r="D930" s="1">
        <v>19</v>
      </c>
      <c r="E930">
        <f>'19'!C10</f>
        <v>0</v>
      </c>
      <c r="F930">
        <f>'19'!D10</f>
        <v>0</v>
      </c>
    </row>
    <row r="931" spans="2:6" ht="15" x14ac:dyDescent="0.2">
      <c r="C931" t="s">
        <v>110</v>
      </c>
      <c r="D931" s="1">
        <v>20</v>
      </c>
      <c r="E931">
        <f>'20'!C10</f>
        <v>0</v>
      </c>
      <c r="F931">
        <f>'20'!D10</f>
        <v>0</v>
      </c>
    </row>
    <row r="932" spans="2:6" ht="15" x14ac:dyDescent="0.25">
      <c r="B932" s="2" t="s">
        <v>111</v>
      </c>
      <c r="E932">
        <f>SUM(E930:E931)</f>
        <v>0</v>
      </c>
      <c r="F932">
        <f>SUM(F930:F931)</f>
        <v>0</v>
      </c>
    </row>
    <row r="934" spans="2:6" ht="15" x14ac:dyDescent="0.25">
      <c r="B934" s="2" t="s">
        <v>112</v>
      </c>
      <c r="E934" t="e">
        <f>E927+E932</f>
        <v>#VALUE!</v>
      </c>
      <c r="F934" t="e">
        <f>F927+F932</f>
        <v>#VALUE!</v>
      </c>
    </row>
    <row r="936" spans="2:6" ht="15.75" x14ac:dyDescent="0.25">
      <c r="B936" s="2" t="s">
        <v>113</v>
      </c>
      <c r="D936" s="1">
        <v>21</v>
      </c>
      <c r="E936">
        <f>'حقوق مالکانه'!F16</f>
        <v>8670145.466</v>
      </c>
      <c r="F936">
        <f>'حقوق مالکانه'!F10</f>
        <v>8670145.466</v>
      </c>
    </row>
    <row r="938" spans="2:6" ht="15" x14ac:dyDescent="0.25">
      <c r="B938" s="2" t="s">
        <v>119</v>
      </c>
      <c r="E938" t="e">
        <f>E934+E936</f>
        <v>#VALUE!</v>
      </c>
      <c r="F938" t="e">
        <f>F934+F936</f>
        <v>#VALUE!</v>
      </c>
    </row>
    <row r="940" spans="2:6" ht="15" x14ac:dyDescent="0.25">
      <c r="B940" s="2" t="s">
        <v>349</v>
      </c>
      <c r="E940" t="e">
        <f>IF(ROUND(E919-E938,0)=0,"تراز","عدم تراز")</f>
        <v>#VALUE!</v>
      </c>
      <c r="F940" t="e">
        <f>IF(ROUND(F919-F938,0)=0,"تراز","عدم تراز")</f>
        <v>#VALUE!</v>
      </c>
    </row>
    <row r="941" spans="2:6" ht="15" x14ac:dyDescent="0.25">
      <c r="D941" s="2" t="s">
        <v>289</v>
      </c>
      <c r="E941" s="2" t="s">
        <v>269</v>
      </c>
      <c r="F941" s="2" t="s">
        <v>270</v>
      </c>
    </row>
    <row r="942" spans="2:6" ht="15" x14ac:dyDescent="0.25">
      <c r="B942" s="2" t="s">
        <v>87</v>
      </c>
    </row>
    <row r="943" spans="2:6" ht="15" x14ac:dyDescent="0.25">
      <c r="B943" s="2" t="s">
        <v>88</v>
      </c>
    </row>
    <row r="944" spans="2:6" ht="15" x14ac:dyDescent="0.2">
      <c r="C944" t="s">
        <v>89</v>
      </c>
      <c r="D944" s="1">
        <v>6</v>
      </c>
      <c r="E944" t="e">
        <f>'جریان های نقدی'!C30</f>
        <v>#VALUE!</v>
      </c>
      <c r="F944">
        <f>'ترازنامه پایه'!D10</f>
        <v>50000</v>
      </c>
    </row>
    <row r="945" spans="2:6" ht="15" x14ac:dyDescent="0.2">
      <c r="C945" t="s">
        <v>90</v>
      </c>
      <c r="D945" s="1" t="s">
        <v>346</v>
      </c>
      <c r="E945">
        <f>((مفروضات!B23)/365)*سودوزیان!F8</f>
        <v>0</v>
      </c>
      <c r="F945">
        <f>((مفروضات!C23)/365)*سودوزیان!G8</f>
        <v>0</v>
      </c>
    </row>
    <row r="946" spans="2:6" ht="15" x14ac:dyDescent="0.2">
      <c r="C946" t="s">
        <v>91</v>
      </c>
      <c r="D946" s="1">
        <v>9</v>
      </c>
      <c r="E946">
        <f>موجودی_تفصیلی!G27</f>
        <v>0</v>
      </c>
      <c r="F946">
        <f>موجودی_تفصیلی!K27</f>
        <v>0</v>
      </c>
    </row>
    <row r="947" spans="2:6" ht="15" x14ac:dyDescent="0.2">
      <c r="C947" t="s">
        <v>92</v>
      </c>
      <c r="D947" s="1">
        <v>10</v>
      </c>
      <c r="E947">
        <f>مفروضات!B26*سودوزیان!F8</f>
        <v>0</v>
      </c>
      <c r="F947">
        <f>مفروضات!C26*سودوزیان!G8</f>
        <v>0</v>
      </c>
    </row>
    <row r="948" spans="2:6" ht="15" x14ac:dyDescent="0.25">
      <c r="B948" s="2" t="s">
        <v>93</v>
      </c>
      <c r="E948" t="e">
        <f>SUM(E944:E947)</f>
        <v>#VALUE!</v>
      </c>
      <c r="F948">
        <f>SUM(F944:F947)</f>
        <v>50000</v>
      </c>
    </row>
    <row r="950" spans="2:6" ht="15" x14ac:dyDescent="0.25">
      <c r="B950" s="2" t="s">
        <v>94</v>
      </c>
    </row>
    <row r="951" spans="2:6" ht="15" x14ac:dyDescent="0.2">
      <c r="C951" t="s">
        <v>97</v>
      </c>
      <c r="D951" s="1" t="s">
        <v>347</v>
      </c>
      <c r="E951">
        <f>'گردش دارایی ثابت'!E13</f>
        <v>0</v>
      </c>
      <c r="F951">
        <f>'گردش دارایی ثابت'!E8</f>
        <v>0</v>
      </c>
    </row>
    <row r="952" spans="2:6" ht="15" x14ac:dyDescent="0.2">
      <c r="C952" t="s">
        <v>98</v>
      </c>
      <c r="D952" s="1">
        <v>13</v>
      </c>
      <c r="E952">
        <f>مفروضات!B27*سودوزیان!F8</f>
        <v>0</v>
      </c>
      <c r="F952">
        <f>مفروضات!C27*سودوزیان!G8</f>
        <v>0</v>
      </c>
    </row>
    <row r="953" spans="2:6" ht="15" x14ac:dyDescent="0.25">
      <c r="B953" s="2" t="s">
        <v>99</v>
      </c>
      <c r="E953">
        <f>SUM(E951:E952)</f>
        <v>0</v>
      </c>
      <c r="F953">
        <f>SUM(F951:F952)</f>
        <v>0</v>
      </c>
    </row>
    <row r="955" spans="2:6" ht="15" x14ac:dyDescent="0.25">
      <c r="B955" s="2" t="s">
        <v>100</v>
      </c>
      <c r="E955" t="e">
        <f>E948+E953</f>
        <v>#VALUE!</v>
      </c>
      <c r="F955">
        <f>F948+F953</f>
        <v>50000</v>
      </c>
    </row>
    <row r="957" spans="2:6" ht="15" x14ac:dyDescent="0.25">
      <c r="B957" s="2" t="s">
        <v>101</v>
      </c>
    </row>
    <row r="958" spans="2:6" ht="15" x14ac:dyDescent="0.25">
      <c r="B958" s="2" t="s">
        <v>102</v>
      </c>
    </row>
    <row r="959" spans="2:6" ht="15" x14ac:dyDescent="0.2">
      <c r="C959" t="s">
        <v>103</v>
      </c>
      <c r="D959" s="1" t="s">
        <v>348</v>
      </c>
      <c r="E959">
        <f>'28.29.30.31'!C10</f>
        <v>0</v>
      </c>
      <c r="F959">
        <f>'28.29.30.31'!D10</f>
        <v>0</v>
      </c>
    </row>
    <row r="960" spans="2:6" ht="15" x14ac:dyDescent="0.2">
      <c r="C960" t="s">
        <v>104</v>
      </c>
      <c r="D960" s="1">
        <v>17</v>
      </c>
      <c r="E960" t="e">
        <f>سودوزیان!F20*-1</f>
        <v>#VALUE!</v>
      </c>
      <c r="F960" t="e">
        <f>سودوزیان!G20*-1</f>
        <v>#VALUE!</v>
      </c>
    </row>
    <row r="961" spans="2:6" ht="15" x14ac:dyDescent="0.2">
      <c r="C961" t="s">
        <v>105</v>
      </c>
      <c r="D961" s="1">
        <v>18</v>
      </c>
      <c r="E961">
        <f>'18'!C10</f>
        <v>0</v>
      </c>
      <c r="F961">
        <f>'18'!D10</f>
        <v>0</v>
      </c>
    </row>
    <row r="962" spans="2:6" ht="15" x14ac:dyDescent="0.2">
      <c r="C962" t="s">
        <v>106</v>
      </c>
      <c r="D962" s="1">
        <v>30</v>
      </c>
      <c r="E962">
        <f>مفروضات!B39</f>
        <v>50000</v>
      </c>
      <c r="F962">
        <f>مفروضات!C39</f>
        <v>40000</v>
      </c>
    </row>
    <row r="963" spans="2:6" ht="15" x14ac:dyDescent="0.25">
      <c r="B963" s="2" t="s">
        <v>107</v>
      </c>
      <c r="E963" t="e">
        <f>SUM(E959:E962)</f>
        <v>#VALUE!</v>
      </c>
      <c r="F963" t="e">
        <f>SUM(F959:F962)</f>
        <v>#VALUE!</v>
      </c>
    </row>
    <row r="965" spans="2:6" ht="15" x14ac:dyDescent="0.25">
      <c r="B965" s="2" t="s">
        <v>108</v>
      </c>
    </row>
    <row r="966" spans="2:6" ht="15" x14ac:dyDescent="0.2">
      <c r="C966" t="s">
        <v>109</v>
      </c>
      <c r="D966" s="1">
        <v>19</v>
      </c>
      <c r="E966">
        <f>'19'!C10</f>
        <v>0</v>
      </c>
      <c r="F966">
        <f>'19'!D10</f>
        <v>0</v>
      </c>
    </row>
    <row r="967" spans="2:6" ht="15" x14ac:dyDescent="0.2">
      <c r="C967" t="s">
        <v>110</v>
      </c>
      <c r="D967" s="1">
        <v>20</v>
      </c>
      <c r="E967">
        <f>'20'!C10</f>
        <v>0</v>
      </c>
      <c r="F967">
        <f>'20'!D10</f>
        <v>0</v>
      </c>
    </row>
    <row r="968" spans="2:6" ht="15" x14ac:dyDescent="0.25">
      <c r="B968" s="2" t="s">
        <v>111</v>
      </c>
      <c r="E968">
        <f>SUM(E966:E967)</f>
        <v>0</v>
      </c>
      <c r="F968">
        <f>SUM(F966:F967)</f>
        <v>0</v>
      </c>
    </row>
    <row r="970" spans="2:6" ht="15" x14ac:dyDescent="0.25">
      <c r="B970" s="2" t="s">
        <v>112</v>
      </c>
      <c r="E970" t="e">
        <f>E963+E968</f>
        <v>#VALUE!</v>
      </c>
      <c r="F970" t="e">
        <f>F963+F968</f>
        <v>#VALUE!</v>
      </c>
    </row>
    <row r="972" spans="2:6" ht="15.75" x14ac:dyDescent="0.25">
      <c r="B972" s="2" t="s">
        <v>113</v>
      </c>
      <c r="D972" s="1">
        <v>21</v>
      </c>
      <c r="E972">
        <f>'حقوق مالکانه'!F16</f>
        <v>8670145.466</v>
      </c>
      <c r="F972">
        <f>'حقوق مالکانه'!F10</f>
        <v>8670145.466</v>
      </c>
    </row>
    <row r="974" spans="2:6" ht="15" x14ac:dyDescent="0.25">
      <c r="B974" s="2" t="s">
        <v>119</v>
      </c>
      <c r="E974" t="e">
        <f>E970+E972</f>
        <v>#VALUE!</v>
      </c>
      <c r="F974" t="e">
        <f>F970+F972</f>
        <v>#VALUE!</v>
      </c>
    </row>
    <row r="976" spans="2:6" ht="15" x14ac:dyDescent="0.25">
      <c r="B976" s="2" t="s">
        <v>349</v>
      </c>
      <c r="E976" t="e">
        <f>IF(ROUND(E955-E974,0)=0,"تراز","عدم تراز")</f>
        <v>#VALUE!</v>
      </c>
      <c r="F976" t="e">
        <f>IF(ROUND(F955-F974,0)=0,"تراز","عدم تراز")</f>
        <v>#VALUE!</v>
      </c>
    </row>
    <row r="977" spans="2:6" ht="15" x14ac:dyDescent="0.25">
      <c r="D977" s="2" t="s">
        <v>289</v>
      </c>
      <c r="E977" s="2" t="s">
        <v>269</v>
      </c>
      <c r="F977" s="2" t="s">
        <v>270</v>
      </c>
    </row>
    <row r="978" spans="2:6" ht="15" x14ac:dyDescent="0.25">
      <c r="B978" s="2" t="s">
        <v>87</v>
      </c>
    </row>
    <row r="979" spans="2:6" ht="15" x14ac:dyDescent="0.25">
      <c r="B979" s="2" t="s">
        <v>88</v>
      </c>
    </row>
    <row r="980" spans="2:6" ht="15" x14ac:dyDescent="0.2">
      <c r="C980" t="s">
        <v>89</v>
      </c>
      <c r="D980" s="1">
        <v>6</v>
      </c>
      <c r="E980" t="e">
        <f>'جریان های نقدی'!C30</f>
        <v>#VALUE!</v>
      </c>
      <c r="F980">
        <f>'ترازنامه پایه'!D10</f>
        <v>50000</v>
      </c>
    </row>
    <row r="981" spans="2:6" ht="15" x14ac:dyDescent="0.2">
      <c r="C981" t="s">
        <v>90</v>
      </c>
      <c r="D981" s="1" t="s">
        <v>346</v>
      </c>
      <c r="E981">
        <f>((مفروضات!B23)/365)*سودوزیان!F8</f>
        <v>0</v>
      </c>
      <c r="F981">
        <f>((مفروضات!C23)/365)*سودوزیان!G8</f>
        <v>0</v>
      </c>
    </row>
    <row r="982" spans="2:6" ht="15" x14ac:dyDescent="0.2">
      <c r="C982" t="s">
        <v>91</v>
      </c>
      <c r="D982" s="1">
        <v>9</v>
      </c>
      <c r="E982">
        <f>موجودی_تفصیلی!G27</f>
        <v>0</v>
      </c>
      <c r="F982">
        <f>موجودی_تفصیلی!K27</f>
        <v>0</v>
      </c>
    </row>
    <row r="983" spans="2:6" ht="15" x14ac:dyDescent="0.2">
      <c r="C983" t="s">
        <v>92</v>
      </c>
      <c r="D983" s="1">
        <v>10</v>
      </c>
      <c r="E983">
        <f>مفروضات!B26*سودوزیان!F8</f>
        <v>0</v>
      </c>
      <c r="F983">
        <f>مفروضات!C26*سودوزیان!G8</f>
        <v>0</v>
      </c>
    </row>
    <row r="984" spans="2:6" ht="15" x14ac:dyDescent="0.25">
      <c r="B984" s="2" t="s">
        <v>93</v>
      </c>
      <c r="E984" t="e">
        <f>SUM(E980:E983)</f>
        <v>#VALUE!</v>
      </c>
      <c r="F984">
        <f>SUM(F980:F983)</f>
        <v>50000</v>
      </c>
    </row>
    <row r="986" spans="2:6" ht="15" x14ac:dyDescent="0.25">
      <c r="B986" s="2" t="s">
        <v>94</v>
      </c>
    </row>
    <row r="987" spans="2:6" ht="15" x14ac:dyDescent="0.2">
      <c r="C987" t="s">
        <v>97</v>
      </c>
      <c r="D987" s="1" t="s">
        <v>347</v>
      </c>
      <c r="E987">
        <f>'گردش دارایی ثابت'!E13</f>
        <v>0</v>
      </c>
      <c r="F987">
        <f>'گردش دارایی ثابت'!E8</f>
        <v>0</v>
      </c>
    </row>
    <row r="988" spans="2:6" ht="15" x14ac:dyDescent="0.2">
      <c r="C988" t="s">
        <v>98</v>
      </c>
      <c r="D988" s="1">
        <v>13</v>
      </c>
      <c r="E988">
        <f>مفروضات!B27*سودوزیان!F8</f>
        <v>0</v>
      </c>
      <c r="F988">
        <f>مفروضات!C27*سودوزیان!G8</f>
        <v>0</v>
      </c>
    </row>
    <row r="989" spans="2:6" ht="15" x14ac:dyDescent="0.25">
      <c r="B989" s="2" t="s">
        <v>99</v>
      </c>
      <c r="E989">
        <f>SUM(E987:E988)</f>
        <v>0</v>
      </c>
      <c r="F989">
        <f>SUM(F987:F988)</f>
        <v>0</v>
      </c>
    </row>
    <row r="991" spans="2:6" ht="15" x14ac:dyDescent="0.25">
      <c r="B991" s="2" t="s">
        <v>100</v>
      </c>
      <c r="E991" t="e">
        <f>E984+E989</f>
        <v>#VALUE!</v>
      </c>
      <c r="F991">
        <f>F984+F989</f>
        <v>50000</v>
      </c>
    </row>
    <row r="993" spans="2:6" ht="15" x14ac:dyDescent="0.25">
      <c r="B993" s="2" t="s">
        <v>101</v>
      </c>
    </row>
    <row r="994" spans="2:6" ht="15" x14ac:dyDescent="0.25">
      <c r="B994" s="2" t="s">
        <v>102</v>
      </c>
    </row>
    <row r="995" spans="2:6" ht="15" x14ac:dyDescent="0.2">
      <c r="C995" t="s">
        <v>103</v>
      </c>
      <c r="D995" s="1" t="s">
        <v>348</v>
      </c>
      <c r="E995">
        <f>'28.29.30.31'!C10</f>
        <v>0</v>
      </c>
      <c r="F995">
        <f>'28.29.30.31'!D10</f>
        <v>0</v>
      </c>
    </row>
    <row r="996" spans="2:6" ht="15" x14ac:dyDescent="0.2">
      <c r="C996" t="s">
        <v>104</v>
      </c>
      <c r="D996" s="1">
        <v>17</v>
      </c>
      <c r="E996" t="e">
        <f>سودوزیان!F20*-1</f>
        <v>#VALUE!</v>
      </c>
      <c r="F996" t="e">
        <f>سودوزیان!G20*-1</f>
        <v>#VALUE!</v>
      </c>
    </row>
    <row r="997" spans="2:6" ht="15" x14ac:dyDescent="0.2">
      <c r="C997" t="s">
        <v>105</v>
      </c>
      <c r="D997" s="1">
        <v>18</v>
      </c>
      <c r="E997">
        <f>'18'!C10</f>
        <v>0</v>
      </c>
      <c r="F997">
        <f>'18'!D10</f>
        <v>0</v>
      </c>
    </row>
    <row r="998" spans="2:6" ht="15" x14ac:dyDescent="0.2">
      <c r="C998" t="s">
        <v>106</v>
      </c>
      <c r="D998" s="1">
        <v>30</v>
      </c>
      <c r="E998">
        <f>مفروضات!B39</f>
        <v>50000</v>
      </c>
      <c r="F998">
        <f>مفروضات!C39</f>
        <v>40000</v>
      </c>
    </row>
    <row r="999" spans="2:6" ht="15" x14ac:dyDescent="0.25">
      <c r="B999" s="2" t="s">
        <v>107</v>
      </c>
      <c r="E999" t="e">
        <f>SUM(E995:E998)</f>
        <v>#VALUE!</v>
      </c>
      <c r="F999" t="e">
        <f>SUM(F995:F998)</f>
        <v>#VALUE!</v>
      </c>
    </row>
    <row r="1001" spans="2:6" ht="15" x14ac:dyDescent="0.25">
      <c r="B1001" s="2" t="s">
        <v>108</v>
      </c>
    </row>
    <row r="1002" spans="2:6" ht="15" x14ac:dyDescent="0.2">
      <c r="C1002" t="s">
        <v>109</v>
      </c>
      <c r="D1002" s="1">
        <v>19</v>
      </c>
      <c r="E1002">
        <f>'19'!C10</f>
        <v>0</v>
      </c>
      <c r="F1002">
        <f>'19'!D10</f>
        <v>0</v>
      </c>
    </row>
    <row r="1003" spans="2:6" ht="15" x14ac:dyDescent="0.2">
      <c r="C1003" t="s">
        <v>110</v>
      </c>
      <c r="D1003" s="1">
        <v>20</v>
      </c>
      <c r="E1003">
        <f>'20'!C10</f>
        <v>0</v>
      </c>
      <c r="F1003">
        <f>'20'!D10</f>
        <v>0</v>
      </c>
    </row>
    <row r="1004" spans="2:6" ht="15" x14ac:dyDescent="0.25">
      <c r="B1004" s="2" t="s">
        <v>111</v>
      </c>
      <c r="E1004">
        <f>SUM(E1002:E1003)</f>
        <v>0</v>
      </c>
      <c r="F1004">
        <f>SUM(F1002:F1003)</f>
        <v>0</v>
      </c>
    </row>
    <row r="1006" spans="2:6" ht="15" x14ac:dyDescent="0.25">
      <c r="B1006" s="2" t="s">
        <v>112</v>
      </c>
      <c r="E1006" t="e">
        <f>E999+E1004</f>
        <v>#VALUE!</v>
      </c>
      <c r="F1006" t="e">
        <f>F999+F1004</f>
        <v>#VALUE!</v>
      </c>
    </row>
    <row r="1008" spans="2:6" ht="15.75" x14ac:dyDescent="0.25">
      <c r="B1008" s="2" t="s">
        <v>113</v>
      </c>
      <c r="D1008" s="1">
        <v>21</v>
      </c>
      <c r="E1008">
        <f>'حقوق مالکانه'!F16</f>
        <v>8670145.466</v>
      </c>
      <c r="F1008">
        <f>'حقوق مالکانه'!F10</f>
        <v>8670145.466</v>
      </c>
    </row>
    <row r="1010" spans="2:6" ht="15" x14ac:dyDescent="0.25">
      <c r="B1010" s="2" t="s">
        <v>119</v>
      </c>
      <c r="E1010" t="e">
        <f>E1006+E1008</f>
        <v>#VALUE!</v>
      </c>
      <c r="F1010" t="e">
        <f>F1006+F1008</f>
        <v>#VALUE!</v>
      </c>
    </row>
    <row r="1012" spans="2:6" ht="15" x14ac:dyDescent="0.25">
      <c r="B1012" s="2" t="s">
        <v>349</v>
      </c>
      <c r="E1012" t="e">
        <f>IF(ROUND(E991-E1010,0)=0,"تراز","عدم تراز")</f>
        <v>#VALUE!</v>
      </c>
      <c r="F1012" t="e">
        <f>IF(ROUND(F991-F1010,0)=0,"تراز","عدم تراز")</f>
        <v>#VALUE!</v>
      </c>
    </row>
    <row r="1013" spans="2:6" ht="15" x14ac:dyDescent="0.25">
      <c r="D1013" s="2" t="s">
        <v>289</v>
      </c>
      <c r="E1013" s="2" t="s">
        <v>269</v>
      </c>
      <c r="F1013" s="2" t="s">
        <v>270</v>
      </c>
    </row>
    <row r="1014" spans="2:6" ht="15" x14ac:dyDescent="0.25">
      <c r="B1014" s="2" t="s">
        <v>87</v>
      </c>
    </row>
    <row r="1015" spans="2:6" ht="15" x14ac:dyDescent="0.25">
      <c r="B1015" s="2" t="s">
        <v>88</v>
      </c>
    </row>
    <row r="1016" spans="2:6" ht="15" x14ac:dyDescent="0.2">
      <c r="C1016" t="s">
        <v>89</v>
      </c>
      <c r="D1016" s="1">
        <v>6</v>
      </c>
      <c r="E1016" t="e">
        <f>'جریان های نقدی'!C30</f>
        <v>#VALUE!</v>
      </c>
      <c r="F1016">
        <f>'ترازنامه پایه'!D10</f>
        <v>50000</v>
      </c>
    </row>
    <row r="1017" spans="2:6" ht="15" x14ac:dyDescent="0.2">
      <c r="C1017" t="s">
        <v>90</v>
      </c>
      <c r="D1017" s="1" t="s">
        <v>346</v>
      </c>
      <c r="E1017">
        <f>((مفروضات!B23)/365)*سودوزیان!F8</f>
        <v>0</v>
      </c>
      <c r="F1017">
        <f>((مفروضات!C23)/365)*سودوزیان!G8</f>
        <v>0</v>
      </c>
    </row>
    <row r="1018" spans="2:6" ht="15" x14ac:dyDescent="0.2">
      <c r="C1018" t="s">
        <v>91</v>
      </c>
      <c r="D1018" s="1">
        <v>9</v>
      </c>
      <c r="E1018">
        <f>موجودی_تفصیلی!G27</f>
        <v>0</v>
      </c>
      <c r="F1018">
        <f>موجودی_تفصیلی!K27</f>
        <v>0</v>
      </c>
    </row>
    <row r="1019" spans="2:6" ht="15" x14ac:dyDescent="0.2">
      <c r="C1019" t="s">
        <v>92</v>
      </c>
      <c r="D1019" s="1">
        <v>10</v>
      </c>
      <c r="E1019">
        <f>مفروضات!B26*سودوزیان!F8</f>
        <v>0</v>
      </c>
      <c r="F1019">
        <f>مفروضات!C26*سودوزیان!G8</f>
        <v>0</v>
      </c>
    </row>
    <row r="1020" spans="2:6" ht="15" x14ac:dyDescent="0.25">
      <c r="B1020" s="2" t="s">
        <v>93</v>
      </c>
      <c r="E1020" t="e">
        <f>SUM(E1016:E1019)</f>
        <v>#VALUE!</v>
      </c>
      <c r="F1020">
        <f>SUM(F1016:F1019)</f>
        <v>50000</v>
      </c>
    </row>
    <row r="1022" spans="2:6" ht="15" x14ac:dyDescent="0.25">
      <c r="B1022" s="2" t="s">
        <v>94</v>
      </c>
    </row>
    <row r="1023" spans="2:6" ht="15" x14ac:dyDescent="0.2">
      <c r="C1023" t="s">
        <v>97</v>
      </c>
      <c r="D1023" s="1" t="s">
        <v>347</v>
      </c>
      <c r="E1023">
        <f>'گردش دارایی ثابت'!E13</f>
        <v>0</v>
      </c>
      <c r="F1023">
        <f>'گردش دارایی ثابت'!E8</f>
        <v>0</v>
      </c>
    </row>
    <row r="1024" spans="2:6" ht="15" x14ac:dyDescent="0.2">
      <c r="C1024" t="s">
        <v>98</v>
      </c>
      <c r="D1024" s="1">
        <v>13</v>
      </c>
      <c r="E1024">
        <f>مفروضات!B27*سودوزیان!F8</f>
        <v>0</v>
      </c>
      <c r="F1024">
        <f>مفروضات!C27*سودوزیان!G8</f>
        <v>0</v>
      </c>
    </row>
    <row r="1025" spans="2:6" ht="15" x14ac:dyDescent="0.25">
      <c r="B1025" s="2" t="s">
        <v>99</v>
      </c>
      <c r="E1025">
        <f>SUM(E1023:E1024)</f>
        <v>0</v>
      </c>
      <c r="F1025">
        <f>SUM(F1023:F1024)</f>
        <v>0</v>
      </c>
    </row>
    <row r="1027" spans="2:6" ht="15" x14ac:dyDescent="0.25">
      <c r="B1027" s="2" t="s">
        <v>100</v>
      </c>
      <c r="E1027" t="e">
        <f>E1020+E1025</f>
        <v>#VALUE!</v>
      </c>
      <c r="F1027">
        <f>F1020+F1025</f>
        <v>50000</v>
      </c>
    </row>
    <row r="1029" spans="2:6" ht="15" x14ac:dyDescent="0.25">
      <c r="B1029" s="2" t="s">
        <v>101</v>
      </c>
    </row>
    <row r="1030" spans="2:6" ht="15" x14ac:dyDescent="0.25">
      <c r="B1030" s="2" t="s">
        <v>102</v>
      </c>
    </row>
    <row r="1031" spans="2:6" ht="15" x14ac:dyDescent="0.2">
      <c r="C1031" t="s">
        <v>103</v>
      </c>
      <c r="D1031" s="1" t="s">
        <v>348</v>
      </c>
      <c r="E1031">
        <f>'28.29.30.31'!C10</f>
        <v>0</v>
      </c>
      <c r="F1031">
        <f>'28.29.30.31'!D10</f>
        <v>0</v>
      </c>
    </row>
    <row r="1032" spans="2:6" ht="15" x14ac:dyDescent="0.2">
      <c r="C1032" t="s">
        <v>104</v>
      </c>
      <c r="D1032" s="1">
        <v>17</v>
      </c>
      <c r="E1032" t="e">
        <f>سودوزیان!F20*-1</f>
        <v>#VALUE!</v>
      </c>
      <c r="F1032" t="e">
        <f>سودوزیان!G20*-1</f>
        <v>#VALUE!</v>
      </c>
    </row>
    <row r="1033" spans="2:6" ht="15" x14ac:dyDescent="0.2">
      <c r="C1033" t="s">
        <v>105</v>
      </c>
      <c r="D1033" s="1">
        <v>18</v>
      </c>
      <c r="E1033">
        <f>'18'!C10</f>
        <v>0</v>
      </c>
      <c r="F1033">
        <f>'18'!D10</f>
        <v>0</v>
      </c>
    </row>
    <row r="1034" spans="2:6" ht="15" x14ac:dyDescent="0.2">
      <c r="C1034" t="s">
        <v>106</v>
      </c>
      <c r="D1034" s="1">
        <v>30</v>
      </c>
      <c r="E1034">
        <f>مفروضات!B39</f>
        <v>50000</v>
      </c>
      <c r="F1034">
        <f>مفروضات!C39</f>
        <v>40000</v>
      </c>
    </row>
    <row r="1035" spans="2:6" ht="15" x14ac:dyDescent="0.25">
      <c r="B1035" s="2" t="s">
        <v>107</v>
      </c>
      <c r="E1035" t="e">
        <f>SUM(E1031:E1034)</f>
        <v>#VALUE!</v>
      </c>
      <c r="F1035" t="e">
        <f>SUM(F1031:F1034)</f>
        <v>#VALUE!</v>
      </c>
    </row>
    <row r="1037" spans="2:6" ht="15" x14ac:dyDescent="0.25">
      <c r="B1037" s="2" t="s">
        <v>108</v>
      </c>
    </row>
    <row r="1038" spans="2:6" ht="15" x14ac:dyDescent="0.2">
      <c r="C1038" t="s">
        <v>109</v>
      </c>
      <c r="D1038" s="1">
        <v>19</v>
      </c>
      <c r="E1038">
        <f>'19'!C10</f>
        <v>0</v>
      </c>
      <c r="F1038">
        <f>'19'!D10</f>
        <v>0</v>
      </c>
    </row>
    <row r="1039" spans="2:6" ht="15" x14ac:dyDescent="0.2">
      <c r="C1039" t="s">
        <v>110</v>
      </c>
      <c r="D1039" s="1">
        <v>20</v>
      </c>
      <c r="E1039">
        <f>'20'!C10</f>
        <v>0</v>
      </c>
      <c r="F1039">
        <f>'20'!D10</f>
        <v>0</v>
      </c>
    </row>
    <row r="1040" spans="2:6" ht="15" x14ac:dyDescent="0.25">
      <c r="B1040" s="2" t="s">
        <v>111</v>
      </c>
      <c r="E1040">
        <f>SUM(E1038:E1039)</f>
        <v>0</v>
      </c>
      <c r="F1040">
        <f>SUM(F1038:F1039)</f>
        <v>0</v>
      </c>
    </row>
    <row r="1042" spans="2:6" ht="15" x14ac:dyDescent="0.25">
      <c r="B1042" s="2" t="s">
        <v>112</v>
      </c>
      <c r="E1042" t="e">
        <f>E1035+E1040</f>
        <v>#VALUE!</v>
      </c>
      <c r="F1042" t="e">
        <f>F1035+F1040</f>
        <v>#VALUE!</v>
      </c>
    </row>
    <row r="1044" spans="2:6" ht="15.75" x14ac:dyDescent="0.25">
      <c r="B1044" s="2" t="s">
        <v>113</v>
      </c>
      <c r="D1044" s="1">
        <v>21</v>
      </c>
      <c r="E1044">
        <f>'حقوق مالکانه'!F16</f>
        <v>8670145.466</v>
      </c>
      <c r="F1044">
        <f>'حقوق مالکانه'!F10</f>
        <v>8670145.466</v>
      </c>
    </row>
    <row r="1046" spans="2:6" ht="15" x14ac:dyDescent="0.25">
      <c r="B1046" s="2" t="s">
        <v>119</v>
      </c>
      <c r="E1046" t="e">
        <f>E1042+E1044</f>
        <v>#VALUE!</v>
      </c>
      <c r="F1046" t="e">
        <f>F1042+F1044</f>
        <v>#VALUE!</v>
      </c>
    </row>
    <row r="1048" spans="2:6" ht="15" x14ac:dyDescent="0.25">
      <c r="B1048" s="2" t="s">
        <v>349</v>
      </c>
      <c r="E1048" t="e">
        <f>IF(ROUND(E1027-E1046,0)=0,"تراز","عدم تراز")</f>
        <v>#VALUE!</v>
      </c>
      <c r="F1048" t="e">
        <f>IF(ROUND(F1027-F1046,0)=0,"تراز","عدم تراز")</f>
        <v>#VALUE!</v>
      </c>
    </row>
    <row r="1049" spans="2:6" ht="15" x14ac:dyDescent="0.25">
      <c r="D1049" s="2" t="s">
        <v>289</v>
      </c>
      <c r="E1049" s="2" t="s">
        <v>269</v>
      </c>
      <c r="F1049" s="2" t="s">
        <v>270</v>
      </c>
    </row>
    <row r="1050" spans="2:6" ht="15" x14ac:dyDescent="0.25">
      <c r="B1050" s="2" t="s">
        <v>87</v>
      </c>
    </row>
    <row r="1051" spans="2:6" ht="15" x14ac:dyDescent="0.25">
      <c r="B1051" s="2" t="s">
        <v>88</v>
      </c>
    </row>
    <row r="1052" spans="2:6" ht="15" x14ac:dyDescent="0.2">
      <c r="C1052" t="s">
        <v>89</v>
      </c>
      <c r="D1052" s="1">
        <v>6</v>
      </c>
      <c r="E1052" t="e">
        <f>'جریان های نقدی'!C30</f>
        <v>#VALUE!</v>
      </c>
      <c r="F1052">
        <f>'ترازنامه پایه'!D10</f>
        <v>50000</v>
      </c>
    </row>
    <row r="1053" spans="2:6" ht="15" x14ac:dyDescent="0.2">
      <c r="C1053" t="s">
        <v>90</v>
      </c>
      <c r="D1053" s="1" t="s">
        <v>346</v>
      </c>
      <c r="E1053">
        <f>((مفروضات!B23)/365)*سودوزیان!F8</f>
        <v>0</v>
      </c>
      <c r="F1053">
        <f>((مفروضات!C23)/365)*سودوزیان!G8</f>
        <v>0</v>
      </c>
    </row>
    <row r="1054" spans="2:6" ht="15" x14ac:dyDescent="0.2">
      <c r="C1054" t="s">
        <v>91</v>
      </c>
      <c r="D1054" s="1">
        <v>9</v>
      </c>
      <c r="E1054">
        <f>موجودی_تفصیلی!G27</f>
        <v>0</v>
      </c>
      <c r="F1054">
        <f>موجودی_تفصیلی!K27</f>
        <v>0</v>
      </c>
    </row>
    <row r="1055" spans="2:6" ht="15" x14ac:dyDescent="0.2">
      <c r="C1055" t="s">
        <v>92</v>
      </c>
      <c r="D1055" s="1">
        <v>10</v>
      </c>
      <c r="E1055">
        <f>مفروضات!B26*سودوزیان!F8</f>
        <v>0</v>
      </c>
      <c r="F1055">
        <f>مفروضات!C26*سودوزیان!G8</f>
        <v>0</v>
      </c>
    </row>
    <row r="1056" spans="2:6" ht="15" x14ac:dyDescent="0.25">
      <c r="B1056" s="2" t="s">
        <v>93</v>
      </c>
      <c r="E1056" t="e">
        <f>SUM(E1052:E1055)</f>
        <v>#VALUE!</v>
      </c>
      <c r="F1056">
        <f>SUM(F1052:F1055)</f>
        <v>50000</v>
      </c>
    </row>
    <row r="1058" spans="2:6" ht="15" x14ac:dyDescent="0.25">
      <c r="B1058" s="2" t="s">
        <v>94</v>
      </c>
    </row>
    <row r="1059" spans="2:6" ht="15" x14ac:dyDescent="0.2">
      <c r="C1059" t="s">
        <v>97</v>
      </c>
      <c r="D1059" s="1" t="s">
        <v>347</v>
      </c>
      <c r="E1059">
        <f>'گردش دارایی ثابت'!E13</f>
        <v>0</v>
      </c>
      <c r="F1059">
        <f>'گردش دارایی ثابت'!E8</f>
        <v>0</v>
      </c>
    </row>
    <row r="1060" spans="2:6" ht="15" x14ac:dyDescent="0.2">
      <c r="C1060" t="s">
        <v>98</v>
      </c>
      <c r="D1060" s="1">
        <v>13</v>
      </c>
      <c r="E1060">
        <f>مفروضات!B27*سودوزیان!F8</f>
        <v>0</v>
      </c>
      <c r="F1060">
        <f>مفروضات!C27*سودوزیان!G8</f>
        <v>0</v>
      </c>
    </row>
    <row r="1061" spans="2:6" ht="15" x14ac:dyDescent="0.25">
      <c r="B1061" s="2" t="s">
        <v>99</v>
      </c>
      <c r="E1061">
        <f>SUM(E1059:E1060)</f>
        <v>0</v>
      </c>
      <c r="F1061">
        <f>SUM(F1059:F1060)</f>
        <v>0</v>
      </c>
    </row>
    <row r="1063" spans="2:6" ht="15" x14ac:dyDescent="0.25">
      <c r="B1063" s="2" t="s">
        <v>100</v>
      </c>
      <c r="E1063" t="e">
        <f>E1056+E1061</f>
        <v>#VALUE!</v>
      </c>
      <c r="F1063">
        <f>F1056+F1061</f>
        <v>50000</v>
      </c>
    </row>
    <row r="1065" spans="2:6" ht="15" x14ac:dyDescent="0.25">
      <c r="B1065" s="2" t="s">
        <v>101</v>
      </c>
    </row>
    <row r="1066" spans="2:6" ht="15" x14ac:dyDescent="0.25">
      <c r="B1066" s="2" t="s">
        <v>102</v>
      </c>
    </row>
    <row r="1067" spans="2:6" ht="15" x14ac:dyDescent="0.2">
      <c r="C1067" t="s">
        <v>103</v>
      </c>
      <c r="D1067" s="1" t="s">
        <v>348</v>
      </c>
      <c r="E1067">
        <f>'28.29.30.31'!C10</f>
        <v>0</v>
      </c>
      <c r="F1067">
        <f>'28.29.30.31'!D10</f>
        <v>0</v>
      </c>
    </row>
    <row r="1068" spans="2:6" ht="15" x14ac:dyDescent="0.2">
      <c r="C1068" t="s">
        <v>104</v>
      </c>
      <c r="D1068" s="1">
        <v>17</v>
      </c>
      <c r="E1068" t="e">
        <f>سودوزیان!F20*-1</f>
        <v>#VALUE!</v>
      </c>
      <c r="F1068" t="e">
        <f>سودوزیان!G20*-1</f>
        <v>#VALUE!</v>
      </c>
    </row>
    <row r="1069" spans="2:6" ht="15" x14ac:dyDescent="0.2">
      <c r="C1069" t="s">
        <v>105</v>
      </c>
      <c r="D1069" s="1">
        <v>18</v>
      </c>
      <c r="E1069">
        <f>'18'!C10</f>
        <v>0</v>
      </c>
      <c r="F1069">
        <f>'18'!D10</f>
        <v>0</v>
      </c>
    </row>
    <row r="1070" spans="2:6" ht="15" x14ac:dyDescent="0.2">
      <c r="C1070" t="s">
        <v>106</v>
      </c>
      <c r="D1070" s="1">
        <v>30</v>
      </c>
      <c r="E1070">
        <f>مفروضات!B39</f>
        <v>50000</v>
      </c>
      <c r="F1070">
        <f>مفروضات!C39</f>
        <v>40000</v>
      </c>
    </row>
    <row r="1071" spans="2:6" ht="15" x14ac:dyDescent="0.25">
      <c r="B1071" s="2" t="s">
        <v>107</v>
      </c>
      <c r="E1071" t="e">
        <f>SUM(E1067:E1070)</f>
        <v>#VALUE!</v>
      </c>
      <c r="F1071" t="e">
        <f>SUM(F1067:F1070)</f>
        <v>#VALUE!</v>
      </c>
    </row>
    <row r="1073" spans="2:6" ht="15" x14ac:dyDescent="0.25">
      <c r="B1073" s="2" t="s">
        <v>108</v>
      </c>
    </row>
    <row r="1074" spans="2:6" ht="15" x14ac:dyDescent="0.2">
      <c r="C1074" t="s">
        <v>109</v>
      </c>
      <c r="D1074" s="1">
        <v>19</v>
      </c>
      <c r="E1074">
        <f>'19'!C10</f>
        <v>0</v>
      </c>
      <c r="F1074">
        <f>'19'!D10</f>
        <v>0</v>
      </c>
    </row>
    <row r="1075" spans="2:6" ht="15" x14ac:dyDescent="0.2">
      <c r="C1075" t="s">
        <v>110</v>
      </c>
      <c r="D1075" s="1">
        <v>20</v>
      </c>
      <c r="E1075">
        <f>'20'!C10</f>
        <v>0</v>
      </c>
      <c r="F1075">
        <f>'20'!D10</f>
        <v>0</v>
      </c>
    </row>
    <row r="1076" spans="2:6" ht="15" x14ac:dyDescent="0.25">
      <c r="B1076" s="2" t="s">
        <v>111</v>
      </c>
      <c r="E1076">
        <f>SUM(E1074:E1075)</f>
        <v>0</v>
      </c>
      <c r="F1076">
        <f>SUM(F1074:F1075)</f>
        <v>0</v>
      </c>
    </row>
    <row r="1078" spans="2:6" ht="15" x14ac:dyDescent="0.25">
      <c r="B1078" s="2" t="s">
        <v>112</v>
      </c>
      <c r="E1078" t="e">
        <f>E1071+E1076</f>
        <v>#VALUE!</v>
      </c>
      <c r="F1078" t="e">
        <f>F1071+F1076</f>
        <v>#VALUE!</v>
      </c>
    </row>
    <row r="1080" spans="2:6" ht="15.75" x14ac:dyDescent="0.25">
      <c r="B1080" s="2" t="s">
        <v>113</v>
      </c>
      <c r="D1080" s="1">
        <v>21</v>
      </c>
      <c r="E1080">
        <f>'حقوق مالکانه'!F16</f>
        <v>8670145.466</v>
      </c>
      <c r="F1080">
        <f>'حقوق مالکانه'!F10</f>
        <v>8670145.466</v>
      </c>
    </row>
    <row r="1082" spans="2:6" ht="15" x14ac:dyDescent="0.25">
      <c r="B1082" s="2" t="s">
        <v>119</v>
      </c>
      <c r="E1082" t="e">
        <f>E1078+E1080</f>
        <v>#VALUE!</v>
      </c>
      <c r="F1082" t="e">
        <f>F1078+F1080</f>
        <v>#VALUE!</v>
      </c>
    </row>
    <row r="1084" spans="2:6" ht="15" x14ac:dyDescent="0.25">
      <c r="B1084" s="2" t="s">
        <v>349</v>
      </c>
      <c r="E1084" t="e">
        <f>IF(ROUND(E1063-E1082,0)=0,"تراز","عدم تراز")</f>
        <v>#VALUE!</v>
      </c>
      <c r="F1084" t="e">
        <f>IF(ROUND(F1063-F1082,0)=0,"تراز","عدم تراز")</f>
        <v>#VALUE!</v>
      </c>
    </row>
    <row r="1085" spans="2:6" ht="15" x14ac:dyDescent="0.25">
      <c r="D1085" s="2" t="s">
        <v>289</v>
      </c>
      <c r="E1085" s="2" t="s">
        <v>269</v>
      </c>
      <c r="F1085" s="2" t="s">
        <v>270</v>
      </c>
    </row>
    <row r="1086" spans="2:6" ht="15" x14ac:dyDescent="0.25">
      <c r="B1086" s="2" t="s">
        <v>87</v>
      </c>
    </row>
    <row r="1087" spans="2:6" ht="15" x14ac:dyDescent="0.25">
      <c r="B1087" s="2" t="s">
        <v>88</v>
      </c>
    </row>
    <row r="1088" spans="2:6" ht="15" x14ac:dyDescent="0.2">
      <c r="C1088" t="s">
        <v>89</v>
      </c>
      <c r="D1088" s="1">
        <v>6</v>
      </c>
      <c r="E1088" t="e">
        <f>'جریان های نقدی'!C30</f>
        <v>#VALUE!</v>
      </c>
      <c r="F1088">
        <f>'ترازنامه پایه'!D10</f>
        <v>50000</v>
      </c>
    </row>
    <row r="1089" spans="2:6" ht="15" x14ac:dyDescent="0.2">
      <c r="C1089" t="s">
        <v>90</v>
      </c>
      <c r="D1089" s="1" t="s">
        <v>346</v>
      </c>
      <c r="E1089">
        <f>((مفروضات!B23)/365)*سودوزیان!F8</f>
        <v>0</v>
      </c>
      <c r="F1089">
        <f>((مفروضات!C23)/365)*سودوزیان!G8</f>
        <v>0</v>
      </c>
    </row>
    <row r="1090" spans="2:6" ht="15" x14ac:dyDescent="0.2">
      <c r="C1090" t="s">
        <v>91</v>
      </c>
      <c r="D1090" s="1">
        <v>9</v>
      </c>
      <c r="E1090">
        <f>موجودی_تفصیلی!G27</f>
        <v>0</v>
      </c>
      <c r="F1090">
        <f>موجودی_تفصیلی!K27</f>
        <v>0</v>
      </c>
    </row>
    <row r="1091" spans="2:6" ht="15" x14ac:dyDescent="0.2">
      <c r="C1091" t="s">
        <v>92</v>
      </c>
      <c r="D1091" s="1">
        <v>10</v>
      </c>
      <c r="E1091">
        <f>مفروضات!B26*سودوزیان!F8</f>
        <v>0</v>
      </c>
      <c r="F1091">
        <f>مفروضات!C26*سودوزیان!G8</f>
        <v>0</v>
      </c>
    </row>
    <row r="1092" spans="2:6" ht="15" x14ac:dyDescent="0.25">
      <c r="B1092" s="2" t="s">
        <v>93</v>
      </c>
      <c r="E1092" t="e">
        <f>SUM(E1088:E1091)</f>
        <v>#VALUE!</v>
      </c>
      <c r="F1092">
        <f>SUM(F1088:F1091)</f>
        <v>50000</v>
      </c>
    </row>
    <row r="1094" spans="2:6" ht="15" x14ac:dyDescent="0.25">
      <c r="B1094" s="2" t="s">
        <v>94</v>
      </c>
    </row>
    <row r="1095" spans="2:6" ht="15" x14ac:dyDescent="0.2">
      <c r="C1095" t="s">
        <v>97</v>
      </c>
      <c r="D1095" s="1" t="s">
        <v>347</v>
      </c>
      <c r="E1095">
        <f>'گردش دارایی ثابت'!E13</f>
        <v>0</v>
      </c>
      <c r="F1095">
        <f>'گردش دارایی ثابت'!E8</f>
        <v>0</v>
      </c>
    </row>
    <row r="1096" spans="2:6" ht="15" x14ac:dyDescent="0.2">
      <c r="C1096" t="s">
        <v>98</v>
      </c>
      <c r="D1096" s="1">
        <v>13</v>
      </c>
      <c r="E1096">
        <f>مفروضات!B27*سودوزیان!F8</f>
        <v>0</v>
      </c>
      <c r="F1096">
        <f>مفروضات!C27*سودوزیان!G8</f>
        <v>0</v>
      </c>
    </row>
    <row r="1097" spans="2:6" ht="15" x14ac:dyDescent="0.25">
      <c r="B1097" s="2" t="s">
        <v>99</v>
      </c>
      <c r="E1097">
        <f>SUM(E1095:E1096)</f>
        <v>0</v>
      </c>
      <c r="F1097">
        <f>SUM(F1095:F1096)</f>
        <v>0</v>
      </c>
    </row>
    <row r="1099" spans="2:6" ht="15" x14ac:dyDescent="0.25">
      <c r="B1099" s="2" t="s">
        <v>100</v>
      </c>
      <c r="E1099" t="e">
        <f>E1092+E1097</f>
        <v>#VALUE!</v>
      </c>
      <c r="F1099">
        <f>F1092+F1097</f>
        <v>50000</v>
      </c>
    </row>
    <row r="1101" spans="2:6" ht="15" x14ac:dyDescent="0.25">
      <c r="B1101" s="2" t="s">
        <v>101</v>
      </c>
    </row>
    <row r="1102" spans="2:6" ht="15" x14ac:dyDescent="0.25">
      <c r="B1102" s="2" t="s">
        <v>102</v>
      </c>
    </row>
    <row r="1103" spans="2:6" ht="15" x14ac:dyDescent="0.2">
      <c r="C1103" t="s">
        <v>103</v>
      </c>
      <c r="D1103" s="1" t="s">
        <v>348</v>
      </c>
      <c r="E1103">
        <f>'28.29.30.31'!C10</f>
        <v>0</v>
      </c>
      <c r="F1103">
        <f>'28.29.30.31'!D10</f>
        <v>0</v>
      </c>
    </row>
    <row r="1104" spans="2:6" ht="15" x14ac:dyDescent="0.2">
      <c r="C1104" t="s">
        <v>104</v>
      </c>
      <c r="D1104" s="1">
        <v>17</v>
      </c>
      <c r="E1104" t="e">
        <f>سودوزیان!F20*-1</f>
        <v>#VALUE!</v>
      </c>
      <c r="F1104" t="e">
        <f>سودوزیان!G20*-1</f>
        <v>#VALUE!</v>
      </c>
    </row>
    <row r="1105" spans="2:6" ht="15" x14ac:dyDescent="0.2">
      <c r="C1105" t="s">
        <v>105</v>
      </c>
      <c r="D1105" s="1">
        <v>18</v>
      </c>
      <c r="E1105">
        <f>'18'!C10</f>
        <v>0</v>
      </c>
      <c r="F1105">
        <f>'18'!D10</f>
        <v>0</v>
      </c>
    </row>
    <row r="1106" spans="2:6" ht="15" x14ac:dyDescent="0.2">
      <c r="C1106" t="s">
        <v>106</v>
      </c>
      <c r="D1106" s="1">
        <v>30</v>
      </c>
      <c r="E1106">
        <f>مفروضات!B39</f>
        <v>50000</v>
      </c>
      <c r="F1106">
        <f>مفروضات!C39</f>
        <v>40000</v>
      </c>
    </row>
    <row r="1107" spans="2:6" ht="15" x14ac:dyDescent="0.25">
      <c r="B1107" s="2" t="s">
        <v>107</v>
      </c>
      <c r="E1107" t="e">
        <f>SUM(E1103:E1106)</f>
        <v>#VALUE!</v>
      </c>
      <c r="F1107" t="e">
        <f>SUM(F1103:F1106)</f>
        <v>#VALUE!</v>
      </c>
    </row>
    <row r="1109" spans="2:6" ht="15" x14ac:dyDescent="0.25">
      <c r="B1109" s="2" t="s">
        <v>108</v>
      </c>
    </row>
    <row r="1110" spans="2:6" ht="15" x14ac:dyDescent="0.2">
      <c r="C1110" t="s">
        <v>109</v>
      </c>
      <c r="D1110" s="1">
        <v>19</v>
      </c>
      <c r="E1110">
        <f>'19'!C10</f>
        <v>0</v>
      </c>
      <c r="F1110">
        <f>'19'!D10</f>
        <v>0</v>
      </c>
    </row>
    <row r="1111" spans="2:6" ht="15" x14ac:dyDescent="0.2">
      <c r="C1111" t="s">
        <v>110</v>
      </c>
      <c r="D1111" s="1">
        <v>20</v>
      </c>
      <c r="E1111">
        <f>'20'!C10</f>
        <v>0</v>
      </c>
      <c r="F1111">
        <f>'20'!D10</f>
        <v>0</v>
      </c>
    </row>
    <row r="1112" spans="2:6" ht="15" x14ac:dyDescent="0.25">
      <c r="B1112" s="2" t="s">
        <v>111</v>
      </c>
      <c r="E1112">
        <f>SUM(E1110:E1111)</f>
        <v>0</v>
      </c>
      <c r="F1112">
        <f>SUM(F1110:F1111)</f>
        <v>0</v>
      </c>
    </row>
    <row r="1114" spans="2:6" ht="15" x14ac:dyDescent="0.25">
      <c r="B1114" s="2" t="s">
        <v>112</v>
      </c>
      <c r="E1114" t="e">
        <f>E1107+E1112</f>
        <v>#VALUE!</v>
      </c>
      <c r="F1114" t="e">
        <f>F1107+F1112</f>
        <v>#VALUE!</v>
      </c>
    </row>
    <row r="1116" spans="2:6" ht="15.75" x14ac:dyDescent="0.25">
      <c r="B1116" s="2" t="s">
        <v>113</v>
      </c>
      <c r="D1116" s="1">
        <v>21</v>
      </c>
      <c r="E1116">
        <f>'حقوق مالکانه'!F16</f>
        <v>8670145.466</v>
      </c>
      <c r="F1116">
        <f>'حقوق مالکانه'!F10</f>
        <v>8670145.466</v>
      </c>
    </row>
    <row r="1118" spans="2:6" ht="15" x14ac:dyDescent="0.25">
      <c r="B1118" s="2" t="s">
        <v>119</v>
      </c>
      <c r="E1118" t="e">
        <f>E1114+E1116</f>
        <v>#VALUE!</v>
      </c>
      <c r="F1118" t="e">
        <f>F1114+F1116</f>
        <v>#VALUE!</v>
      </c>
    </row>
    <row r="1120" spans="2:6" ht="15" x14ac:dyDescent="0.25">
      <c r="B1120" s="2" t="s">
        <v>349</v>
      </c>
      <c r="E1120" t="e">
        <f>IF(ROUND(E1099-E1118,0)=0,"تراز","عدم تراز")</f>
        <v>#VALUE!</v>
      </c>
      <c r="F1120" t="e">
        <f>IF(ROUND(F1099-F1118,0)=0,"تراز","عدم تراز")</f>
        <v>#VALUE!</v>
      </c>
    </row>
    <row r="1121" spans="2:6" ht="15" x14ac:dyDescent="0.25">
      <c r="D1121" s="2" t="s">
        <v>289</v>
      </c>
      <c r="E1121" s="2" t="s">
        <v>269</v>
      </c>
      <c r="F1121" s="2" t="s">
        <v>270</v>
      </c>
    </row>
    <row r="1122" spans="2:6" ht="15" x14ac:dyDescent="0.25">
      <c r="B1122" s="2" t="s">
        <v>87</v>
      </c>
    </row>
    <row r="1123" spans="2:6" ht="15" x14ac:dyDescent="0.25">
      <c r="B1123" s="2" t="s">
        <v>88</v>
      </c>
    </row>
    <row r="1124" spans="2:6" ht="15" x14ac:dyDescent="0.2">
      <c r="C1124" t="s">
        <v>89</v>
      </c>
      <c r="D1124" s="1">
        <v>6</v>
      </c>
      <c r="E1124" t="e">
        <f>'جریان های نقدی'!C30</f>
        <v>#VALUE!</v>
      </c>
      <c r="F1124">
        <f>'ترازنامه پایه'!D10</f>
        <v>50000</v>
      </c>
    </row>
    <row r="1125" spans="2:6" ht="15" x14ac:dyDescent="0.2">
      <c r="C1125" t="s">
        <v>90</v>
      </c>
      <c r="D1125" s="1" t="s">
        <v>346</v>
      </c>
      <c r="E1125">
        <f>((مفروضات!B23)/365)*سودوزیان!F8</f>
        <v>0</v>
      </c>
      <c r="F1125">
        <f>((مفروضات!C23)/365)*سودوزیان!G8</f>
        <v>0</v>
      </c>
    </row>
    <row r="1126" spans="2:6" ht="15" x14ac:dyDescent="0.2">
      <c r="C1126" t="s">
        <v>91</v>
      </c>
      <c r="D1126" s="1">
        <v>9</v>
      </c>
      <c r="E1126">
        <f>موجودی_تفصیلی!G27</f>
        <v>0</v>
      </c>
      <c r="F1126">
        <f>موجودی_تفصیلی!K27</f>
        <v>0</v>
      </c>
    </row>
    <row r="1127" spans="2:6" ht="15" x14ac:dyDescent="0.2">
      <c r="C1127" t="s">
        <v>92</v>
      </c>
      <c r="D1127" s="1">
        <v>10</v>
      </c>
      <c r="E1127">
        <f>مفروضات!B26*سودوزیان!F8</f>
        <v>0</v>
      </c>
      <c r="F1127">
        <f>مفروضات!C26*سودوزیان!G8</f>
        <v>0</v>
      </c>
    </row>
    <row r="1128" spans="2:6" ht="15" x14ac:dyDescent="0.25">
      <c r="B1128" s="2" t="s">
        <v>93</v>
      </c>
      <c r="E1128" t="e">
        <f>SUM(E1124:E1127)</f>
        <v>#VALUE!</v>
      </c>
      <c r="F1128">
        <f>SUM(F1124:F1127)</f>
        <v>50000</v>
      </c>
    </row>
    <row r="1130" spans="2:6" ht="15" x14ac:dyDescent="0.25">
      <c r="B1130" s="2" t="s">
        <v>94</v>
      </c>
    </row>
    <row r="1131" spans="2:6" ht="15" x14ac:dyDescent="0.2">
      <c r="C1131" t="s">
        <v>97</v>
      </c>
      <c r="D1131" s="1" t="s">
        <v>347</v>
      </c>
      <c r="E1131">
        <f>'گردش دارایی ثابت'!E13</f>
        <v>0</v>
      </c>
      <c r="F1131">
        <f>'گردش دارایی ثابت'!E8</f>
        <v>0</v>
      </c>
    </row>
    <row r="1132" spans="2:6" ht="15" x14ac:dyDescent="0.2">
      <c r="C1132" t="s">
        <v>98</v>
      </c>
      <c r="D1132" s="1">
        <v>13</v>
      </c>
      <c r="E1132">
        <f>مفروضات!B27*سودوزیان!F8</f>
        <v>0</v>
      </c>
      <c r="F1132">
        <f>مفروضات!C27*سودوزیان!G8</f>
        <v>0</v>
      </c>
    </row>
    <row r="1133" spans="2:6" ht="15" x14ac:dyDescent="0.25">
      <c r="B1133" s="2" t="s">
        <v>99</v>
      </c>
      <c r="E1133">
        <f>SUM(E1131:E1132)</f>
        <v>0</v>
      </c>
      <c r="F1133">
        <f>SUM(F1131:F1132)</f>
        <v>0</v>
      </c>
    </row>
    <row r="1135" spans="2:6" ht="15" x14ac:dyDescent="0.25">
      <c r="B1135" s="2" t="s">
        <v>100</v>
      </c>
      <c r="E1135" t="e">
        <f>E1128+E1133</f>
        <v>#VALUE!</v>
      </c>
      <c r="F1135">
        <f>F1128+F1133</f>
        <v>50000</v>
      </c>
    </row>
    <row r="1137" spans="2:6" ht="15" x14ac:dyDescent="0.25">
      <c r="B1137" s="2" t="s">
        <v>101</v>
      </c>
    </row>
    <row r="1138" spans="2:6" ht="15" x14ac:dyDescent="0.25">
      <c r="B1138" s="2" t="s">
        <v>102</v>
      </c>
    </row>
    <row r="1139" spans="2:6" ht="15" x14ac:dyDescent="0.2">
      <c r="C1139" t="s">
        <v>103</v>
      </c>
      <c r="D1139" s="1" t="s">
        <v>348</v>
      </c>
      <c r="E1139">
        <f>'28.29.30.31'!C10</f>
        <v>0</v>
      </c>
      <c r="F1139">
        <f>'28.29.30.31'!D10</f>
        <v>0</v>
      </c>
    </row>
    <row r="1140" spans="2:6" ht="15" x14ac:dyDescent="0.2">
      <c r="C1140" t="s">
        <v>104</v>
      </c>
      <c r="D1140" s="1">
        <v>17</v>
      </c>
      <c r="E1140" t="e">
        <f>سودوزیان!F20*-1</f>
        <v>#VALUE!</v>
      </c>
      <c r="F1140" t="e">
        <f>سودوزیان!G20*-1</f>
        <v>#VALUE!</v>
      </c>
    </row>
    <row r="1141" spans="2:6" ht="15" x14ac:dyDescent="0.2">
      <c r="C1141" t="s">
        <v>105</v>
      </c>
      <c r="D1141" s="1">
        <v>18</v>
      </c>
      <c r="E1141">
        <f>'18'!C10</f>
        <v>0</v>
      </c>
      <c r="F1141">
        <f>'18'!D10</f>
        <v>0</v>
      </c>
    </row>
    <row r="1142" spans="2:6" ht="15" x14ac:dyDescent="0.2">
      <c r="C1142" t="s">
        <v>106</v>
      </c>
      <c r="D1142" s="1">
        <v>30</v>
      </c>
      <c r="E1142">
        <f>مفروضات!B39</f>
        <v>50000</v>
      </c>
      <c r="F1142">
        <f>مفروضات!C39</f>
        <v>40000</v>
      </c>
    </row>
    <row r="1143" spans="2:6" ht="15" x14ac:dyDescent="0.25">
      <c r="B1143" s="2" t="s">
        <v>107</v>
      </c>
      <c r="E1143" t="e">
        <f>SUM(E1139:E1142)</f>
        <v>#VALUE!</v>
      </c>
      <c r="F1143" t="e">
        <f>SUM(F1139:F1142)</f>
        <v>#VALUE!</v>
      </c>
    </row>
    <row r="1145" spans="2:6" ht="15" x14ac:dyDescent="0.25">
      <c r="B1145" s="2" t="s">
        <v>108</v>
      </c>
    </row>
    <row r="1146" spans="2:6" ht="15" x14ac:dyDescent="0.2">
      <c r="C1146" t="s">
        <v>109</v>
      </c>
      <c r="D1146" s="1">
        <v>19</v>
      </c>
      <c r="E1146">
        <f>'19'!C10</f>
        <v>0</v>
      </c>
      <c r="F1146">
        <f>'19'!D10</f>
        <v>0</v>
      </c>
    </row>
    <row r="1147" spans="2:6" ht="15" x14ac:dyDescent="0.2">
      <c r="C1147" t="s">
        <v>110</v>
      </c>
      <c r="D1147" s="1">
        <v>20</v>
      </c>
      <c r="E1147">
        <f>'20'!C10</f>
        <v>0</v>
      </c>
      <c r="F1147">
        <f>'20'!D10</f>
        <v>0</v>
      </c>
    </row>
    <row r="1148" spans="2:6" ht="15" x14ac:dyDescent="0.25">
      <c r="B1148" s="2" t="s">
        <v>111</v>
      </c>
      <c r="E1148">
        <f>SUM(E1146:E1147)</f>
        <v>0</v>
      </c>
      <c r="F1148">
        <f>SUM(F1146:F1147)</f>
        <v>0</v>
      </c>
    </row>
    <row r="1150" spans="2:6" ht="15" x14ac:dyDescent="0.25">
      <c r="B1150" s="2" t="s">
        <v>112</v>
      </c>
      <c r="E1150" t="e">
        <f>E1143+E1148</f>
        <v>#VALUE!</v>
      </c>
      <c r="F1150" t="e">
        <f>F1143+F1148</f>
        <v>#VALUE!</v>
      </c>
    </row>
    <row r="1152" spans="2:6" ht="15.75" x14ac:dyDescent="0.25">
      <c r="B1152" s="2" t="s">
        <v>113</v>
      </c>
      <c r="D1152" s="1">
        <v>21</v>
      </c>
      <c r="E1152">
        <f>'حقوق مالکانه'!F16</f>
        <v>8670145.466</v>
      </c>
      <c r="F1152">
        <f>'حقوق مالکانه'!F10</f>
        <v>8670145.466</v>
      </c>
    </row>
    <row r="1154" spans="2:6" ht="15" x14ac:dyDescent="0.25">
      <c r="B1154" s="2" t="s">
        <v>119</v>
      </c>
      <c r="E1154" t="e">
        <f>E1150+E1152</f>
        <v>#VALUE!</v>
      </c>
      <c r="F1154" t="e">
        <f>F1150+F1152</f>
        <v>#VALUE!</v>
      </c>
    </row>
    <row r="1156" spans="2:6" ht="15" x14ac:dyDescent="0.25">
      <c r="B1156" s="2" t="s">
        <v>349</v>
      </c>
      <c r="E1156" t="e">
        <f>IF(ROUND(E1135-E1154,0)=0,"تراز","عدم تراز")</f>
        <v>#VALUE!</v>
      </c>
      <c r="F1156" t="e">
        <f>IF(ROUND(F1135-F1154,0)=0,"تراز","عدم تراز")</f>
        <v>#VALUE!</v>
      </c>
    </row>
    <row r="1157" spans="2:6" ht="15" x14ac:dyDescent="0.25">
      <c r="D1157" s="2" t="s">
        <v>289</v>
      </c>
      <c r="E1157" s="2" t="s">
        <v>269</v>
      </c>
      <c r="F1157" s="2" t="s">
        <v>270</v>
      </c>
    </row>
    <row r="1158" spans="2:6" ht="15" x14ac:dyDescent="0.25">
      <c r="B1158" s="2" t="s">
        <v>87</v>
      </c>
    </row>
    <row r="1159" spans="2:6" ht="15" x14ac:dyDescent="0.25">
      <c r="B1159" s="2" t="s">
        <v>88</v>
      </c>
    </row>
    <row r="1160" spans="2:6" ht="15" x14ac:dyDescent="0.2">
      <c r="C1160" t="s">
        <v>89</v>
      </c>
      <c r="D1160" s="1">
        <v>6</v>
      </c>
      <c r="E1160" t="e">
        <f>'جریان های نقدی'!C30</f>
        <v>#VALUE!</v>
      </c>
      <c r="F1160">
        <f>'ترازنامه پایه'!D10</f>
        <v>50000</v>
      </c>
    </row>
    <row r="1161" spans="2:6" ht="15" x14ac:dyDescent="0.2">
      <c r="C1161" t="s">
        <v>90</v>
      </c>
      <c r="D1161" s="1" t="s">
        <v>346</v>
      </c>
      <c r="E1161">
        <f>((مفروضات!B23)/365)*سودوزیان!F8</f>
        <v>0</v>
      </c>
      <c r="F1161">
        <f>((مفروضات!C23)/365)*سودوزیان!G8</f>
        <v>0</v>
      </c>
    </row>
    <row r="1162" spans="2:6" ht="15" x14ac:dyDescent="0.2">
      <c r="C1162" t="s">
        <v>91</v>
      </c>
      <c r="D1162" s="1">
        <v>9</v>
      </c>
      <c r="E1162">
        <f>موجودی_تفصیلی!G27</f>
        <v>0</v>
      </c>
      <c r="F1162">
        <f>موجودی_تفصیلی!K27</f>
        <v>0</v>
      </c>
    </row>
    <row r="1163" spans="2:6" ht="15" x14ac:dyDescent="0.2">
      <c r="C1163" t="s">
        <v>92</v>
      </c>
      <c r="D1163" s="1">
        <v>10</v>
      </c>
      <c r="E1163">
        <f>مفروضات!B26*سودوزیان!F8</f>
        <v>0</v>
      </c>
      <c r="F1163">
        <f>مفروضات!C26*سودوزیان!G8</f>
        <v>0</v>
      </c>
    </row>
    <row r="1164" spans="2:6" ht="15" x14ac:dyDescent="0.25">
      <c r="B1164" s="2" t="s">
        <v>93</v>
      </c>
      <c r="E1164" t="e">
        <f>SUM(E1160:E1163)</f>
        <v>#VALUE!</v>
      </c>
      <c r="F1164">
        <f>SUM(F1160:F1163)</f>
        <v>50000</v>
      </c>
    </row>
    <row r="1166" spans="2:6" ht="15" x14ac:dyDescent="0.25">
      <c r="B1166" s="2" t="s">
        <v>94</v>
      </c>
    </row>
    <row r="1167" spans="2:6" ht="15" x14ac:dyDescent="0.2">
      <c r="C1167" t="s">
        <v>97</v>
      </c>
      <c r="D1167" s="1" t="s">
        <v>347</v>
      </c>
      <c r="E1167">
        <f>'گردش دارایی ثابت'!E13</f>
        <v>0</v>
      </c>
      <c r="F1167">
        <f>'گردش دارایی ثابت'!E8</f>
        <v>0</v>
      </c>
    </row>
    <row r="1168" spans="2:6" ht="15" x14ac:dyDescent="0.2">
      <c r="C1168" t="s">
        <v>98</v>
      </c>
      <c r="D1168" s="1">
        <v>13</v>
      </c>
      <c r="E1168">
        <f>مفروضات!B27*سودوزیان!F8</f>
        <v>0</v>
      </c>
      <c r="F1168">
        <f>مفروضات!C27*سودوزیان!G8</f>
        <v>0</v>
      </c>
    </row>
    <row r="1169" spans="2:6" ht="15" x14ac:dyDescent="0.25">
      <c r="B1169" s="2" t="s">
        <v>99</v>
      </c>
      <c r="E1169">
        <f>SUM(E1167:E1168)</f>
        <v>0</v>
      </c>
      <c r="F1169">
        <f>SUM(F1167:F1168)</f>
        <v>0</v>
      </c>
    </row>
    <row r="1171" spans="2:6" ht="15" x14ac:dyDescent="0.25">
      <c r="B1171" s="2" t="s">
        <v>100</v>
      </c>
      <c r="E1171" t="e">
        <f>E1164+E1169</f>
        <v>#VALUE!</v>
      </c>
      <c r="F1171">
        <f>F1164+F1169</f>
        <v>50000</v>
      </c>
    </row>
    <row r="1173" spans="2:6" ht="15" x14ac:dyDescent="0.25">
      <c r="B1173" s="2" t="s">
        <v>101</v>
      </c>
    </row>
    <row r="1174" spans="2:6" ht="15" x14ac:dyDescent="0.25">
      <c r="B1174" s="2" t="s">
        <v>102</v>
      </c>
    </row>
    <row r="1175" spans="2:6" ht="15" x14ac:dyDescent="0.2">
      <c r="C1175" t="s">
        <v>103</v>
      </c>
      <c r="D1175" s="1" t="s">
        <v>348</v>
      </c>
      <c r="E1175">
        <f>'28.29.30.31'!C10</f>
        <v>0</v>
      </c>
      <c r="F1175">
        <f>'28.29.30.31'!D10</f>
        <v>0</v>
      </c>
    </row>
    <row r="1176" spans="2:6" ht="15" x14ac:dyDescent="0.2">
      <c r="C1176" t="s">
        <v>104</v>
      </c>
      <c r="D1176" s="1">
        <v>17</v>
      </c>
      <c r="E1176" t="e">
        <f>سودوزیان!F20*-1</f>
        <v>#VALUE!</v>
      </c>
      <c r="F1176" t="e">
        <f>سودوزیان!G20*-1</f>
        <v>#VALUE!</v>
      </c>
    </row>
    <row r="1177" spans="2:6" ht="15" x14ac:dyDescent="0.2">
      <c r="C1177" t="s">
        <v>105</v>
      </c>
      <c r="D1177" s="1">
        <v>18</v>
      </c>
      <c r="E1177">
        <f>'18'!C10</f>
        <v>0</v>
      </c>
      <c r="F1177">
        <f>'18'!D10</f>
        <v>0</v>
      </c>
    </row>
    <row r="1178" spans="2:6" ht="15" x14ac:dyDescent="0.2">
      <c r="C1178" t="s">
        <v>106</v>
      </c>
      <c r="D1178" s="1">
        <v>30</v>
      </c>
      <c r="E1178">
        <f>مفروضات!B39</f>
        <v>50000</v>
      </c>
      <c r="F1178">
        <f>مفروضات!C39</f>
        <v>40000</v>
      </c>
    </row>
    <row r="1179" spans="2:6" ht="15" x14ac:dyDescent="0.25">
      <c r="B1179" s="2" t="s">
        <v>107</v>
      </c>
      <c r="E1179" t="e">
        <f>SUM(E1175:E1178)</f>
        <v>#VALUE!</v>
      </c>
      <c r="F1179" t="e">
        <f>SUM(F1175:F1178)</f>
        <v>#VALUE!</v>
      </c>
    </row>
    <row r="1181" spans="2:6" ht="15" x14ac:dyDescent="0.25">
      <c r="B1181" s="2" t="s">
        <v>108</v>
      </c>
    </row>
    <row r="1182" spans="2:6" ht="15" x14ac:dyDescent="0.2">
      <c r="C1182" t="s">
        <v>109</v>
      </c>
      <c r="D1182" s="1">
        <v>19</v>
      </c>
      <c r="E1182">
        <f>'19'!C10</f>
        <v>0</v>
      </c>
      <c r="F1182">
        <f>'19'!D10</f>
        <v>0</v>
      </c>
    </row>
    <row r="1183" spans="2:6" ht="15" x14ac:dyDescent="0.2">
      <c r="C1183" t="s">
        <v>110</v>
      </c>
      <c r="D1183" s="1">
        <v>20</v>
      </c>
      <c r="E1183">
        <f>'20'!C10</f>
        <v>0</v>
      </c>
      <c r="F1183">
        <f>'20'!D10</f>
        <v>0</v>
      </c>
    </row>
    <row r="1184" spans="2:6" ht="15" x14ac:dyDescent="0.25">
      <c r="B1184" s="2" t="s">
        <v>111</v>
      </c>
      <c r="E1184">
        <f>SUM(E1182:E1183)</f>
        <v>0</v>
      </c>
      <c r="F1184">
        <f>SUM(F1182:F1183)</f>
        <v>0</v>
      </c>
    </row>
    <row r="1186" spans="2:6" ht="15" x14ac:dyDescent="0.25">
      <c r="B1186" s="2" t="s">
        <v>112</v>
      </c>
      <c r="E1186" t="e">
        <f>E1179+E1184</f>
        <v>#VALUE!</v>
      </c>
      <c r="F1186" t="e">
        <f>F1179+F1184</f>
        <v>#VALUE!</v>
      </c>
    </row>
    <row r="1188" spans="2:6" ht="15.75" x14ac:dyDescent="0.25">
      <c r="B1188" s="2" t="s">
        <v>113</v>
      </c>
      <c r="D1188" s="1">
        <v>21</v>
      </c>
      <c r="E1188">
        <f>'حقوق مالکانه'!F16</f>
        <v>8670145.466</v>
      </c>
      <c r="F1188">
        <f>'حقوق مالکانه'!F10</f>
        <v>8670145.466</v>
      </c>
    </row>
    <row r="1190" spans="2:6" ht="15" x14ac:dyDescent="0.25">
      <c r="B1190" s="2" t="s">
        <v>119</v>
      </c>
      <c r="E1190" t="e">
        <f>E1186+E1188</f>
        <v>#VALUE!</v>
      </c>
      <c r="F1190" t="e">
        <f>F1186+F1188</f>
        <v>#VALUE!</v>
      </c>
    </row>
    <row r="1192" spans="2:6" ht="15" x14ac:dyDescent="0.25">
      <c r="B1192" s="2" t="s">
        <v>349</v>
      </c>
      <c r="E1192" t="e">
        <f>IF(ROUND(E1171-E1190,0)=0,"تراز","عدم تراز")</f>
        <v>#VALUE!</v>
      </c>
      <c r="F1192" t="e">
        <f>IF(ROUND(F1171-F1190,0)=0,"تراز","عدم تراز")</f>
        <v>#VALUE!</v>
      </c>
    </row>
    <row r="1193" spans="2:6" ht="15" x14ac:dyDescent="0.25">
      <c r="D1193" s="2" t="s">
        <v>289</v>
      </c>
      <c r="E1193" s="2" t="s">
        <v>269</v>
      </c>
      <c r="F1193" s="2" t="s">
        <v>270</v>
      </c>
    </row>
    <row r="1194" spans="2:6" ht="15" x14ac:dyDescent="0.25">
      <c r="B1194" s="2" t="s">
        <v>87</v>
      </c>
    </row>
    <row r="1195" spans="2:6" ht="15" x14ac:dyDescent="0.25">
      <c r="B1195" s="2" t="s">
        <v>88</v>
      </c>
    </row>
    <row r="1196" spans="2:6" ht="15" x14ac:dyDescent="0.2">
      <c r="C1196" t="s">
        <v>89</v>
      </c>
      <c r="D1196" s="1">
        <v>6</v>
      </c>
      <c r="E1196" t="e">
        <f>'جریان های نقدی'!C30</f>
        <v>#VALUE!</v>
      </c>
      <c r="F1196">
        <f>'ترازنامه پایه'!D10</f>
        <v>50000</v>
      </c>
    </row>
    <row r="1197" spans="2:6" ht="15" x14ac:dyDescent="0.2">
      <c r="C1197" t="s">
        <v>90</v>
      </c>
      <c r="D1197" s="1" t="s">
        <v>346</v>
      </c>
      <c r="E1197">
        <f>((مفروضات!B23)/365)*سودوزیان!F8</f>
        <v>0</v>
      </c>
      <c r="F1197">
        <f>((مفروضات!C23)/365)*سودوزیان!G8</f>
        <v>0</v>
      </c>
    </row>
    <row r="1198" spans="2:6" ht="15" x14ac:dyDescent="0.2">
      <c r="C1198" t="s">
        <v>91</v>
      </c>
      <c r="D1198" s="1">
        <v>9</v>
      </c>
      <c r="E1198">
        <f>موجودی_تفصیلی!G27</f>
        <v>0</v>
      </c>
      <c r="F1198">
        <f>موجودی_تفصیلی!K27</f>
        <v>0</v>
      </c>
    </row>
    <row r="1199" spans="2:6" ht="15" x14ac:dyDescent="0.2">
      <c r="C1199" t="s">
        <v>92</v>
      </c>
      <c r="D1199" s="1">
        <v>10</v>
      </c>
      <c r="E1199">
        <f>مفروضات!B26*سودوزیان!F8</f>
        <v>0</v>
      </c>
      <c r="F1199">
        <f>مفروضات!C26*سودوزیان!G8</f>
        <v>0</v>
      </c>
    </row>
    <row r="1200" spans="2:6" ht="15" x14ac:dyDescent="0.25">
      <c r="B1200" s="2" t="s">
        <v>93</v>
      </c>
      <c r="E1200" t="e">
        <f>SUM(E1196:E1199)</f>
        <v>#VALUE!</v>
      </c>
      <c r="F1200">
        <f>SUM(F1196:F1199)</f>
        <v>50000</v>
      </c>
    </row>
    <row r="1202" spans="2:6" ht="15" x14ac:dyDescent="0.25">
      <c r="B1202" s="2" t="s">
        <v>94</v>
      </c>
    </row>
    <row r="1203" spans="2:6" ht="15" x14ac:dyDescent="0.2">
      <c r="C1203" t="s">
        <v>97</v>
      </c>
      <c r="D1203" s="1" t="s">
        <v>347</v>
      </c>
      <c r="E1203">
        <f>'گردش دارایی ثابت'!E13</f>
        <v>0</v>
      </c>
      <c r="F1203">
        <f>'گردش دارایی ثابت'!E8</f>
        <v>0</v>
      </c>
    </row>
    <row r="1204" spans="2:6" ht="15" x14ac:dyDescent="0.2">
      <c r="C1204" t="s">
        <v>98</v>
      </c>
      <c r="D1204" s="1">
        <v>13</v>
      </c>
      <c r="E1204">
        <f>مفروضات!B27*سودوزیان!F8</f>
        <v>0</v>
      </c>
      <c r="F1204">
        <f>مفروضات!C27*سودوزیان!G8</f>
        <v>0</v>
      </c>
    </row>
    <row r="1205" spans="2:6" ht="15" x14ac:dyDescent="0.25">
      <c r="B1205" s="2" t="s">
        <v>99</v>
      </c>
      <c r="E1205">
        <f>SUM(E1203:E1204)</f>
        <v>0</v>
      </c>
      <c r="F1205">
        <f>SUM(F1203:F1204)</f>
        <v>0</v>
      </c>
    </row>
    <row r="1207" spans="2:6" ht="15" x14ac:dyDescent="0.25">
      <c r="B1207" s="2" t="s">
        <v>100</v>
      </c>
      <c r="E1207" t="e">
        <f>E1200+E1205</f>
        <v>#VALUE!</v>
      </c>
      <c r="F1207">
        <f>F1200+F1205</f>
        <v>50000</v>
      </c>
    </row>
    <row r="1209" spans="2:6" ht="15" x14ac:dyDescent="0.25">
      <c r="B1209" s="2" t="s">
        <v>101</v>
      </c>
    </row>
    <row r="1210" spans="2:6" ht="15" x14ac:dyDescent="0.25">
      <c r="B1210" s="2" t="s">
        <v>102</v>
      </c>
    </row>
    <row r="1211" spans="2:6" ht="15" x14ac:dyDescent="0.2">
      <c r="C1211" t="s">
        <v>103</v>
      </c>
      <c r="D1211" s="1" t="s">
        <v>348</v>
      </c>
      <c r="E1211">
        <f>'28.29.30.31'!C10</f>
        <v>0</v>
      </c>
      <c r="F1211">
        <f>'28.29.30.31'!D10</f>
        <v>0</v>
      </c>
    </row>
    <row r="1212" spans="2:6" ht="15" x14ac:dyDescent="0.2">
      <c r="C1212" t="s">
        <v>104</v>
      </c>
      <c r="D1212" s="1">
        <v>17</v>
      </c>
      <c r="E1212" t="e">
        <f>سودوزیان!F20*-1</f>
        <v>#VALUE!</v>
      </c>
      <c r="F1212" t="e">
        <f>سودوزیان!G20*-1</f>
        <v>#VALUE!</v>
      </c>
    </row>
    <row r="1213" spans="2:6" ht="15" x14ac:dyDescent="0.2">
      <c r="C1213" t="s">
        <v>105</v>
      </c>
      <c r="D1213" s="1">
        <v>18</v>
      </c>
      <c r="E1213">
        <f>'18'!C10</f>
        <v>0</v>
      </c>
      <c r="F1213">
        <f>'18'!D10</f>
        <v>0</v>
      </c>
    </row>
    <row r="1214" spans="2:6" ht="15" x14ac:dyDescent="0.2">
      <c r="C1214" t="s">
        <v>106</v>
      </c>
      <c r="D1214" s="1">
        <v>30</v>
      </c>
      <c r="E1214">
        <f>مفروضات!B39</f>
        <v>50000</v>
      </c>
      <c r="F1214">
        <f>مفروضات!C39</f>
        <v>40000</v>
      </c>
    </row>
    <row r="1215" spans="2:6" ht="15" x14ac:dyDescent="0.25">
      <c r="B1215" s="2" t="s">
        <v>107</v>
      </c>
      <c r="E1215" t="e">
        <f>SUM(E1211:E1214)</f>
        <v>#VALUE!</v>
      </c>
      <c r="F1215" t="e">
        <f>SUM(F1211:F1214)</f>
        <v>#VALUE!</v>
      </c>
    </row>
    <row r="1217" spans="2:6" ht="15" x14ac:dyDescent="0.25">
      <c r="B1217" s="2" t="s">
        <v>108</v>
      </c>
    </row>
    <row r="1218" spans="2:6" ht="15" x14ac:dyDescent="0.2">
      <c r="C1218" t="s">
        <v>109</v>
      </c>
      <c r="D1218" s="1">
        <v>19</v>
      </c>
      <c r="E1218">
        <f>'19'!C10</f>
        <v>0</v>
      </c>
      <c r="F1218">
        <f>'19'!D10</f>
        <v>0</v>
      </c>
    </row>
    <row r="1219" spans="2:6" ht="15" x14ac:dyDescent="0.2">
      <c r="C1219" t="s">
        <v>110</v>
      </c>
      <c r="D1219" s="1">
        <v>20</v>
      </c>
      <c r="E1219">
        <f>'20'!C10</f>
        <v>0</v>
      </c>
      <c r="F1219">
        <f>'20'!D10</f>
        <v>0</v>
      </c>
    </row>
    <row r="1220" spans="2:6" ht="15" x14ac:dyDescent="0.25">
      <c r="B1220" s="2" t="s">
        <v>111</v>
      </c>
      <c r="E1220">
        <f>SUM(E1218:E1219)</f>
        <v>0</v>
      </c>
      <c r="F1220">
        <f>SUM(F1218:F1219)</f>
        <v>0</v>
      </c>
    </row>
    <row r="1222" spans="2:6" ht="15" x14ac:dyDescent="0.25">
      <c r="B1222" s="2" t="s">
        <v>112</v>
      </c>
      <c r="E1222" t="e">
        <f>E1215+E1220</f>
        <v>#VALUE!</v>
      </c>
      <c r="F1222" t="e">
        <f>F1215+F1220</f>
        <v>#VALUE!</v>
      </c>
    </row>
    <row r="1224" spans="2:6" ht="15.75" x14ac:dyDescent="0.25">
      <c r="B1224" s="2" t="s">
        <v>113</v>
      </c>
      <c r="D1224" s="1">
        <v>21</v>
      </c>
      <c r="E1224">
        <f>'حقوق مالکانه'!F16</f>
        <v>8670145.466</v>
      </c>
      <c r="F1224">
        <f>'حقوق مالکانه'!F10</f>
        <v>8670145.466</v>
      </c>
    </row>
    <row r="1226" spans="2:6" ht="15" x14ac:dyDescent="0.25">
      <c r="B1226" s="2" t="s">
        <v>119</v>
      </c>
      <c r="E1226" t="e">
        <f>E1222+E1224</f>
        <v>#VALUE!</v>
      </c>
      <c r="F1226" t="e">
        <f>F1222+F1224</f>
        <v>#VALUE!</v>
      </c>
    </row>
    <row r="1228" spans="2:6" ht="15" x14ac:dyDescent="0.25">
      <c r="B1228" s="2" t="s">
        <v>349</v>
      </c>
      <c r="E1228" t="e">
        <f>IF(ROUND(E1207-E1226,0)=0,"تراز","عدم تراز")</f>
        <v>#VALUE!</v>
      </c>
      <c r="F1228" t="e">
        <f>IF(ROUND(F1207-F1226,0)=0,"تراز","عدم تراز")</f>
        <v>#VALUE!</v>
      </c>
    </row>
    <row r="1229" spans="2:6" ht="15" x14ac:dyDescent="0.25">
      <c r="D1229" s="2" t="s">
        <v>289</v>
      </c>
      <c r="E1229" s="2" t="s">
        <v>269</v>
      </c>
      <c r="F1229" s="2" t="s">
        <v>270</v>
      </c>
    </row>
    <row r="1230" spans="2:6" ht="15" x14ac:dyDescent="0.25">
      <c r="B1230" s="2" t="s">
        <v>87</v>
      </c>
    </row>
    <row r="1231" spans="2:6" ht="15" x14ac:dyDescent="0.25">
      <c r="B1231" s="2" t="s">
        <v>88</v>
      </c>
    </row>
    <row r="1232" spans="2:6" ht="15" x14ac:dyDescent="0.2">
      <c r="C1232" t="s">
        <v>89</v>
      </c>
      <c r="D1232" s="1">
        <v>6</v>
      </c>
      <c r="E1232" t="e">
        <f>'جریان های نقدی'!C30</f>
        <v>#VALUE!</v>
      </c>
      <c r="F1232">
        <f>'ترازنامه پایه'!D10</f>
        <v>50000</v>
      </c>
    </row>
    <row r="1233" spans="2:6" ht="15" x14ac:dyDescent="0.2">
      <c r="C1233" t="s">
        <v>90</v>
      </c>
      <c r="D1233" s="1" t="s">
        <v>346</v>
      </c>
      <c r="E1233">
        <f>((مفروضات!B23)/365)*سودوزیان!F8</f>
        <v>0</v>
      </c>
      <c r="F1233">
        <f>((مفروضات!C23)/365)*سودوزیان!G8</f>
        <v>0</v>
      </c>
    </row>
    <row r="1234" spans="2:6" ht="15" x14ac:dyDescent="0.2">
      <c r="C1234" t="s">
        <v>91</v>
      </c>
      <c r="D1234" s="1">
        <v>9</v>
      </c>
      <c r="E1234">
        <f>موجودی_تفصیلی!G27</f>
        <v>0</v>
      </c>
      <c r="F1234">
        <f>موجودی_تفصیلی!K27</f>
        <v>0</v>
      </c>
    </row>
    <row r="1235" spans="2:6" ht="15" x14ac:dyDescent="0.2">
      <c r="C1235" t="s">
        <v>92</v>
      </c>
      <c r="D1235" s="1">
        <v>10</v>
      </c>
      <c r="E1235">
        <f>مفروضات!B26*سودوزیان!F8</f>
        <v>0</v>
      </c>
      <c r="F1235">
        <f>مفروضات!C26*سودوزیان!G8</f>
        <v>0</v>
      </c>
    </row>
    <row r="1236" spans="2:6" ht="15" x14ac:dyDescent="0.25">
      <c r="B1236" s="2" t="s">
        <v>93</v>
      </c>
      <c r="E1236" t="e">
        <f>SUM(E1232:E1235)</f>
        <v>#VALUE!</v>
      </c>
      <c r="F1236">
        <f>SUM(F1232:F1235)</f>
        <v>50000</v>
      </c>
    </row>
    <row r="1238" spans="2:6" ht="15" x14ac:dyDescent="0.25">
      <c r="B1238" s="2" t="s">
        <v>94</v>
      </c>
    </row>
    <row r="1239" spans="2:6" ht="15" x14ac:dyDescent="0.2">
      <c r="C1239" t="s">
        <v>97</v>
      </c>
      <c r="D1239" s="1" t="s">
        <v>347</v>
      </c>
      <c r="E1239">
        <f>'گردش دارایی ثابت'!E13</f>
        <v>0</v>
      </c>
      <c r="F1239">
        <f>'گردش دارایی ثابت'!E8</f>
        <v>0</v>
      </c>
    </row>
    <row r="1240" spans="2:6" ht="15" x14ac:dyDescent="0.2">
      <c r="C1240" t="s">
        <v>98</v>
      </c>
      <c r="D1240" s="1">
        <v>13</v>
      </c>
      <c r="E1240">
        <f>مفروضات!B27*سودوزیان!F8</f>
        <v>0</v>
      </c>
      <c r="F1240">
        <f>مفروضات!C27*سودوزیان!G8</f>
        <v>0</v>
      </c>
    </row>
    <row r="1241" spans="2:6" ht="15" x14ac:dyDescent="0.25">
      <c r="B1241" s="2" t="s">
        <v>99</v>
      </c>
      <c r="E1241">
        <f>SUM(E1239:E1240)</f>
        <v>0</v>
      </c>
      <c r="F1241">
        <f>SUM(F1239:F1240)</f>
        <v>0</v>
      </c>
    </row>
    <row r="1243" spans="2:6" ht="15" x14ac:dyDescent="0.25">
      <c r="B1243" s="2" t="s">
        <v>100</v>
      </c>
      <c r="E1243" t="e">
        <f>E1236+E1241</f>
        <v>#VALUE!</v>
      </c>
      <c r="F1243">
        <f>F1236+F1241</f>
        <v>50000</v>
      </c>
    </row>
    <row r="1245" spans="2:6" ht="15" x14ac:dyDescent="0.25">
      <c r="B1245" s="2" t="s">
        <v>101</v>
      </c>
    </row>
    <row r="1246" spans="2:6" ht="15" x14ac:dyDescent="0.25">
      <c r="B1246" s="2" t="s">
        <v>102</v>
      </c>
    </row>
    <row r="1247" spans="2:6" ht="15" x14ac:dyDescent="0.2">
      <c r="C1247" t="s">
        <v>103</v>
      </c>
      <c r="D1247" s="1" t="s">
        <v>348</v>
      </c>
      <c r="E1247">
        <f>'28.29.30.31'!C10</f>
        <v>0</v>
      </c>
      <c r="F1247">
        <f>'28.29.30.31'!D10</f>
        <v>0</v>
      </c>
    </row>
    <row r="1248" spans="2:6" ht="15" x14ac:dyDescent="0.2">
      <c r="C1248" t="s">
        <v>104</v>
      </c>
      <c r="D1248" s="1">
        <v>17</v>
      </c>
      <c r="E1248" t="e">
        <f>سودوزیان!F20*-1</f>
        <v>#VALUE!</v>
      </c>
      <c r="F1248" t="e">
        <f>سودوزیان!G20*-1</f>
        <v>#VALUE!</v>
      </c>
    </row>
    <row r="1249" spans="2:6" ht="15" x14ac:dyDescent="0.2">
      <c r="C1249" t="s">
        <v>105</v>
      </c>
      <c r="D1249" s="1">
        <v>18</v>
      </c>
      <c r="E1249">
        <f>'18'!C10</f>
        <v>0</v>
      </c>
      <c r="F1249">
        <f>'18'!D10</f>
        <v>0</v>
      </c>
    </row>
    <row r="1250" spans="2:6" ht="15" x14ac:dyDescent="0.2">
      <c r="C1250" t="s">
        <v>106</v>
      </c>
      <c r="D1250" s="1">
        <v>30</v>
      </c>
      <c r="E1250">
        <f>مفروضات!B39</f>
        <v>50000</v>
      </c>
      <c r="F1250">
        <f>مفروضات!C39</f>
        <v>40000</v>
      </c>
    </row>
    <row r="1251" spans="2:6" ht="15" x14ac:dyDescent="0.25">
      <c r="B1251" s="2" t="s">
        <v>107</v>
      </c>
      <c r="E1251" t="e">
        <f>SUM(E1247:E1250)</f>
        <v>#VALUE!</v>
      </c>
      <c r="F1251" t="e">
        <f>SUM(F1247:F1250)</f>
        <v>#VALUE!</v>
      </c>
    </row>
    <row r="1253" spans="2:6" ht="15" x14ac:dyDescent="0.25">
      <c r="B1253" s="2" t="s">
        <v>108</v>
      </c>
    </row>
    <row r="1254" spans="2:6" ht="15" x14ac:dyDescent="0.2">
      <c r="C1254" t="s">
        <v>109</v>
      </c>
      <c r="D1254" s="1">
        <v>19</v>
      </c>
      <c r="E1254">
        <f>'19'!C10</f>
        <v>0</v>
      </c>
      <c r="F1254">
        <f>'19'!D10</f>
        <v>0</v>
      </c>
    </row>
    <row r="1255" spans="2:6" ht="15" x14ac:dyDescent="0.2">
      <c r="C1255" t="s">
        <v>110</v>
      </c>
      <c r="D1255" s="1">
        <v>20</v>
      </c>
      <c r="E1255">
        <f>'20'!C10</f>
        <v>0</v>
      </c>
      <c r="F1255">
        <f>'20'!D10</f>
        <v>0</v>
      </c>
    </row>
    <row r="1256" spans="2:6" ht="15" x14ac:dyDescent="0.25">
      <c r="B1256" s="2" t="s">
        <v>111</v>
      </c>
      <c r="E1256">
        <f>SUM(E1254:E1255)</f>
        <v>0</v>
      </c>
      <c r="F1256">
        <f>SUM(F1254:F1255)</f>
        <v>0</v>
      </c>
    </row>
    <row r="1258" spans="2:6" ht="15" x14ac:dyDescent="0.25">
      <c r="B1258" s="2" t="s">
        <v>112</v>
      </c>
      <c r="E1258" t="e">
        <f>E1251+E1256</f>
        <v>#VALUE!</v>
      </c>
      <c r="F1258" t="e">
        <f>F1251+F1256</f>
        <v>#VALUE!</v>
      </c>
    </row>
    <row r="1260" spans="2:6" ht="15.75" x14ac:dyDescent="0.25">
      <c r="B1260" s="2" t="s">
        <v>113</v>
      </c>
      <c r="D1260" s="1">
        <v>21</v>
      </c>
      <c r="E1260">
        <f>'حقوق مالکانه'!F16</f>
        <v>8670145.466</v>
      </c>
      <c r="F1260">
        <f>'حقوق مالکانه'!F10</f>
        <v>8670145.466</v>
      </c>
    </row>
    <row r="1262" spans="2:6" ht="15" x14ac:dyDescent="0.25">
      <c r="B1262" s="2" t="s">
        <v>119</v>
      </c>
      <c r="E1262" t="e">
        <f>E1258+E1260</f>
        <v>#VALUE!</v>
      </c>
      <c r="F1262" t="e">
        <f>F1258+F1260</f>
        <v>#VALUE!</v>
      </c>
    </row>
    <row r="1264" spans="2:6" ht="15" x14ac:dyDescent="0.25">
      <c r="B1264" s="2" t="s">
        <v>349</v>
      </c>
      <c r="E1264" t="e">
        <f>IF(ROUND(E1243-E1262,0)=0,"تراز","عدم تراز")</f>
        <v>#VALUE!</v>
      </c>
      <c r="F1264" t="e">
        <f>IF(ROUND(F1243-F1262,0)=0,"تراز","عدم تراز")</f>
        <v>#VALUE!</v>
      </c>
    </row>
    <row r="1265" spans="2:6" ht="15" x14ac:dyDescent="0.25">
      <c r="D1265" s="2" t="s">
        <v>289</v>
      </c>
      <c r="E1265" s="2" t="s">
        <v>269</v>
      </c>
      <c r="F1265" s="2" t="s">
        <v>270</v>
      </c>
    </row>
    <row r="1266" spans="2:6" ht="15" x14ac:dyDescent="0.25">
      <c r="B1266" s="2" t="s">
        <v>87</v>
      </c>
    </row>
    <row r="1267" spans="2:6" ht="15" x14ac:dyDescent="0.25">
      <c r="B1267" s="2" t="s">
        <v>88</v>
      </c>
    </row>
    <row r="1268" spans="2:6" ht="15" x14ac:dyDescent="0.2">
      <c r="C1268" t="s">
        <v>89</v>
      </c>
      <c r="D1268" s="1">
        <v>6</v>
      </c>
      <c r="E1268" t="e">
        <f>'جریان های نقدی'!C30</f>
        <v>#VALUE!</v>
      </c>
      <c r="F1268">
        <f>'ترازنامه پایه'!D10</f>
        <v>50000</v>
      </c>
    </row>
    <row r="1269" spans="2:6" ht="15" x14ac:dyDescent="0.2">
      <c r="C1269" t="s">
        <v>90</v>
      </c>
      <c r="D1269" s="1" t="s">
        <v>346</v>
      </c>
      <c r="E1269">
        <f>((مفروضات!B23)/365)*سودوزیان!F8</f>
        <v>0</v>
      </c>
      <c r="F1269">
        <f>((مفروضات!C23)/365)*سودوزیان!G8</f>
        <v>0</v>
      </c>
    </row>
    <row r="1270" spans="2:6" ht="15" x14ac:dyDescent="0.2">
      <c r="C1270" t="s">
        <v>91</v>
      </c>
      <c r="D1270" s="1">
        <v>9</v>
      </c>
      <c r="E1270">
        <f>موجودی_تفصیلی!G27</f>
        <v>0</v>
      </c>
      <c r="F1270">
        <f>موجودی_تفصیلی!K27</f>
        <v>0</v>
      </c>
    </row>
    <row r="1271" spans="2:6" ht="15" x14ac:dyDescent="0.2">
      <c r="C1271" t="s">
        <v>92</v>
      </c>
      <c r="D1271" s="1">
        <v>10</v>
      </c>
      <c r="E1271">
        <f>مفروضات!B26*سودوزیان!F8</f>
        <v>0</v>
      </c>
      <c r="F1271">
        <f>مفروضات!C26*سودوزیان!G8</f>
        <v>0</v>
      </c>
    </row>
    <row r="1272" spans="2:6" ht="15" x14ac:dyDescent="0.25">
      <c r="B1272" s="2" t="s">
        <v>93</v>
      </c>
      <c r="E1272" t="e">
        <f>SUM(E1268:E1271)</f>
        <v>#VALUE!</v>
      </c>
      <c r="F1272">
        <f>SUM(F1268:F1271)</f>
        <v>50000</v>
      </c>
    </row>
    <row r="1274" spans="2:6" ht="15" x14ac:dyDescent="0.25">
      <c r="B1274" s="2" t="s">
        <v>94</v>
      </c>
    </row>
    <row r="1275" spans="2:6" ht="15" x14ac:dyDescent="0.2">
      <c r="C1275" t="s">
        <v>97</v>
      </c>
      <c r="D1275" s="1" t="s">
        <v>347</v>
      </c>
      <c r="E1275">
        <f>'گردش دارایی ثابت'!E13</f>
        <v>0</v>
      </c>
      <c r="F1275">
        <f>'گردش دارایی ثابت'!E8</f>
        <v>0</v>
      </c>
    </row>
    <row r="1276" spans="2:6" ht="15" x14ac:dyDescent="0.2">
      <c r="C1276" t="s">
        <v>98</v>
      </c>
      <c r="D1276" s="1">
        <v>13</v>
      </c>
      <c r="E1276">
        <f>مفروضات!B27*سودوزیان!F8</f>
        <v>0</v>
      </c>
      <c r="F1276">
        <f>مفروضات!C27*سودوزیان!G8</f>
        <v>0</v>
      </c>
    </row>
    <row r="1277" spans="2:6" ht="15" x14ac:dyDescent="0.25">
      <c r="B1277" s="2" t="s">
        <v>99</v>
      </c>
      <c r="E1277">
        <f>SUM(E1275:E1276)</f>
        <v>0</v>
      </c>
      <c r="F1277">
        <f>SUM(F1275:F1276)</f>
        <v>0</v>
      </c>
    </row>
    <row r="1279" spans="2:6" ht="15" x14ac:dyDescent="0.25">
      <c r="B1279" s="2" t="s">
        <v>100</v>
      </c>
      <c r="E1279" t="e">
        <f>E1272+E1277</f>
        <v>#VALUE!</v>
      </c>
      <c r="F1279">
        <f>F1272+F1277</f>
        <v>50000</v>
      </c>
    </row>
    <row r="1281" spans="2:6" ht="15" x14ac:dyDescent="0.25">
      <c r="B1281" s="2" t="s">
        <v>101</v>
      </c>
    </row>
    <row r="1282" spans="2:6" ht="15" x14ac:dyDescent="0.25">
      <c r="B1282" s="2" t="s">
        <v>102</v>
      </c>
    </row>
    <row r="1283" spans="2:6" ht="15" x14ac:dyDescent="0.2">
      <c r="C1283" t="s">
        <v>103</v>
      </c>
      <c r="D1283" s="1" t="s">
        <v>348</v>
      </c>
      <c r="E1283">
        <f>'28.29.30.31'!C10</f>
        <v>0</v>
      </c>
      <c r="F1283">
        <f>'28.29.30.31'!D10</f>
        <v>0</v>
      </c>
    </row>
    <row r="1284" spans="2:6" ht="15" x14ac:dyDescent="0.2">
      <c r="C1284" t="s">
        <v>104</v>
      </c>
      <c r="D1284" s="1">
        <v>17</v>
      </c>
      <c r="E1284" t="e">
        <f>سودوزیان!F20*-1</f>
        <v>#VALUE!</v>
      </c>
      <c r="F1284" t="e">
        <f>سودوزیان!G20*-1</f>
        <v>#VALUE!</v>
      </c>
    </row>
    <row r="1285" spans="2:6" ht="15" x14ac:dyDescent="0.2">
      <c r="C1285" t="s">
        <v>105</v>
      </c>
      <c r="D1285" s="1">
        <v>18</v>
      </c>
      <c r="E1285">
        <f>'18'!C10</f>
        <v>0</v>
      </c>
      <c r="F1285">
        <f>'18'!D10</f>
        <v>0</v>
      </c>
    </row>
    <row r="1286" spans="2:6" ht="15" x14ac:dyDescent="0.2">
      <c r="C1286" t="s">
        <v>106</v>
      </c>
      <c r="D1286" s="1">
        <v>30</v>
      </c>
      <c r="E1286">
        <f>مفروضات!B39</f>
        <v>50000</v>
      </c>
      <c r="F1286">
        <f>مفروضات!C39</f>
        <v>40000</v>
      </c>
    </row>
    <row r="1287" spans="2:6" ht="15" x14ac:dyDescent="0.25">
      <c r="B1287" s="2" t="s">
        <v>107</v>
      </c>
      <c r="E1287" t="e">
        <f>SUM(E1283:E1286)</f>
        <v>#VALUE!</v>
      </c>
      <c r="F1287" t="e">
        <f>SUM(F1283:F1286)</f>
        <v>#VALUE!</v>
      </c>
    </row>
    <row r="1289" spans="2:6" ht="15" x14ac:dyDescent="0.25">
      <c r="B1289" s="2" t="s">
        <v>108</v>
      </c>
    </row>
    <row r="1290" spans="2:6" ht="15" x14ac:dyDescent="0.2">
      <c r="C1290" t="s">
        <v>109</v>
      </c>
      <c r="D1290" s="1">
        <v>19</v>
      </c>
      <c r="E1290">
        <f>'19'!C10</f>
        <v>0</v>
      </c>
      <c r="F1290">
        <f>'19'!D10</f>
        <v>0</v>
      </c>
    </row>
    <row r="1291" spans="2:6" ht="15" x14ac:dyDescent="0.2">
      <c r="C1291" t="s">
        <v>110</v>
      </c>
      <c r="D1291" s="1">
        <v>20</v>
      </c>
      <c r="E1291">
        <f>'20'!C10</f>
        <v>0</v>
      </c>
      <c r="F1291">
        <f>'20'!D10</f>
        <v>0</v>
      </c>
    </row>
    <row r="1292" spans="2:6" ht="15" x14ac:dyDescent="0.25">
      <c r="B1292" s="2" t="s">
        <v>111</v>
      </c>
      <c r="E1292">
        <f>SUM(E1290:E1291)</f>
        <v>0</v>
      </c>
      <c r="F1292">
        <f>SUM(F1290:F1291)</f>
        <v>0</v>
      </c>
    </row>
    <row r="1294" spans="2:6" ht="15" x14ac:dyDescent="0.25">
      <c r="B1294" s="2" t="s">
        <v>112</v>
      </c>
      <c r="E1294" t="e">
        <f>E1287+E1292</f>
        <v>#VALUE!</v>
      </c>
      <c r="F1294" t="e">
        <f>F1287+F1292</f>
        <v>#VALUE!</v>
      </c>
    </row>
    <row r="1296" spans="2:6" ht="15.75" x14ac:dyDescent="0.25">
      <c r="B1296" s="2" t="s">
        <v>113</v>
      </c>
      <c r="D1296" s="1">
        <v>21</v>
      </c>
      <c r="E1296">
        <f>'حقوق مالکانه'!F16</f>
        <v>8670145.466</v>
      </c>
      <c r="F1296">
        <f>'حقوق مالکانه'!F10</f>
        <v>8670145.466</v>
      </c>
    </row>
    <row r="1298" spans="2:6" ht="15" x14ac:dyDescent="0.25">
      <c r="B1298" s="2" t="s">
        <v>119</v>
      </c>
      <c r="E1298" t="e">
        <f>E1294+E1296</f>
        <v>#VALUE!</v>
      </c>
      <c r="F1298" t="e">
        <f>F1294+F1296</f>
        <v>#VALUE!</v>
      </c>
    </row>
    <row r="1300" spans="2:6" ht="15" x14ac:dyDescent="0.25">
      <c r="B1300" s="2" t="s">
        <v>349</v>
      </c>
      <c r="E1300" t="e">
        <f>IF(ROUND(E1279-E1298,0)=0,"تراز","عدم تراز")</f>
        <v>#VALUE!</v>
      </c>
      <c r="F1300" t="e">
        <f>IF(ROUND(F1279-F1298,0)=0,"تراز","عدم تراز")</f>
        <v>#VALUE!</v>
      </c>
    </row>
    <row r="1301" spans="2:6" ht="15" x14ac:dyDescent="0.25">
      <c r="D1301" s="2" t="s">
        <v>289</v>
      </c>
      <c r="E1301" s="2" t="s">
        <v>269</v>
      </c>
      <c r="F1301" s="2" t="s">
        <v>270</v>
      </c>
    </row>
    <row r="1302" spans="2:6" ht="15" x14ac:dyDescent="0.25">
      <c r="B1302" s="2" t="s">
        <v>87</v>
      </c>
    </row>
    <row r="1303" spans="2:6" ht="15" x14ac:dyDescent="0.25">
      <c r="B1303" s="2" t="s">
        <v>88</v>
      </c>
    </row>
    <row r="1304" spans="2:6" ht="15" x14ac:dyDescent="0.2">
      <c r="C1304" t="s">
        <v>89</v>
      </c>
      <c r="D1304" s="1">
        <v>6</v>
      </c>
      <c r="E1304" t="e">
        <f>'جریان های نقدی'!C30</f>
        <v>#VALUE!</v>
      </c>
      <c r="F1304">
        <f>'ترازنامه پایه'!D10</f>
        <v>50000</v>
      </c>
    </row>
    <row r="1305" spans="2:6" ht="15" x14ac:dyDescent="0.2">
      <c r="C1305" t="s">
        <v>90</v>
      </c>
      <c r="D1305" s="1" t="s">
        <v>346</v>
      </c>
      <c r="E1305">
        <f>((مفروضات!B23)/365)*سودوزیان!F8</f>
        <v>0</v>
      </c>
      <c r="F1305">
        <f>((مفروضات!C23)/365)*سودوزیان!G8</f>
        <v>0</v>
      </c>
    </row>
    <row r="1306" spans="2:6" ht="15" x14ac:dyDescent="0.2">
      <c r="C1306" t="s">
        <v>91</v>
      </c>
      <c r="D1306" s="1">
        <v>9</v>
      </c>
      <c r="E1306">
        <f>موجودی_تفصیلی!G27</f>
        <v>0</v>
      </c>
      <c r="F1306">
        <f>موجودی_تفصیلی!K27</f>
        <v>0</v>
      </c>
    </row>
    <row r="1307" spans="2:6" ht="15" x14ac:dyDescent="0.2">
      <c r="C1307" t="s">
        <v>92</v>
      </c>
      <c r="D1307" s="1">
        <v>10</v>
      </c>
      <c r="E1307">
        <f>مفروضات!B26*سودوزیان!F8</f>
        <v>0</v>
      </c>
      <c r="F1307">
        <f>مفروضات!C26*سودوزیان!G8</f>
        <v>0</v>
      </c>
    </row>
    <row r="1308" spans="2:6" ht="15" x14ac:dyDescent="0.25">
      <c r="B1308" s="2" t="s">
        <v>93</v>
      </c>
      <c r="E1308" t="e">
        <f>SUM(E1304:E1307)</f>
        <v>#VALUE!</v>
      </c>
      <c r="F1308">
        <f>SUM(F1304:F1307)</f>
        <v>50000</v>
      </c>
    </row>
    <row r="1310" spans="2:6" ht="15" x14ac:dyDescent="0.25">
      <c r="B1310" s="2" t="s">
        <v>94</v>
      </c>
    </row>
    <row r="1311" spans="2:6" ht="15" x14ac:dyDescent="0.2">
      <c r="C1311" t="s">
        <v>97</v>
      </c>
      <c r="D1311" s="1" t="s">
        <v>347</v>
      </c>
      <c r="E1311">
        <f>'گردش دارایی ثابت'!E13</f>
        <v>0</v>
      </c>
      <c r="F1311">
        <f>'گردش دارایی ثابت'!E8</f>
        <v>0</v>
      </c>
    </row>
    <row r="1312" spans="2:6" ht="15" x14ac:dyDescent="0.2">
      <c r="C1312" t="s">
        <v>98</v>
      </c>
      <c r="D1312" s="1">
        <v>13</v>
      </c>
      <c r="E1312">
        <f>مفروضات!B27*سودوزیان!F8</f>
        <v>0</v>
      </c>
      <c r="F1312">
        <f>مفروضات!C27*سودوزیان!G8</f>
        <v>0</v>
      </c>
    </row>
    <row r="1313" spans="2:6" ht="15" x14ac:dyDescent="0.25">
      <c r="B1313" s="2" t="s">
        <v>99</v>
      </c>
      <c r="E1313">
        <f>SUM(E1311:E1312)</f>
        <v>0</v>
      </c>
      <c r="F1313">
        <f>SUM(F1311:F1312)</f>
        <v>0</v>
      </c>
    </row>
    <row r="1315" spans="2:6" ht="15" x14ac:dyDescent="0.25">
      <c r="B1315" s="2" t="s">
        <v>100</v>
      </c>
      <c r="E1315" t="e">
        <f>E1308+E1313</f>
        <v>#VALUE!</v>
      </c>
      <c r="F1315">
        <f>F1308+F1313</f>
        <v>50000</v>
      </c>
    </row>
    <row r="1317" spans="2:6" ht="15" x14ac:dyDescent="0.25">
      <c r="B1317" s="2" t="s">
        <v>101</v>
      </c>
    </row>
    <row r="1318" spans="2:6" ht="15" x14ac:dyDescent="0.25">
      <c r="B1318" s="2" t="s">
        <v>102</v>
      </c>
    </row>
    <row r="1319" spans="2:6" ht="15" x14ac:dyDescent="0.2">
      <c r="C1319" t="s">
        <v>103</v>
      </c>
      <c r="D1319" s="1" t="s">
        <v>348</v>
      </c>
      <c r="E1319">
        <f>'28.29.30.31'!C10</f>
        <v>0</v>
      </c>
      <c r="F1319">
        <f>'28.29.30.31'!D10</f>
        <v>0</v>
      </c>
    </row>
    <row r="1320" spans="2:6" ht="15" x14ac:dyDescent="0.2">
      <c r="C1320" t="s">
        <v>104</v>
      </c>
      <c r="D1320" s="1">
        <v>17</v>
      </c>
      <c r="E1320" t="e">
        <f>سودوزیان!F20*-1</f>
        <v>#VALUE!</v>
      </c>
      <c r="F1320" t="e">
        <f>سودوزیان!G20*-1</f>
        <v>#VALUE!</v>
      </c>
    </row>
    <row r="1321" spans="2:6" ht="15" x14ac:dyDescent="0.2">
      <c r="C1321" t="s">
        <v>105</v>
      </c>
      <c r="D1321" s="1">
        <v>18</v>
      </c>
      <c r="E1321">
        <f>'18'!C10</f>
        <v>0</v>
      </c>
      <c r="F1321">
        <f>'18'!D10</f>
        <v>0</v>
      </c>
    </row>
    <row r="1322" spans="2:6" ht="15" x14ac:dyDescent="0.2">
      <c r="C1322" t="s">
        <v>106</v>
      </c>
      <c r="D1322" s="1">
        <v>30</v>
      </c>
      <c r="E1322">
        <f>مفروضات!B39</f>
        <v>50000</v>
      </c>
      <c r="F1322">
        <f>مفروضات!C39</f>
        <v>40000</v>
      </c>
    </row>
    <row r="1323" spans="2:6" ht="15" x14ac:dyDescent="0.25">
      <c r="B1323" s="2" t="s">
        <v>107</v>
      </c>
      <c r="E1323" t="e">
        <f>SUM(E1319:E1322)</f>
        <v>#VALUE!</v>
      </c>
      <c r="F1323" t="e">
        <f>SUM(F1319:F1322)</f>
        <v>#VALUE!</v>
      </c>
    </row>
    <row r="1325" spans="2:6" ht="15" x14ac:dyDescent="0.25">
      <c r="B1325" s="2" t="s">
        <v>108</v>
      </c>
    </row>
    <row r="1326" spans="2:6" ht="15" x14ac:dyDescent="0.2">
      <c r="C1326" t="s">
        <v>109</v>
      </c>
      <c r="D1326" s="1">
        <v>19</v>
      </c>
      <c r="E1326">
        <f>'19'!C10</f>
        <v>0</v>
      </c>
      <c r="F1326">
        <f>'19'!D10</f>
        <v>0</v>
      </c>
    </row>
    <row r="1327" spans="2:6" ht="15" x14ac:dyDescent="0.2">
      <c r="C1327" t="s">
        <v>110</v>
      </c>
      <c r="D1327" s="1">
        <v>20</v>
      </c>
      <c r="E1327">
        <f>'20'!C10</f>
        <v>0</v>
      </c>
      <c r="F1327">
        <f>'20'!D10</f>
        <v>0</v>
      </c>
    </row>
    <row r="1328" spans="2:6" ht="15" x14ac:dyDescent="0.25">
      <c r="B1328" s="2" t="s">
        <v>111</v>
      </c>
      <c r="E1328">
        <f>SUM(E1326:E1327)</f>
        <v>0</v>
      </c>
      <c r="F1328">
        <f>SUM(F1326:F1327)</f>
        <v>0</v>
      </c>
    </row>
    <row r="1330" spans="2:6" ht="15" x14ac:dyDescent="0.25">
      <c r="B1330" s="2" t="s">
        <v>112</v>
      </c>
      <c r="E1330" t="e">
        <f>E1323+E1328</f>
        <v>#VALUE!</v>
      </c>
      <c r="F1330" t="e">
        <f>F1323+F1328</f>
        <v>#VALUE!</v>
      </c>
    </row>
    <row r="1332" spans="2:6" ht="15.75" x14ac:dyDescent="0.25">
      <c r="B1332" s="2" t="s">
        <v>113</v>
      </c>
      <c r="D1332" s="1">
        <v>21</v>
      </c>
      <c r="E1332">
        <f>'حقوق مالکانه'!F16</f>
        <v>8670145.466</v>
      </c>
      <c r="F1332">
        <f>'حقوق مالکانه'!F10</f>
        <v>8670145.466</v>
      </c>
    </row>
    <row r="1334" spans="2:6" ht="15" x14ac:dyDescent="0.25">
      <c r="B1334" s="2" t="s">
        <v>119</v>
      </c>
      <c r="E1334" t="e">
        <f>E1330+E1332</f>
        <v>#VALUE!</v>
      </c>
      <c r="F1334" t="e">
        <f>F1330+F1332</f>
        <v>#VALUE!</v>
      </c>
    </row>
    <row r="1336" spans="2:6" ht="15" x14ac:dyDescent="0.25">
      <c r="B1336" s="2" t="s">
        <v>349</v>
      </c>
      <c r="E1336" t="e">
        <f>IF(ROUND(E1315-E1334,0)=0,"تراز","عدم تراز")</f>
        <v>#VALUE!</v>
      </c>
      <c r="F1336" t="e">
        <f>IF(ROUND(F1315-F1334,0)=0,"تراز","عدم تراز")</f>
        <v>#VALUE!</v>
      </c>
    </row>
    <row r="1337" spans="2:6" ht="15" x14ac:dyDescent="0.25">
      <c r="D1337" s="2" t="s">
        <v>289</v>
      </c>
      <c r="E1337" s="2" t="s">
        <v>269</v>
      </c>
      <c r="F1337" s="2" t="s">
        <v>270</v>
      </c>
    </row>
    <row r="1338" spans="2:6" ht="15" x14ac:dyDescent="0.25">
      <c r="B1338" s="2" t="s">
        <v>87</v>
      </c>
    </row>
    <row r="1339" spans="2:6" ht="15" x14ac:dyDescent="0.25">
      <c r="B1339" s="2" t="s">
        <v>88</v>
      </c>
    </row>
    <row r="1340" spans="2:6" ht="15" x14ac:dyDescent="0.2">
      <c r="C1340" t="s">
        <v>89</v>
      </c>
      <c r="D1340" s="1">
        <v>6</v>
      </c>
      <c r="E1340" t="e">
        <f>'جریان های نقدی'!C30</f>
        <v>#VALUE!</v>
      </c>
      <c r="F1340">
        <f>'ترازنامه پایه'!D10</f>
        <v>50000</v>
      </c>
    </row>
    <row r="1341" spans="2:6" ht="15" x14ac:dyDescent="0.2">
      <c r="C1341" t="s">
        <v>90</v>
      </c>
      <c r="D1341" s="1" t="s">
        <v>346</v>
      </c>
      <c r="E1341">
        <f>((مفروضات!B23)/365)*سودوزیان!F8</f>
        <v>0</v>
      </c>
      <c r="F1341">
        <f>((مفروضات!C23)/365)*سودوزیان!G8</f>
        <v>0</v>
      </c>
    </row>
    <row r="1342" spans="2:6" ht="15" x14ac:dyDescent="0.2">
      <c r="C1342" t="s">
        <v>91</v>
      </c>
      <c r="D1342" s="1">
        <v>9</v>
      </c>
      <c r="E1342">
        <f>موجودی_تفصیلی!G27</f>
        <v>0</v>
      </c>
      <c r="F1342">
        <f>موجودی_تفصیلی!K27</f>
        <v>0</v>
      </c>
    </row>
    <row r="1343" spans="2:6" ht="15" x14ac:dyDescent="0.2">
      <c r="C1343" t="s">
        <v>92</v>
      </c>
      <c r="D1343" s="1">
        <v>10</v>
      </c>
      <c r="E1343">
        <f>مفروضات!B26*سودوزیان!F8</f>
        <v>0</v>
      </c>
      <c r="F1343">
        <f>مفروضات!C26*سودوزیان!G8</f>
        <v>0</v>
      </c>
    </row>
    <row r="1344" spans="2:6" ht="15" x14ac:dyDescent="0.25">
      <c r="B1344" s="2" t="s">
        <v>93</v>
      </c>
      <c r="E1344" t="e">
        <f>SUM(E1340:E1343)</f>
        <v>#VALUE!</v>
      </c>
      <c r="F1344">
        <f>SUM(F1340:F1343)</f>
        <v>50000</v>
      </c>
    </row>
    <row r="1346" spans="2:6" ht="15" x14ac:dyDescent="0.25">
      <c r="B1346" s="2" t="s">
        <v>94</v>
      </c>
    </row>
    <row r="1347" spans="2:6" ht="15" x14ac:dyDescent="0.2">
      <c r="C1347" t="s">
        <v>97</v>
      </c>
      <c r="D1347" s="1" t="s">
        <v>347</v>
      </c>
      <c r="E1347">
        <f>'گردش دارایی ثابت'!E13</f>
        <v>0</v>
      </c>
      <c r="F1347">
        <f>'گردش دارایی ثابت'!E8</f>
        <v>0</v>
      </c>
    </row>
    <row r="1348" spans="2:6" ht="15" x14ac:dyDescent="0.2">
      <c r="C1348" t="s">
        <v>98</v>
      </c>
      <c r="D1348" s="1">
        <v>13</v>
      </c>
      <c r="E1348">
        <f>مفروضات!B27*سودوزیان!F8</f>
        <v>0</v>
      </c>
      <c r="F1348">
        <f>مفروضات!C27*سودوزیان!G8</f>
        <v>0</v>
      </c>
    </row>
    <row r="1349" spans="2:6" ht="15" x14ac:dyDescent="0.25">
      <c r="B1349" s="2" t="s">
        <v>99</v>
      </c>
      <c r="E1349">
        <f>SUM(E1347:E1348)</f>
        <v>0</v>
      </c>
      <c r="F1349">
        <f>SUM(F1347:F1348)</f>
        <v>0</v>
      </c>
    </row>
    <row r="1351" spans="2:6" ht="15" x14ac:dyDescent="0.25">
      <c r="B1351" s="2" t="s">
        <v>100</v>
      </c>
      <c r="E1351" t="e">
        <f>E1344+E1349</f>
        <v>#VALUE!</v>
      </c>
      <c r="F1351">
        <f>F1344+F1349</f>
        <v>50000</v>
      </c>
    </row>
    <row r="1353" spans="2:6" ht="15" x14ac:dyDescent="0.25">
      <c r="B1353" s="2" t="s">
        <v>101</v>
      </c>
    </row>
    <row r="1354" spans="2:6" ht="15" x14ac:dyDescent="0.25">
      <c r="B1354" s="2" t="s">
        <v>102</v>
      </c>
    </row>
    <row r="1355" spans="2:6" ht="15" x14ac:dyDescent="0.2">
      <c r="C1355" t="s">
        <v>103</v>
      </c>
      <c r="D1355" s="1" t="s">
        <v>348</v>
      </c>
      <c r="E1355">
        <f>'28.29.30.31'!C10</f>
        <v>0</v>
      </c>
      <c r="F1355">
        <f>'28.29.30.31'!D10</f>
        <v>0</v>
      </c>
    </row>
    <row r="1356" spans="2:6" ht="15" x14ac:dyDescent="0.2">
      <c r="C1356" t="s">
        <v>104</v>
      </c>
      <c r="D1356" s="1">
        <v>17</v>
      </c>
      <c r="E1356" t="e">
        <f>سودوزیان!F20*-1</f>
        <v>#VALUE!</v>
      </c>
      <c r="F1356" t="e">
        <f>سودوزیان!G20*-1</f>
        <v>#VALUE!</v>
      </c>
    </row>
    <row r="1357" spans="2:6" ht="15" x14ac:dyDescent="0.2">
      <c r="C1357" t="s">
        <v>105</v>
      </c>
      <c r="D1357" s="1">
        <v>18</v>
      </c>
      <c r="E1357">
        <f>'18'!C10</f>
        <v>0</v>
      </c>
      <c r="F1357">
        <f>'18'!D10</f>
        <v>0</v>
      </c>
    </row>
    <row r="1358" spans="2:6" ht="15" x14ac:dyDescent="0.2">
      <c r="C1358" t="s">
        <v>106</v>
      </c>
      <c r="D1358" s="1">
        <v>30</v>
      </c>
      <c r="E1358">
        <f>مفروضات!B39</f>
        <v>50000</v>
      </c>
      <c r="F1358">
        <f>مفروضات!C39</f>
        <v>40000</v>
      </c>
    </row>
    <row r="1359" spans="2:6" ht="15" x14ac:dyDescent="0.25">
      <c r="B1359" s="2" t="s">
        <v>107</v>
      </c>
      <c r="E1359" t="e">
        <f>SUM(E1355:E1358)</f>
        <v>#VALUE!</v>
      </c>
      <c r="F1359" t="e">
        <f>SUM(F1355:F1358)</f>
        <v>#VALUE!</v>
      </c>
    </row>
    <row r="1361" spans="2:6" ht="15" x14ac:dyDescent="0.25">
      <c r="B1361" s="2" t="s">
        <v>108</v>
      </c>
    </row>
    <row r="1362" spans="2:6" ht="15" x14ac:dyDescent="0.2">
      <c r="C1362" t="s">
        <v>109</v>
      </c>
      <c r="D1362" s="1">
        <v>19</v>
      </c>
      <c r="E1362">
        <f>'19'!C10</f>
        <v>0</v>
      </c>
      <c r="F1362">
        <f>'19'!D10</f>
        <v>0</v>
      </c>
    </row>
    <row r="1363" spans="2:6" ht="15" x14ac:dyDescent="0.2">
      <c r="C1363" t="s">
        <v>110</v>
      </c>
      <c r="D1363" s="1">
        <v>20</v>
      </c>
      <c r="E1363">
        <f>'20'!C10</f>
        <v>0</v>
      </c>
      <c r="F1363">
        <f>'20'!D10</f>
        <v>0</v>
      </c>
    </row>
    <row r="1364" spans="2:6" ht="15" x14ac:dyDescent="0.25">
      <c r="B1364" s="2" t="s">
        <v>111</v>
      </c>
      <c r="E1364">
        <f>SUM(E1362:E1363)</f>
        <v>0</v>
      </c>
      <c r="F1364">
        <f>SUM(F1362:F1363)</f>
        <v>0</v>
      </c>
    </row>
    <row r="1366" spans="2:6" ht="15" x14ac:dyDescent="0.25">
      <c r="B1366" s="2" t="s">
        <v>112</v>
      </c>
      <c r="E1366" t="e">
        <f>E1359+E1364</f>
        <v>#VALUE!</v>
      </c>
      <c r="F1366" t="e">
        <f>F1359+F1364</f>
        <v>#VALUE!</v>
      </c>
    </row>
    <row r="1368" spans="2:6" ht="15.75" x14ac:dyDescent="0.25">
      <c r="B1368" s="2" t="s">
        <v>113</v>
      </c>
      <c r="D1368" s="1">
        <v>21</v>
      </c>
      <c r="E1368">
        <f>'حقوق مالکانه'!F16</f>
        <v>8670145.466</v>
      </c>
      <c r="F1368">
        <f>'حقوق مالکانه'!F10</f>
        <v>8670145.466</v>
      </c>
    </row>
    <row r="1370" spans="2:6" ht="15" x14ac:dyDescent="0.25">
      <c r="B1370" s="2" t="s">
        <v>119</v>
      </c>
      <c r="E1370" t="e">
        <f>E1366+E1368</f>
        <v>#VALUE!</v>
      </c>
      <c r="F1370" t="e">
        <f>F1366+F1368</f>
        <v>#VALUE!</v>
      </c>
    </row>
    <row r="1372" spans="2:6" ht="15" x14ac:dyDescent="0.25">
      <c r="B1372" s="2" t="s">
        <v>349</v>
      </c>
      <c r="E1372" t="e">
        <f>IF(ROUND(E1351-E1370,0)=0,"تراز","عدم تراز")</f>
        <v>#VALUE!</v>
      </c>
      <c r="F1372" t="e">
        <f>IF(ROUND(F1351-F1370,0)=0,"تراز","عدم تراز")</f>
        <v>#VALUE!</v>
      </c>
    </row>
    <row r="1373" spans="2:6" ht="15" x14ac:dyDescent="0.25">
      <c r="D1373" s="2" t="s">
        <v>289</v>
      </c>
      <c r="E1373" s="2" t="s">
        <v>269</v>
      </c>
      <c r="F1373" s="2" t="s">
        <v>270</v>
      </c>
    </row>
    <row r="1374" spans="2:6" ht="15" x14ac:dyDescent="0.25">
      <c r="B1374" s="2" t="s">
        <v>87</v>
      </c>
    </row>
    <row r="1375" spans="2:6" ht="15" x14ac:dyDescent="0.25">
      <c r="B1375" s="2" t="s">
        <v>88</v>
      </c>
    </row>
    <row r="1376" spans="2:6" ht="15" x14ac:dyDescent="0.2">
      <c r="C1376" t="s">
        <v>89</v>
      </c>
      <c r="D1376" s="1">
        <v>6</v>
      </c>
      <c r="E1376" t="e">
        <f>'جریان های نقدی'!C30</f>
        <v>#VALUE!</v>
      </c>
      <c r="F1376">
        <f>'ترازنامه پایه'!D10</f>
        <v>50000</v>
      </c>
    </row>
    <row r="1377" spans="2:6" ht="15" x14ac:dyDescent="0.2">
      <c r="C1377" t="s">
        <v>90</v>
      </c>
      <c r="D1377" s="1" t="s">
        <v>346</v>
      </c>
      <c r="E1377">
        <f>((مفروضات!B23)/365)*سودوزیان!F8</f>
        <v>0</v>
      </c>
      <c r="F1377">
        <f>((مفروضات!C23)/365)*سودوزیان!G8</f>
        <v>0</v>
      </c>
    </row>
    <row r="1378" spans="2:6" ht="15" x14ac:dyDescent="0.2">
      <c r="C1378" t="s">
        <v>91</v>
      </c>
      <c r="D1378" s="1">
        <v>9</v>
      </c>
      <c r="E1378">
        <f>موجودی_تفصیلی!G27</f>
        <v>0</v>
      </c>
      <c r="F1378">
        <f>موجودی_تفصیلی!K27</f>
        <v>0</v>
      </c>
    </row>
    <row r="1379" spans="2:6" ht="15" x14ac:dyDescent="0.2">
      <c r="C1379" t="s">
        <v>92</v>
      </c>
      <c r="D1379" s="1">
        <v>10</v>
      </c>
      <c r="E1379">
        <f>مفروضات!B26*سودوزیان!F8</f>
        <v>0</v>
      </c>
      <c r="F1379">
        <f>مفروضات!C26*سودوزیان!G8</f>
        <v>0</v>
      </c>
    </row>
    <row r="1380" spans="2:6" ht="15" x14ac:dyDescent="0.25">
      <c r="B1380" s="2" t="s">
        <v>93</v>
      </c>
      <c r="E1380" t="e">
        <f>SUM(E1376:E1379)</f>
        <v>#VALUE!</v>
      </c>
      <c r="F1380">
        <f>SUM(F1376:F1379)</f>
        <v>50000</v>
      </c>
    </row>
    <row r="1382" spans="2:6" ht="15" x14ac:dyDescent="0.25">
      <c r="B1382" s="2" t="s">
        <v>94</v>
      </c>
    </row>
    <row r="1383" spans="2:6" ht="15" x14ac:dyDescent="0.2">
      <c r="C1383" t="s">
        <v>97</v>
      </c>
      <c r="D1383" s="1" t="s">
        <v>347</v>
      </c>
      <c r="E1383">
        <f>'گردش دارایی ثابت'!E13</f>
        <v>0</v>
      </c>
      <c r="F1383">
        <f>'گردش دارایی ثابت'!E8</f>
        <v>0</v>
      </c>
    </row>
    <row r="1384" spans="2:6" ht="15" x14ac:dyDescent="0.2">
      <c r="C1384" t="s">
        <v>98</v>
      </c>
      <c r="D1384" s="1">
        <v>13</v>
      </c>
      <c r="E1384">
        <f>مفروضات!B27*سودوزیان!F8</f>
        <v>0</v>
      </c>
      <c r="F1384">
        <f>مفروضات!C27*سودوزیان!G8</f>
        <v>0</v>
      </c>
    </row>
    <row r="1385" spans="2:6" ht="15" x14ac:dyDescent="0.25">
      <c r="B1385" s="2" t="s">
        <v>99</v>
      </c>
      <c r="E1385">
        <f>SUM(E1383:E1384)</f>
        <v>0</v>
      </c>
      <c r="F1385">
        <f>SUM(F1383:F1384)</f>
        <v>0</v>
      </c>
    </row>
    <row r="1387" spans="2:6" ht="15" x14ac:dyDescent="0.25">
      <c r="B1387" s="2" t="s">
        <v>100</v>
      </c>
      <c r="E1387" t="e">
        <f>E1380+E1385</f>
        <v>#VALUE!</v>
      </c>
      <c r="F1387">
        <f>F1380+F1385</f>
        <v>50000</v>
      </c>
    </row>
    <row r="1389" spans="2:6" ht="15" x14ac:dyDescent="0.25">
      <c r="B1389" s="2" t="s">
        <v>101</v>
      </c>
    </row>
    <row r="1390" spans="2:6" ht="15" x14ac:dyDescent="0.25">
      <c r="B1390" s="2" t="s">
        <v>102</v>
      </c>
    </row>
    <row r="1391" spans="2:6" ht="15" x14ac:dyDescent="0.2">
      <c r="C1391" t="s">
        <v>103</v>
      </c>
      <c r="D1391" s="1" t="s">
        <v>348</v>
      </c>
      <c r="E1391">
        <f>'28.29.30.31'!C10</f>
        <v>0</v>
      </c>
      <c r="F1391">
        <f>'28.29.30.31'!D10</f>
        <v>0</v>
      </c>
    </row>
    <row r="1392" spans="2:6" ht="15" x14ac:dyDescent="0.2">
      <c r="C1392" t="s">
        <v>104</v>
      </c>
      <c r="D1392" s="1">
        <v>17</v>
      </c>
      <c r="E1392" t="e">
        <f>سودوزیان!F20*-1</f>
        <v>#VALUE!</v>
      </c>
      <c r="F1392" t="e">
        <f>سودوزیان!G20*-1</f>
        <v>#VALUE!</v>
      </c>
    </row>
    <row r="1393" spans="2:6" ht="15" x14ac:dyDescent="0.2">
      <c r="C1393" t="s">
        <v>105</v>
      </c>
      <c r="D1393" s="1">
        <v>18</v>
      </c>
      <c r="E1393">
        <f>'18'!C10</f>
        <v>0</v>
      </c>
      <c r="F1393">
        <f>'18'!D10</f>
        <v>0</v>
      </c>
    </row>
    <row r="1394" spans="2:6" ht="15" x14ac:dyDescent="0.2">
      <c r="C1394" t="s">
        <v>106</v>
      </c>
      <c r="D1394" s="1">
        <v>30</v>
      </c>
      <c r="E1394">
        <f>مفروضات!B39</f>
        <v>50000</v>
      </c>
      <c r="F1394">
        <f>مفروضات!C39</f>
        <v>40000</v>
      </c>
    </row>
    <row r="1395" spans="2:6" ht="15" x14ac:dyDescent="0.25">
      <c r="B1395" s="2" t="s">
        <v>107</v>
      </c>
      <c r="E1395" t="e">
        <f>SUM(E1391:E1394)</f>
        <v>#VALUE!</v>
      </c>
      <c r="F1395" t="e">
        <f>SUM(F1391:F1394)</f>
        <v>#VALUE!</v>
      </c>
    </row>
    <row r="1397" spans="2:6" ht="15" x14ac:dyDescent="0.25">
      <c r="B1397" s="2" t="s">
        <v>108</v>
      </c>
    </row>
    <row r="1398" spans="2:6" ht="15" x14ac:dyDescent="0.2">
      <c r="C1398" t="s">
        <v>109</v>
      </c>
      <c r="D1398" s="1">
        <v>19</v>
      </c>
      <c r="E1398">
        <f>'19'!C10</f>
        <v>0</v>
      </c>
      <c r="F1398">
        <f>'19'!D10</f>
        <v>0</v>
      </c>
    </row>
    <row r="1399" spans="2:6" ht="15" x14ac:dyDescent="0.2">
      <c r="C1399" t="s">
        <v>110</v>
      </c>
      <c r="D1399" s="1">
        <v>20</v>
      </c>
      <c r="E1399">
        <f>'20'!C10</f>
        <v>0</v>
      </c>
      <c r="F1399">
        <f>'20'!D10</f>
        <v>0</v>
      </c>
    </row>
    <row r="1400" spans="2:6" ht="15" x14ac:dyDescent="0.25">
      <c r="B1400" s="2" t="s">
        <v>111</v>
      </c>
      <c r="E1400">
        <f>SUM(E1398:E1399)</f>
        <v>0</v>
      </c>
      <c r="F1400">
        <f>SUM(F1398:F1399)</f>
        <v>0</v>
      </c>
    </row>
    <row r="1402" spans="2:6" ht="15" x14ac:dyDescent="0.25">
      <c r="B1402" s="2" t="s">
        <v>112</v>
      </c>
      <c r="E1402" t="e">
        <f>E1395+E1400</f>
        <v>#VALUE!</v>
      </c>
      <c r="F1402" t="e">
        <f>F1395+F1400</f>
        <v>#VALUE!</v>
      </c>
    </row>
    <row r="1404" spans="2:6" ht="15.75" x14ac:dyDescent="0.25">
      <c r="B1404" s="2" t="s">
        <v>113</v>
      </c>
      <c r="D1404" s="1">
        <v>21</v>
      </c>
      <c r="E1404">
        <f>'حقوق مالکانه'!F16</f>
        <v>8670145.466</v>
      </c>
      <c r="F1404">
        <f>'حقوق مالکانه'!F10</f>
        <v>8670145.466</v>
      </c>
    </row>
    <row r="1406" spans="2:6" ht="15" x14ac:dyDescent="0.25">
      <c r="B1406" s="2" t="s">
        <v>119</v>
      </c>
      <c r="E1406" t="e">
        <f>E1402+E1404</f>
        <v>#VALUE!</v>
      </c>
      <c r="F1406" t="e">
        <f>F1402+F1404</f>
        <v>#VALUE!</v>
      </c>
    </row>
    <row r="1408" spans="2:6" ht="15" x14ac:dyDescent="0.25">
      <c r="B1408" s="2" t="s">
        <v>349</v>
      </c>
      <c r="E1408" t="e">
        <f>IF(ROUND(E1387-E1406,0)=0,"تراز","عدم تراز")</f>
        <v>#VALUE!</v>
      </c>
      <c r="F1408" t="e">
        <f>IF(ROUND(F1387-F1406,0)=0,"تراز","عدم تراز")</f>
        <v>#VALUE!</v>
      </c>
    </row>
    <row r="1409" spans="2:6" ht="15" x14ac:dyDescent="0.25">
      <c r="D1409" s="2" t="s">
        <v>289</v>
      </c>
      <c r="E1409" s="2" t="s">
        <v>269</v>
      </c>
      <c r="F1409" s="2" t="s">
        <v>270</v>
      </c>
    </row>
    <row r="1410" spans="2:6" ht="15" x14ac:dyDescent="0.25">
      <c r="B1410" s="2" t="s">
        <v>87</v>
      </c>
    </row>
    <row r="1411" spans="2:6" ht="15" x14ac:dyDescent="0.25">
      <c r="B1411" s="2" t="s">
        <v>88</v>
      </c>
    </row>
    <row r="1412" spans="2:6" ht="15" x14ac:dyDescent="0.2">
      <c r="C1412" t="s">
        <v>89</v>
      </c>
      <c r="D1412" s="1">
        <v>6</v>
      </c>
      <c r="E1412" t="e">
        <f>'جریان های نقدی'!C30</f>
        <v>#VALUE!</v>
      </c>
      <c r="F1412">
        <f>'ترازنامه پایه'!D10</f>
        <v>50000</v>
      </c>
    </row>
    <row r="1413" spans="2:6" ht="15" x14ac:dyDescent="0.2">
      <c r="C1413" t="s">
        <v>90</v>
      </c>
      <c r="D1413" s="1" t="s">
        <v>346</v>
      </c>
      <c r="E1413">
        <f>((مفروضات!B23)/365)*سودوزیان!F8</f>
        <v>0</v>
      </c>
      <c r="F1413">
        <f>((مفروضات!C23)/365)*سودوزیان!G8</f>
        <v>0</v>
      </c>
    </row>
    <row r="1414" spans="2:6" ht="15" x14ac:dyDescent="0.2">
      <c r="C1414" t="s">
        <v>91</v>
      </c>
      <c r="D1414" s="1">
        <v>9</v>
      </c>
      <c r="E1414">
        <f>موجودی_تفصیلی!G27</f>
        <v>0</v>
      </c>
      <c r="F1414">
        <f>موجودی_تفصیلی!K27</f>
        <v>0</v>
      </c>
    </row>
    <row r="1415" spans="2:6" ht="15" x14ac:dyDescent="0.2">
      <c r="C1415" t="s">
        <v>92</v>
      </c>
      <c r="D1415" s="1">
        <v>10</v>
      </c>
      <c r="E1415">
        <f>مفروضات!B26*سودوزیان!F8</f>
        <v>0</v>
      </c>
      <c r="F1415">
        <f>مفروضات!C26*سودوزیان!G8</f>
        <v>0</v>
      </c>
    </row>
    <row r="1416" spans="2:6" ht="15" x14ac:dyDescent="0.25">
      <c r="B1416" s="2" t="s">
        <v>93</v>
      </c>
      <c r="E1416" t="e">
        <f>SUM(E1412:E1415)</f>
        <v>#VALUE!</v>
      </c>
      <c r="F1416">
        <f>SUM(F1412:F1415)</f>
        <v>50000</v>
      </c>
    </row>
    <row r="1418" spans="2:6" ht="15" x14ac:dyDescent="0.25">
      <c r="B1418" s="2" t="s">
        <v>94</v>
      </c>
    </row>
    <row r="1419" spans="2:6" ht="15" x14ac:dyDescent="0.2">
      <c r="C1419" t="s">
        <v>97</v>
      </c>
      <c r="D1419" s="1" t="s">
        <v>347</v>
      </c>
      <c r="E1419">
        <f>'گردش دارایی ثابت'!E13</f>
        <v>0</v>
      </c>
      <c r="F1419">
        <f>'گردش دارایی ثابت'!E8</f>
        <v>0</v>
      </c>
    </row>
    <row r="1420" spans="2:6" ht="15" x14ac:dyDescent="0.2">
      <c r="C1420" t="s">
        <v>98</v>
      </c>
      <c r="D1420" s="1">
        <v>13</v>
      </c>
      <c r="E1420">
        <f>مفروضات!B27*سودوزیان!F8</f>
        <v>0</v>
      </c>
      <c r="F1420">
        <f>مفروضات!C27*سودوزیان!G8</f>
        <v>0</v>
      </c>
    </row>
    <row r="1421" spans="2:6" ht="15" x14ac:dyDescent="0.25">
      <c r="B1421" s="2" t="s">
        <v>99</v>
      </c>
      <c r="E1421">
        <f>SUM(E1419:E1420)</f>
        <v>0</v>
      </c>
      <c r="F1421">
        <f>SUM(F1419:F1420)</f>
        <v>0</v>
      </c>
    </row>
    <row r="1423" spans="2:6" ht="15" x14ac:dyDescent="0.25">
      <c r="B1423" s="2" t="s">
        <v>100</v>
      </c>
      <c r="E1423" t="e">
        <f>E1416+E1421</f>
        <v>#VALUE!</v>
      </c>
      <c r="F1423">
        <f>F1416+F1421</f>
        <v>50000</v>
      </c>
    </row>
    <row r="1425" spans="2:6" ht="15" x14ac:dyDescent="0.25">
      <c r="B1425" s="2" t="s">
        <v>101</v>
      </c>
    </row>
    <row r="1426" spans="2:6" ht="15" x14ac:dyDescent="0.25">
      <c r="B1426" s="2" t="s">
        <v>102</v>
      </c>
    </row>
    <row r="1427" spans="2:6" ht="15" x14ac:dyDescent="0.2">
      <c r="C1427" t="s">
        <v>103</v>
      </c>
      <c r="D1427" s="1" t="s">
        <v>348</v>
      </c>
      <c r="E1427">
        <f>'28.29.30.31'!C10</f>
        <v>0</v>
      </c>
      <c r="F1427">
        <f>'28.29.30.31'!D10</f>
        <v>0</v>
      </c>
    </row>
    <row r="1428" spans="2:6" ht="15" x14ac:dyDescent="0.2">
      <c r="C1428" t="s">
        <v>104</v>
      </c>
      <c r="D1428" s="1">
        <v>17</v>
      </c>
      <c r="E1428" t="e">
        <f>سودوزیان!F20*-1</f>
        <v>#VALUE!</v>
      </c>
      <c r="F1428" t="e">
        <f>سودوزیان!G20*-1</f>
        <v>#VALUE!</v>
      </c>
    </row>
    <row r="1429" spans="2:6" ht="15" x14ac:dyDescent="0.2">
      <c r="C1429" t="s">
        <v>105</v>
      </c>
      <c r="D1429" s="1">
        <v>18</v>
      </c>
      <c r="E1429">
        <f>'18'!C10</f>
        <v>0</v>
      </c>
      <c r="F1429">
        <f>'18'!D10</f>
        <v>0</v>
      </c>
    </row>
    <row r="1430" spans="2:6" ht="15" x14ac:dyDescent="0.2">
      <c r="C1430" t="s">
        <v>106</v>
      </c>
      <c r="D1430" s="1">
        <v>30</v>
      </c>
      <c r="E1430">
        <f>مفروضات!B39</f>
        <v>50000</v>
      </c>
      <c r="F1430">
        <f>مفروضات!C39</f>
        <v>40000</v>
      </c>
    </row>
    <row r="1431" spans="2:6" ht="15" x14ac:dyDescent="0.25">
      <c r="B1431" s="2" t="s">
        <v>107</v>
      </c>
      <c r="E1431" t="e">
        <f>SUM(E1427:E1430)</f>
        <v>#VALUE!</v>
      </c>
      <c r="F1431" t="e">
        <f>SUM(F1427:F1430)</f>
        <v>#VALUE!</v>
      </c>
    </row>
    <row r="1433" spans="2:6" ht="15" x14ac:dyDescent="0.25">
      <c r="B1433" s="2" t="s">
        <v>108</v>
      </c>
    </row>
    <row r="1434" spans="2:6" ht="15" x14ac:dyDescent="0.2">
      <c r="C1434" t="s">
        <v>109</v>
      </c>
      <c r="D1434" s="1">
        <v>19</v>
      </c>
      <c r="E1434">
        <f>'19'!C10</f>
        <v>0</v>
      </c>
      <c r="F1434">
        <f>'19'!D10</f>
        <v>0</v>
      </c>
    </row>
    <row r="1435" spans="2:6" ht="15" x14ac:dyDescent="0.2">
      <c r="C1435" t="s">
        <v>110</v>
      </c>
      <c r="D1435" s="1">
        <v>20</v>
      </c>
      <c r="E1435">
        <f>'20'!C10</f>
        <v>0</v>
      </c>
      <c r="F1435">
        <f>'20'!D10</f>
        <v>0</v>
      </c>
    </row>
    <row r="1436" spans="2:6" ht="15" x14ac:dyDescent="0.25">
      <c r="B1436" s="2" t="s">
        <v>111</v>
      </c>
      <c r="E1436">
        <f>SUM(E1434:E1435)</f>
        <v>0</v>
      </c>
      <c r="F1436">
        <f>SUM(F1434:F1435)</f>
        <v>0</v>
      </c>
    </row>
    <row r="1438" spans="2:6" ht="15" x14ac:dyDescent="0.25">
      <c r="B1438" s="2" t="s">
        <v>112</v>
      </c>
      <c r="E1438" t="e">
        <f>E1431+E1436</f>
        <v>#VALUE!</v>
      </c>
      <c r="F1438" t="e">
        <f>F1431+F1436</f>
        <v>#VALUE!</v>
      </c>
    </row>
    <row r="1440" spans="2:6" ht="15.75" x14ac:dyDescent="0.25">
      <c r="B1440" s="2" t="s">
        <v>113</v>
      </c>
      <c r="D1440" s="1">
        <v>21</v>
      </c>
      <c r="E1440">
        <f>'حقوق مالکانه'!F16</f>
        <v>8670145.466</v>
      </c>
      <c r="F1440">
        <f>'حقوق مالکانه'!F10</f>
        <v>8670145.466</v>
      </c>
    </row>
    <row r="1442" spans="2:6" ht="15" x14ac:dyDescent="0.25">
      <c r="B1442" s="2" t="s">
        <v>119</v>
      </c>
      <c r="E1442" t="e">
        <f>E1438+E1440</f>
        <v>#VALUE!</v>
      </c>
      <c r="F1442" t="e">
        <f>F1438+F1440</f>
        <v>#VALUE!</v>
      </c>
    </row>
    <row r="1444" spans="2:6" ht="15" x14ac:dyDescent="0.25">
      <c r="B1444" s="2" t="s">
        <v>349</v>
      </c>
      <c r="E1444" t="e">
        <f>IF(ROUND(E1423-E1442,0)=0,"تراز","عدم تراز")</f>
        <v>#VALUE!</v>
      </c>
      <c r="F1444" t="e">
        <f>IF(ROUND(F1423-F1442,0)=0,"تراز","عدم تراز")</f>
        <v>#VALUE!</v>
      </c>
    </row>
    <row r="1445" spans="2:6" ht="15" x14ac:dyDescent="0.25">
      <c r="D1445" s="2" t="s">
        <v>289</v>
      </c>
      <c r="E1445" s="2" t="s">
        <v>269</v>
      </c>
      <c r="F1445" s="2" t="s">
        <v>270</v>
      </c>
    </row>
    <row r="1446" spans="2:6" ht="15" x14ac:dyDescent="0.25">
      <c r="B1446" s="2" t="s">
        <v>87</v>
      </c>
    </row>
    <row r="1447" spans="2:6" ht="15" x14ac:dyDescent="0.25">
      <c r="B1447" s="2" t="s">
        <v>88</v>
      </c>
    </row>
    <row r="1448" spans="2:6" ht="15" x14ac:dyDescent="0.2">
      <c r="C1448" t="s">
        <v>89</v>
      </c>
      <c r="D1448" s="1">
        <v>6</v>
      </c>
      <c r="E1448" t="e">
        <f>'جریان های نقدی'!C30</f>
        <v>#VALUE!</v>
      </c>
      <c r="F1448">
        <f>'ترازنامه پایه'!D10</f>
        <v>50000</v>
      </c>
    </row>
    <row r="1449" spans="2:6" ht="15" x14ac:dyDescent="0.2">
      <c r="C1449" t="s">
        <v>90</v>
      </c>
      <c r="D1449" s="1" t="s">
        <v>346</v>
      </c>
      <c r="E1449">
        <f>((مفروضات!B23)/365)*سودوزیان!F8</f>
        <v>0</v>
      </c>
      <c r="F1449">
        <f>((مفروضات!C23)/365)*سودوزیان!G8</f>
        <v>0</v>
      </c>
    </row>
    <row r="1450" spans="2:6" ht="15" x14ac:dyDescent="0.2">
      <c r="C1450" t="s">
        <v>91</v>
      </c>
      <c r="D1450" s="1">
        <v>9</v>
      </c>
      <c r="E1450">
        <f>موجودی_تفصیلی!G27</f>
        <v>0</v>
      </c>
      <c r="F1450">
        <f>موجودی_تفصیلی!K27</f>
        <v>0</v>
      </c>
    </row>
    <row r="1451" spans="2:6" ht="15" x14ac:dyDescent="0.2">
      <c r="C1451" t="s">
        <v>92</v>
      </c>
      <c r="D1451" s="1">
        <v>10</v>
      </c>
      <c r="E1451">
        <f>مفروضات!B26*سودوزیان!F8</f>
        <v>0</v>
      </c>
      <c r="F1451">
        <f>مفروضات!C26*سودوزیان!G8</f>
        <v>0</v>
      </c>
    </row>
    <row r="1452" spans="2:6" ht="15" x14ac:dyDescent="0.25">
      <c r="B1452" s="2" t="s">
        <v>93</v>
      </c>
      <c r="E1452" t="e">
        <f>SUM(E1448:E1451)</f>
        <v>#VALUE!</v>
      </c>
      <c r="F1452">
        <f>SUM(F1448:F1451)</f>
        <v>50000</v>
      </c>
    </row>
    <row r="1454" spans="2:6" ht="15" x14ac:dyDescent="0.25">
      <c r="B1454" s="2" t="s">
        <v>94</v>
      </c>
    </row>
    <row r="1455" spans="2:6" ht="15" x14ac:dyDescent="0.2">
      <c r="C1455" t="s">
        <v>97</v>
      </c>
      <c r="D1455" s="1" t="s">
        <v>347</v>
      </c>
      <c r="E1455">
        <f>'گردش دارایی ثابت'!E13</f>
        <v>0</v>
      </c>
      <c r="F1455">
        <f>'گردش دارایی ثابت'!E8</f>
        <v>0</v>
      </c>
    </row>
    <row r="1456" spans="2:6" ht="15" x14ac:dyDescent="0.2">
      <c r="C1456" t="s">
        <v>98</v>
      </c>
      <c r="D1456" s="1">
        <v>13</v>
      </c>
      <c r="E1456">
        <f>مفروضات!B27*سودوزیان!F8</f>
        <v>0</v>
      </c>
      <c r="F1456">
        <f>مفروضات!C27*سودوزیان!G8</f>
        <v>0</v>
      </c>
    </row>
    <row r="1457" spans="2:6" ht="15" x14ac:dyDescent="0.25">
      <c r="B1457" s="2" t="s">
        <v>99</v>
      </c>
      <c r="E1457">
        <f>SUM(E1455:E1456)</f>
        <v>0</v>
      </c>
      <c r="F1457">
        <f>SUM(F1455:F1456)</f>
        <v>0</v>
      </c>
    </row>
    <row r="1459" spans="2:6" ht="15" x14ac:dyDescent="0.25">
      <c r="B1459" s="2" t="s">
        <v>100</v>
      </c>
      <c r="E1459" t="e">
        <f>E1452+E1457</f>
        <v>#VALUE!</v>
      </c>
      <c r="F1459">
        <f>F1452+F1457</f>
        <v>50000</v>
      </c>
    </row>
    <row r="1461" spans="2:6" ht="15" x14ac:dyDescent="0.25">
      <c r="B1461" s="2" t="s">
        <v>101</v>
      </c>
    </row>
    <row r="1462" spans="2:6" ht="15" x14ac:dyDescent="0.25">
      <c r="B1462" s="2" t="s">
        <v>102</v>
      </c>
    </row>
    <row r="1463" spans="2:6" ht="15" x14ac:dyDescent="0.2">
      <c r="C1463" t="s">
        <v>103</v>
      </c>
      <c r="D1463" s="1" t="s">
        <v>348</v>
      </c>
      <c r="E1463">
        <f>'28.29.30.31'!C10</f>
        <v>0</v>
      </c>
      <c r="F1463">
        <f>'28.29.30.31'!D10</f>
        <v>0</v>
      </c>
    </row>
    <row r="1464" spans="2:6" ht="15" x14ac:dyDescent="0.2">
      <c r="C1464" t="s">
        <v>104</v>
      </c>
      <c r="D1464" s="1">
        <v>17</v>
      </c>
      <c r="E1464" t="e">
        <f>سودوزیان!F20*-1</f>
        <v>#VALUE!</v>
      </c>
      <c r="F1464" t="e">
        <f>سودوزیان!G20*-1</f>
        <v>#VALUE!</v>
      </c>
    </row>
    <row r="1465" spans="2:6" ht="15" x14ac:dyDescent="0.2">
      <c r="C1465" t="s">
        <v>105</v>
      </c>
      <c r="D1465" s="1">
        <v>18</v>
      </c>
      <c r="E1465">
        <f>'18'!C10</f>
        <v>0</v>
      </c>
      <c r="F1465">
        <f>'18'!D10</f>
        <v>0</v>
      </c>
    </row>
    <row r="1466" spans="2:6" ht="15" x14ac:dyDescent="0.2">
      <c r="C1466" t="s">
        <v>106</v>
      </c>
      <c r="D1466" s="1">
        <v>30</v>
      </c>
      <c r="E1466">
        <f>مفروضات!B39</f>
        <v>50000</v>
      </c>
      <c r="F1466">
        <f>مفروضات!C39</f>
        <v>40000</v>
      </c>
    </row>
    <row r="1467" spans="2:6" ht="15" x14ac:dyDescent="0.25">
      <c r="B1467" s="2" t="s">
        <v>107</v>
      </c>
      <c r="E1467" t="e">
        <f>SUM(E1463:E1466)</f>
        <v>#VALUE!</v>
      </c>
      <c r="F1467" t="e">
        <f>SUM(F1463:F1466)</f>
        <v>#VALUE!</v>
      </c>
    </row>
    <row r="1469" spans="2:6" ht="15" x14ac:dyDescent="0.25">
      <c r="B1469" s="2" t="s">
        <v>108</v>
      </c>
    </row>
    <row r="1470" spans="2:6" ht="15" x14ac:dyDescent="0.2">
      <c r="C1470" t="s">
        <v>109</v>
      </c>
      <c r="D1470" s="1">
        <v>19</v>
      </c>
      <c r="E1470">
        <f>'19'!C10</f>
        <v>0</v>
      </c>
      <c r="F1470">
        <f>'19'!D10</f>
        <v>0</v>
      </c>
    </row>
    <row r="1471" spans="2:6" ht="15" x14ac:dyDescent="0.2">
      <c r="C1471" t="s">
        <v>110</v>
      </c>
      <c r="D1471" s="1">
        <v>20</v>
      </c>
      <c r="E1471">
        <f>'20'!C10</f>
        <v>0</v>
      </c>
      <c r="F1471">
        <f>'20'!D10</f>
        <v>0</v>
      </c>
    </row>
    <row r="1472" spans="2:6" ht="15" x14ac:dyDescent="0.25">
      <c r="B1472" s="2" t="s">
        <v>111</v>
      </c>
      <c r="E1472">
        <f>SUM(E1470:E1471)</f>
        <v>0</v>
      </c>
      <c r="F1472">
        <f>SUM(F1470:F1471)</f>
        <v>0</v>
      </c>
    </row>
    <row r="1474" spans="2:6" ht="15" x14ac:dyDescent="0.25">
      <c r="B1474" s="2" t="s">
        <v>112</v>
      </c>
      <c r="E1474" t="e">
        <f>E1467+E1472</f>
        <v>#VALUE!</v>
      </c>
      <c r="F1474" t="e">
        <f>F1467+F1472</f>
        <v>#VALUE!</v>
      </c>
    </row>
    <row r="1476" spans="2:6" ht="15.75" x14ac:dyDescent="0.25">
      <c r="B1476" s="2" t="s">
        <v>113</v>
      </c>
      <c r="D1476" s="1">
        <v>21</v>
      </c>
      <c r="E1476">
        <f>'حقوق مالکانه'!F16</f>
        <v>8670145.466</v>
      </c>
      <c r="F1476">
        <f>'حقوق مالکانه'!F10</f>
        <v>8670145.466</v>
      </c>
    </row>
    <row r="1478" spans="2:6" ht="15" x14ac:dyDescent="0.25">
      <c r="B1478" s="2" t="s">
        <v>119</v>
      </c>
      <c r="E1478" t="e">
        <f>E1474+E1476</f>
        <v>#VALUE!</v>
      </c>
      <c r="F1478" t="e">
        <f>F1474+F1476</f>
        <v>#VALUE!</v>
      </c>
    </row>
    <row r="1480" spans="2:6" ht="15" x14ac:dyDescent="0.25">
      <c r="B1480" s="2" t="s">
        <v>349</v>
      </c>
      <c r="E1480" t="e">
        <f>IF(ROUND(E1459-E1478,0)=0,"تراز","عدم تراز")</f>
        <v>#VALUE!</v>
      </c>
      <c r="F1480" t="e">
        <f>IF(ROUND(F1459-F1478,0)=0,"تراز","عدم تراز")</f>
        <v>#VALUE!</v>
      </c>
    </row>
    <row r="1481" spans="2:6" ht="15" x14ac:dyDescent="0.25">
      <c r="D1481" s="2" t="s">
        <v>289</v>
      </c>
      <c r="E1481" s="2" t="s">
        <v>269</v>
      </c>
      <c r="F1481" s="2" t="s">
        <v>270</v>
      </c>
    </row>
    <row r="1482" spans="2:6" ht="15" x14ac:dyDescent="0.25">
      <c r="B1482" s="2" t="s">
        <v>87</v>
      </c>
    </row>
    <row r="1483" spans="2:6" ht="15" x14ac:dyDescent="0.25">
      <c r="B1483" s="2" t="s">
        <v>88</v>
      </c>
    </row>
    <row r="1484" spans="2:6" ht="15" x14ac:dyDescent="0.2">
      <c r="C1484" t="s">
        <v>89</v>
      </c>
      <c r="D1484" s="1">
        <v>6</v>
      </c>
      <c r="E1484" t="e">
        <f>'جریان های نقدی'!C30</f>
        <v>#VALUE!</v>
      </c>
      <c r="F1484">
        <f>'ترازنامه پایه'!D10</f>
        <v>50000</v>
      </c>
    </row>
    <row r="1485" spans="2:6" ht="15" x14ac:dyDescent="0.2">
      <c r="C1485" t="s">
        <v>90</v>
      </c>
      <c r="D1485" s="1" t="s">
        <v>346</v>
      </c>
      <c r="E1485">
        <f>((مفروضات!B23)/365)*سودوزیان!F8</f>
        <v>0</v>
      </c>
      <c r="F1485">
        <f>((مفروضات!C23)/365)*سودوزیان!G8</f>
        <v>0</v>
      </c>
    </row>
    <row r="1486" spans="2:6" ht="15" x14ac:dyDescent="0.2">
      <c r="C1486" t="s">
        <v>91</v>
      </c>
      <c r="D1486" s="1">
        <v>9</v>
      </c>
      <c r="E1486">
        <f>موجودی_تفصیلی!G27</f>
        <v>0</v>
      </c>
      <c r="F1486">
        <f>موجودی_تفصیلی!K27</f>
        <v>0</v>
      </c>
    </row>
    <row r="1487" spans="2:6" ht="15" x14ac:dyDescent="0.2">
      <c r="C1487" t="s">
        <v>92</v>
      </c>
      <c r="D1487" s="1">
        <v>10</v>
      </c>
      <c r="E1487">
        <f>مفروضات!B26*سودوزیان!F8</f>
        <v>0</v>
      </c>
      <c r="F1487">
        <f>مفروضات!C26*سودوزیان!G8</f>
        <v>0</v>
      </c>
    </row>
    <row r="1488" spans="2:6" ht="15" x14ac:dyDescent="0.25">
      <c r="B1488" s="2" t="s">
        <v>93</v>
      </c>
      <c r="E1488" t="e">
        <f>SUM(E1484:E1487)</f>
        <v>#VALUE!</v>
      </c>
      <c r="F1488">
        <f>SUM(F1484:F1487)</f>
        <v>50000</v>
      </c>
    </row>
    <row r="1490" spans="2:6" ht="15" x14ac:dyDescent="0.25">
      <c r="B1490" s="2" t="s">
        <v>94</v>
      </c>
    </row>
    <row r="1491" spans="2:6" ht="15" x14ac:dyDescent="0.2">
      <c r="C1491" t="s">
        <v>97</v>
      </c>
      <c r="D1491" s="1" t="s">
        <v>347</v>
      </c>
      <c r="E1491">
        <f>'گردش دارایی ثابت'!E13</f>
        <v>0</v>
      </c>
      <c r="F1491">
        <f>'گردش دارایی ثابت'!E8</f>
        <v>0</v>
      </c>
    </row>
    <row r="1492" spans="2:6" ht="15" x14ac:dyDescent="0.2">
      <c r="C1492" t="s">
        <v>98</v>
      </c>
      <c r="D1492" s="1">
        <v>13</v>
      </c>
      <c r="E1492">
        <f>مفروضات!B27*سودوزیان!F8</f>
        <v>0</v>
      </c>
      <c r="F1492">
        <f>مفروضات!C27*سودوزیان!G8</f>
        <v>0</v>
      </c>
    </row>
    <row r="1493" spans="2:6" ht="15" x14ac:dyDescent="0.25">
      <c r="B1493" s="2" t="s">
        <v>99</v>
      </c>
      <c r="E1493">
        <f>SUM(E1491:E1492)</f>
        <v>0</v>
      </c>
      <c r="F1493">
        <f>SUM(F1491:F1492)</f>
        <v>0</v>
      </c>
    </row>
    <row r="1495" spans="2:6" ht="15" x14ac:dyDescent="0.25">
      <c r="B1495" s="2" t="s">
        <v>100</v>
      </c>
      <c r="E1495" t="e">
        <f>E1488+E1493</f>
        <v>#VALUE!</v>
      </c>
      <c r="F1495">
        <f>F1488+F1493</f>
        <v>50000</v>
      </c>
    </row>
    <row r="1497" spans="2:6" ht="15" x14ac:dyDescent="0.25">
      <c r="B1497" s="2" t="s">
        <v>101</v>
      </c>
    </row>
    <row r="1498" spans="2:6" ht="15" x14ac:dyDescent="0.25">
      <c r="B1498" s="2" t="s">
        <v>102</v>
      </c>
    </row>
    <row r="1499" spans="2:6" ht="15" x14ac:dyDescent="0.2">
      <c r="C1499" t="s">
        <v>103</v>
      </c>
      <c r="D1499" s="1" t="s">
        <v>348</v>
      </c>
      <c r="E1499">
        <f>'28.29.30.31'!C10</f>
        <v>0</v>
      </c>
      <c r="F1499">
        <f>'28.29.30.31'!D10</f>
        <v>0</v>
      </c>
    </row>
    <row r="1500" spans="2:6" ht="15" x14ac:dyDescent="0.2">
      <c r="C1500" t="s">
        <v>104</v>
      </c>
      <c r="D1500" s="1">
        <v>17</v>
      </c>
      <c r="E1500" t="e">
        <f>سودوزیان!F20*-1</f>
        <v>#VALUE!</v>
      </c>
      <c r="F1500" t="e">
        <f>سودوزیان!G20*-1</f>
        <v>#VALUE!</v>
      </c>
    </row>
    <row r="1501" spans="2:6" ht="15" x14ac:dyDescent="0.2">
      <c r="C1501" t="s">
        <v>105</v>
      </c>
      <c r="D1501" s="1">
        <v>18</v>
      </c>
      <c r="E1501">
        <f>'18'!C10</f>
        <v>0</v>
      </c>
      <c r="F1501">
        <f>'18'!D10</f>
        <v>0</v>
      </c>
    </row>
    <row r="1502" spans="2:6" ht="15" x14ac:dyDescent="0.2">
      <c r="C1502" t="s">
        <v>106</v>
      </c>
      <c r="D1502" s="1">
        <v>30</v>
      </c>
      <c r="E1502">
        <f>مفروضات!B39</f>
        <v>50000</v>
      </c>
      <c r="F1502">
        <f>مفروضات!C39</f>
        <v>40000</v>
      </c>
    </row>
    <row r="1503" spans="2:6" ht="15" x14ac:dyDescent="0.25">
      <c r="B1503" s="2" t="s">
        <v>107</v>
      </c>
      <c r="E1503" t="e">
        <f>SUM(E1499:E1502)</f>
        <v>#VALUE!</v>
      </c>
      <c r="F1503" t="e">
        <f>SUM(F1499:F1502)</f>
        <v>#VALUE!</v>
      </c>
    </row>
    <row r="1505" spans="2:6" ht="15" x14ac:dyDescent="0.25">
      <c r="B1505" s="2" t="s">
        <v>108</v>
      </c>
    </row>
    <row r="1506" spans="2:6" ht="15" x14ac:dyDescent="0.2">
      <c r="C1506" t="s">
        <v>109</v>
      </c>
      <c r="D1506" s="1">
        <v>19</v>
      </c>
      <c r="E1506">
        <f>'19'!C10</f>
        <v>0</v>
      </c>
      <c r="F1506">
        <f>'19'!D10</f>
        <v>0</v>
      </c>
    </row>
    <row r="1507" spans="2:6" ht="15" x14ac:dyDescent="0.2">
      <c r="C1507" t="s">
        <v>110</v>
      </c>
      <c r="D1507" s="1">
        <v>20</v>
      </c>
      <c r="E1507">
        <f>'20'!C10</f>
        <v>0</v>
      </c>
      <c r="F1507">
        <f>'20'!D10</f>
        <v>0</v>
      </c>
    </row>
    <row r="1508" spans="2:6" ht="15" x14ac:dyDescent="0.25">
      <c r="B1508" s="2" t="s">
        <v>111</v>
      </c>
      <c r="E1508">
        <f>SUM(E1506:E1507)</f>
        <v>0</v>
      </c>
      <c r="F1508">
        <f>SUM(F1506:F1507)</f>
        <v>0</v>
      </c>
    </row>
    <row r="1510" spans="2:6" ht="15" x14ac:dyDescent="0.25">
      <c r="B1510" s="2" t="s">
        <v>112</v>
      </c>
      <c r="E1510" t="e">
        <f>E1503+E1508</f>
        <v>#VALUE!</v>
      </c>
      <c r="F1510" t="e">
        <f>F1503+F1508</f>
        <v>#VALUE!</v>
      </c>
    </row>
    <row r="1512" spans="2:6" ht="15.75" x14ac:dyDescent="0.25">
      <c r="B1512" s="2" t="s">
        <v>113</v>
      </c>
      <c r="D1512" s="1">
        <v>21</v>
      </c>
      <c r="E1512">
        <f>'حقوق مالکانه'!F16</f>
        <v>8670145.466</v>
      </c>
      <c r="F1512">
        <f>'حقوق مالکانه'!F10</f>
        <v>8670145.466</v>
      </c>
    </row>
    <row r="1514" spans="2:6" ht="15" x14ac:dyDescent="0.25">
      <c r="B1514" s="2" t="s">
        <v>119</v>
      </c>
      <c r="E1514" t="e">
        <f>E1510+E1512</f>
        <v>#VALUE!</v>
      </c>
      <c r="F1514" t="e">
        <f>F1510+F1512</f>
        <v>#VALUE!</v>
      </c>
    </row>
    <row r="1516" spans="2:6" ht="15" x14ac:dyDescent="0.25">
      <c r="B1516" s="2" t="s">
        <v>349</v>
      </c>
      <c r="E1516" t="e">
        <f>IF(ROUND(E1495-E1514,0)=0,"تراز","عدم تراز")</f>
        <v>#VALUE!</v>
      </c>
      <c r="F1516" t="e">
        <f>IF(ROUND(F1495-F1514,0)=0,"تراز","عدم تراز")</f>
        <v>#VALUE!</v>
      </c>
    </row>
  </sheetData>
  <mergeCells count="4">
    <mergeCell ref="A1:D1"/>
    <mergeCell ref="A4:D4"/>
    <mergeCell ref="A3:D3"/>
    <mergeCell ref="A2:D2"/>
  </mergeCells>
  <hyperlinks>
    <hyperlink ref="AZ1" location="'وضعیت مالی'!A1" display="بازگشت به وضعیت مالی"/>
    <hyperlink ref="D8" location="'6'!A1" display="'6'!A1"/>
    <hyperlink ref="D9" location="'42.43'!A1" display="42.43"/>
    <hyperlink ref="D10" location="'موجودی'!A1" display="'موجودی'!A1"/>
    <hyperlink ref="D11" location="'10.11.12'!A1" display="'10.11.12'!A1"/>
    <hyperlink ref="D15" location="'گردش دارایی ثابت'!A1" display="گردش دارایی ثابت"/>
    <hyperlink ref="D16" location="'13'!A1" display="'13'!A1"/>
    <hyperlink ref="D23" location="'28.29.30.31'!A1" display="28.29.30.31"/>
    <hyperlink ref="D24" location="'17'!A1" display="'17'!A1"/>
    <hyperlink ref="D25" location="'18'!A1" display="'18'!A1"/>
    <hyperlink ref="D26" location="'16'!A1" display="'16'!A1"/>
    <hyperlink ref="D30" location="'19'!A1" display="'19'!A1"/>
    <hyperlink ref="D31" location="'20'!A1" display="'20'!A1"/>
    <hyperlink ref="D36" location="'21'!A1" display="'21'!A1"/>
    <hyperlink ref="D44" location="'6'!A1" display="'6'!A1"/>
    <hyperlink ref="D45" location="'42.43'!A1" display="42.43"/>
    <hyperlink ref="D46" location="'موجودی'!A1" display="'موجودی'!A1"/>
    <hyperlink ref="D47" location="'10.11.12'!A1" display="'10.11.12'!A1"/>
    <hyperlink ref="D51" location="'گردش دارایی ثابت'!A1" display="گردش دارایی ثابت"/>
    <hyperlink ref="D52" location="'13'!A1" display="'13'!A1"/>
    <hyperlink ref="D59" location="'28.29.30.31'!A1" display="28.29.30.31"/>
    <hyperlink ref="D60" location="'17'!A1" display="'17'!A1"/>
    <hyperlink ref="D61" location="'18'!A1" display="'18'!A1"/>
    <hyperlink ref="D62" location="'16'!A1" display="'16'!A1"/>
    <hyperlink ref="D66" location="'19'!A1" display="'19'!A1"/>
    <hyperlink ref="D67" location="'20'!A1" display="'20'!A1"/>
    <hyperlink ref="D72" location="'21'!A1" display="'21'!A1"/>
    <hyperlink ref="D80" location="'6'!A1" display="'6'!A1"/>
    <hyperlink ref="D81" location="'42.43'!A1" display="42.43"/>
    <hyperlink ref="D82" location="'موجودی'!A1" display="'موجودی'!A1"/>
    <hyperlink ref="D83" location="'10.11.12'!A1" display="'10.11.12'!A1"/>
    <hyperlink ref="D87" location="'گردش دارایی ثابت'!A1" display="گردش دارایی ثابت"/>
    <hyperlink ref="D88" location="'13'!A1" display="'13'!A1"/>
    <hyperlink ref="D95" location="'28.29.30.31'!A1" display="28.29.30.31"/>
    <hyperlink ref="D96" location="'17'!A1" display="'17'!A1"/>
    <hyperlink ref="D97" location="'18'!A1" display="'18'!A1"/>
    <hyperlink ref="D98" location="'16'!A1" display="'16'!A1"/>
    <hyperlink ref="D102" location="'19'!A1" display="'19'!A1"/>
    <hyperlink ref="D103" location="'20'!A1" display="'20'!A1"/>
    <hyperlink ref="D108" location="'21'!A1" display="'21'!A1"/>
    <hyperlink ref="D116" location="'6'!A1" display="'6'!A1"/>
    <hyperlink ref="D117" location="'42.43'!A1" display="42.43"/>
    <hyperlink ref="D118" location="'موجودی'!A1" display="'موجودی'!A1"/>
    <hyperlink ref="D119" location="'10.11.12'!A1" display="'10.11.12'!A1"/>
    <hyperlink ref="D123" location="'گردش دارایی ثابت'!A1" display="گردش دارایی ثابت"/>
    <hyperlink ref="D124" location="'13'!A1" display="'13'!A1"/>
    <hyperlink ref="D131" location="'28.29.30.31'!A1" display="28.29.30.31"/>
    <hyperlink ref="D132" location="'17'!A1" display="'17'!A1"/>
    <hyperlink ref="D133" location="'18'!A1" display="'18'!A1"/>
    <hyperlink ref="D134" location="'16'!A1" display="'16'!A1"/>
    <hyperlink ref="D138" location="'19'!A1" display="'19'!A1"/>
    <hyperlink ref="D139" location="'20'!A1" display="'20'!A1"/>
    <hyperlink ref="D144" location="'21'!A1" display="'21'!A1"/>
    <hyperlink ref="D152" location="'6'!A1" display="'6'!A1"/>
    <hyperlink ref="D153" location="'42.43'!A1" display="42.43"/>
    <hyperlink ref="D154" location="'موجودی'!A1" display="'موجودی'!A1"/>
    <hyperlink ref="D155" location="'10.11.12'!A1" display="'10.11.12'!A1"/>
    <hyperlink ref="D159" location="'گردش دارایی ثابت'!A1" display="گردش دارایی ثابت"/>
    <hyperlink ref="D160" location="'13'!A1" display="'13'!A1"/>
    <hyperlink ref="D167" location="'28.29.30.31'!A1" display="28.29.30.31"/>
    <hyperlink ref="D168" location="'17'!A1" display="'17'!A1"/>
    <hyperlink ref="D169" location="'18'!A1" display="'18'!A1"/>
    <hyperlink ref="D170" location="'16'!A1" display="'16'!A1"/>
    <hyperlink ref="D174" location="'19'!A1" display="'19'!A1"/>
    <hyperlink ref="D175" location="'20'!A1" display="'20'!A1"/>
    <hyperlink ref="D180" location="'21'!A1" display="'21'!A1"/>
    <hyperlink ref="D188" location="'6'!A1" display="'6'!A1"/>
    <hyperlink ref="D189" location="'42.43'!A1" display="42.43"/>
    <hyperlink ref="D190" location="'موجودی'!A1" display="'موجودی'!A1"/>
    <hyperlink ref="D191" location="'10.11.12'!A1" display="'10.11.12'!A1"/>
    <hyperlink ref="D195" location="'گردش دارایی ثابت'!A1" display="گردش دارایی ثابت"/>
    <hyperlink ref="D196" location="'13'!A1" display="'13'!A1"/>
    <hyperlink ref="D203" location="'28.29.30.31'!A1" display="28.29.30.31"/>
    <hyperlink ref="D204" location="'17'!A1" display="'17'!A1"/>
    <hyperlink ref="D205" location="'18'!A1" display="'18'!A1"/>
    <hyperlink ref="D206" location="'16'!A1" display="'16'!A1"/>
    <hyperlink ref="D210" location="'19'!A1" display="'19'!A1"/>
    <hyperlink ref="D211" location="'20'!A1" display="'20'!A1"/>
    <hyperlink ref="D216" location="'21'!A1" display="'21'!A1"/>
    <hyperlink ref="D224" location="'6'!A1" display="'6'!A1"/>
    <hyperlink ref="D225" location="'42.43'!A1" display="42.43"/>
    <hyperlink ref="D226" location="'موجودی'!A1" display="'موجودی'!A1"/>
    <hyperlink ref="D227" location="'10.11.12'!A1" display="'10.11.12'!A1"/>
    <hyperlink ref="D231" location="'گردش دارایی ثابت'!A1" display="گردش دارایی ثابت"/>
    <hyperlink ref="D232" location="'13'!A1" display="'13'!A1"/>
    <hyperlink ref="D239" location="'28.29.30.31'!A1" display="28.29.30.31"/>
    <hyperlink ref="D240" location="'17'!A1" display="'17'!A1"/>
    <hyperlink ref="D241" location="'18'!A1" display="'18'!A1"/>
    <hyperlink ref="D242" location="'16'!A1" display="'16'!A1"/>
    <hyperlink ref="D246" location="'19'!A1" display="'19'!A1"/>
    <hyperlink ref="D247" location="'20'!A1" display="'20'!A1"/>
    <hyperlink ref="D252" location="'21'!A1" display="'21'!A1"/>
    <hyperlink ref="D260" location="'6'!A1" display="'6'!A1"/>
    <hyperlink ref="D261" location="'42.43'!A1" display="42.43"/>
    <hyperlink ref="D262" location="'موجودی'!A1" display="'موجودی'!A1"/>
    <hyperlink ref="D263" location="'10.11.12'!A1" display="'10.11.12'!A1"/>
    <hyperlink ref="D267" location="'گردش دارایی ثابت'!A1" display="گردش دارایی ثابت"/>
    <hyperlink ref="D268" location="'13'!A1" display="'13'!A1"/>
    <hyperlink ref="D275" location="'28.29.30.31'!A1" display="28.29.30.31"/>
    <hyperlink ref="D276" location="'17'!A1" display="'17'!A1"/>
    <hyperlink ref="D277" location="'18'!A1" display="'18'!A1"/>
    <hyperlink ref="D278" location="'16'!A1" display="'16'!A1"/>
    <hyperlink ref="D282" location="'19'!A1" display="'19'!A1"/>
    <hyperlink ref="D283" location="'20'!A1" display="'20'!A1"/>
    <hyperlink ref="D288" location="'21'!A1" display="'21'!A1"/>
    <hyperlink ref="D296" location="'6'!A1" display="'6'!A1"/>
    <hyperlink ref="D297" location="'42.43'!A1" display="42.43"/>
    <hyperlink ref="D298" location="'موجودی'!A1" display="'موجودی'!A1"/>
    <hyperlink ref="D299" location="'10.11.12'!A1" display="'10.11.12'!A1"/>
    <hyperlink ref="D303" location="'گردش دارایی ثابت'!A1" display="گردش دارایی ثابت"/>
    <hyperlink ref="D304" location="'13'!A1" display="'13'!A1"/>
    <hyperlink ref="D311" location="'28.29.30.31'!A1" display="28.29.30.31"/>
    <hyperlink ref="D312" location="'17'!A1" display="'17'!A1"/>
    <hyperlink ref="D313" location="'18'!A1" display="'18'!A1"/>
    <hyperlink ref="D314" location="'16'!A1" display="'16'!A1"/>
    <hyperlink ref="D318" location="'19'!A1" display="'19'!A1"/>
    <hyperlink ref="D319" location="'20'!A1" display="'20'!A1"/>
    <hyperlink ref="D324" location="'21'!A1" display="'21'!A1"/>
    <hyperlink ref="D332" location="'6'!A1" display="'6'!A1"/>
    <hyperlink ref="D333" location="'42.43'!A1" display="42.43"/>
    <hyperlink ref="D334" location="'موجودی'!A1" display="'موجودی'!A1"/>
    <hyperlink ref="D335" location="'10.11.12'!A1" display="'10.11.12'!A1"/>
    <hyperlink ref="D339" location="'گردش دارایی ثابت'!A1" display="گردش دارایی ثابت"/>
    <hyperlink ref="D340" location="'13'!A1" display="'13'!A1"/>
    <hyperlink ref="D347" location="'28.29.30.31'!A1" display="28.29.30.31"/>
    <hyperlink ref="D348" location="'17'!A1" display="'17'!A1"/>
    <hyperlink ref="D349" location="'18'!A1" display="'18'!A1"/>
    <hyperlink ref="D350" location="'16'!A1" display="'16'!A1"/>
    <hyperlink ref="D354" location="'19'!A1" display="'19'!A1"/>
    <hyperlink ref="D355" location="'20'!A1" display="'20'!A1"/>
    <hyperlink ref="D360" location="'21'!A1" display="'21'!A1"/>
    <hyperlink ref="D368" location="'6'!A1" display="'6'!A1"/>
    <hyperlink ref="D369" location="'42.43'!A1" display="42.43"/>
    <hyperlink ref="D370" location="'موجودی'!A1" display="'موجودی'!A1"/>
    <hyperlink ref="D371" location="'10.11.12'!A1" display="'10.11.12'!A1"/>
    <hyperlink ref="D375" location="'گردش دارایی ثابت'!A1" display="گردش دارایی ثابت"/>
    <hyperlink ref="D376" location="'13'!A1" display="'13'!A1"/>
    <hyperlink ref="D383" location="'28.29.30.31'!A1" display="28.29.30.31"/>
    <hyperlink ref="D384" location="'17'!A1" display="'17'!A1"/>
    <hyperlink ref="D385" location="'18'!A1" display="'18'!A1"/>
    <hyperlink ref="D386" location="'16'!A1" display="'16'!A1"/>
    <hyperlink ref="D390" location="'19'!A1" display="'19'!A1"/>
    <hyperlink ref="D391" location="'20'!A1" display="'20'!A1"/>
    <hyperlink ref="D396" location="'21'!A1" display="'21'!A1"/>
    <hyperlink ref="D404" location="'6'!A1" display="'6'!A1"/>
    <hyperlink ref="D405" location="'42.43'!A1" display="42.43"/>
    <hyperlink ref="D406" location="'موجودی'!A1" display="'موجودی'!A1"/>
    <hyperlink ref="D407" location="'10.11.12'!A1" display="'10.11.12'!A1"/>
    <hyperlink ref="D411" location="'گردش دارایی ثابت'!A1" display="گردش دارایی ثابت"/>
    <hyperlink ref="D412" location="'13'!A1" display="'13'!A1"/>
    <hyperlink ref="D419" location="'28.29.30.31'!A1" display="28.29.30.31"/>
    <hyperlink ref="D420" location="'17'!A1" display="'17'!A1"/>
    <hyperlink ref="D421" location="'18'!A1" display="'18'!A1"/>
    <hyperlink ref="D422" location="'16'!A1" display="'16'!A1"/>
    <hyperlink ref="D426" location="'19'!A1" display="'19'!A1"/>
    <hyperlink ref="D427" location="'20'!A1" display="'20'!A1"/>
    <hyperlink ref="D432" location="'21'!A1" display="'21'!A1"/>
    <hyperlink ref="D440" location="'6'!A1" display="'6'!A1"/>
    <hyperlink ref="D441" location="'42.43'!A1" display="42.43"/>
    <hyperlink ref="D442" location="'موجودی'!A1" display="'موجودی'!A1"/>
    <hyperlink ref="D443" location="'10.11.12'!A1" display="'10.11.12'!A1"/>
    <hyperlink ref="D447" location="'گردش دارایی ثابت'!A1" display="گردش دارایی ثابت"/>
    <hyperlink ref="D448" location="'13'!A1" display="'13'!A1"/>
    <hyperlink ref="D455" location="'28.29.30.31'!A1" display="28.29.30.31"/>
    <hyperlink ref="D456" location="'17'!A1" display="'17'!A1"/>
    <hyperlink ref="D457" location="'18'!A1" display="'18'!A1"/>
    <hyperlink ref="D458" location="'16'!A1" display="'16'!A1"/>
    <hyperlink ref="D462" location="'19'!A1" display="'19'!A1"/>
    <hyperlink ref="D463" location="'20'!A1" display="'20'!A1"/>
    <hyperlink ref="D468" location="'21'!A1" display="'21'!A1"/>
    <hyperlink ref="D476" location="'6'!A1" display="'6'!A1"/>
    <hyperlink ref="D477" location="'42.43'!A1" display="42.43"/>
    <hyperlink ref="D478" location="'موجودی'!A1" display="'موجودی'!A1"/>
    <hyperlink ref="D479" location="'10.11.12'!A1" display="'10.11.12'!A1"/>
    <hyperlink ref="D483" location="'گردش دارایی ثابت'!A1" display="گردش دارایی ثابت"/>
    <hyperlink ref="D484" location="'13'!A1" display="'13'!A1"/>
    <hyperlink ref="D491" location="'28.29.30.31'!A1" display="28.29.30.31"/>
    <hyperlink ref="D492" location="'17'!A1" display="'17'!A1"/>
    <hyperlink ref="D493" location="'18'!A1" display="'18'!A1"/>
    <hyperlink ref="D494" location="'16'!A1" display="'16'!A1"/>
    <hyperlink ref="D498" location="'19'!A1" display="'19'!A1"/>
    <hyperlink ref="D499" location="'20'!A1" display="'20'!A1"/>
    <hyperlink ref="D504" location="'21'!A1" display="'21'!A1"/>
    <hyperlink ref="D512" location="'6'!A1" display="'6'!A1"/>
    <hyperlink ref="D513" location="'42.43'!A1" display="42.43"/>
    <hyperlink ref="D514" location="'موجودی'!A1" display="'موجودی'!A1"/>
    <hyperlink ref="D515" location="'10.11.12'!A1" display="'10.11.12'!A1"/>
    <hyperlink ref="D519" location="'گردش دارایی ثابت'!A1" display="گردش دارایی ثابت"/>
    <hyperlink ref="D520" location="'13'!A1" display="'13'!A1"/>
    <hyperlink ref="D527" location="'28.29.30.31'!A1" display="28.29.30.31"/>
    <hyperlink ref="D528" location="'17'!A1" display="'17'!A1"/>
    <hyperlink ref="D529" location="'18'!A1" display="'18'!A1"/>
    <hyperlink ref="D530" location="'16'!A1" display="'16'!A1"/>
    <hyperlink ref="D534" location="'19'!A1" display="'19'!A1"/>
    <hyperlink ref="D535" location="'20'!A1" display="'20'!A1"/>
    <hyperlink ref="D540" location="'21'!A1" display="'21'!A1"/>
    <hyperlink ref="D548" location="'6'!A1" display="'6'!A1"/>
    <hyperlink ref="D549" location="'42.43'!A1" display="42.43"/>
    <hyperlink ref="D550" location="'موجودی'!A1" display="'موجودی'!A1"/>
    <hyperlink ref="D551" location="'10.11.12'!A1" display="'10.11.12'!A1"/>
    <hyperlink ref="D555" location="'گردش دارایی ثابت'!A1" display="گردش دارایی ثابت"/>
    <hyperlink ref="D556" location="'13'!A1" display="'13'!A1"/>
    <hyperlink ref="D563" location="'28.29.30.31'!A1" display="28.29.30.31"/>
    <hyperlink ref="D564" location="'17'!A1" display="'17'!A1"/>
    <hyperlink ref="D565" location="'18'!A1" display="'18'!A1"/>
    <hyperlink ref="D566" location="'16'!A1" display="'16'!A1"/>
    <hyperlink ref="D570" location="'19'!A1" display="'19'!A1"/>
    <hyperlink ref="D571" location="'20'!A1" display="'20'!A1"/>
    <hyperlink ref="D576" location="'21'!A1" display="'21'!A1"/>
    <hyperlink ref="D584" location="'6'!A1" display="'6'!A1"/>
    <hyperlink ref="D585" location="'42.43'!A1" display="42.43"/>
    <hyperlink ref="D586" location="'موجودی'!A1" display="'موجودی'!A1"/>
    <hyperlink ref="D587" location="'10.11.12'!A1" display="'10.11.12'!A1"/>
    <hyperlink ref="D591" location="'گردش دارایی ثابت'!A1" display="گردش دارایی ثابت"/>
    <hyperlink ref="D592" location="'13'!A1" display="'13'!A1"/>
    <hyperlink ref="D599" location="'28.29.30.31'!A1" display="28.29.30.31"/>
    <hyperlink ref="D600" location="'17'!A1" display="'17'!A1"/>
    <hyperlink ref="D601" location="'18'!A1" display="'18'!A1"/>
    <hyperlink ref="D602" location="'16'!A1" display="'16'!A1"/>
    <hyperlink ref="D606" location="'19'!A1" display="'19'!A1"/>
    <hyperlink ref="D607" location="'20'!A1" display="'20'!A1"/>
    <hyperlink ref="D612" location="'21'!A1" display="'21'!A1"/>
    <hyperlink ref="D620" location="'6'!A1" display="'6'!A1"/>
    <hyperlink ref="D621" location="'42.43'!A1" display="42.43"/>
    <hyperlink ref="D622" location="'موجودی'!A1" display="'موجودی'!A1"/>
    <hyperlink ref="D623" location="'10.11.12'!A1" display="'10.11.12'!A1"/>
    <hyperlink ref="D627" location="'گردش دارایی ثابت'!A1" display="گردش دارایی ثابت"/>
    <hyperlink ref="D628" location="'13'!A1" display="'13'!A1"/>
    <hyperlink ref="D635" location="'28.29.30.31'!A1" display="28.29.30.31"/>
    <hyperlink ref="D636" location="'17'!A1" display="'17'!A1"/>
    <hyperlink ref="D637" location="'18'!A1" display="'18'!A1"/>
    <hyperlink ref="D638" location="'16'!A1" display="'16'!A1"/>
    <hyperlink ref="D642" location="'19'!A1" display="'19'!A1"/>
    <hyperlink ref="D643" location="'20'!A1" display="'20'!A1"/>
    <hyperlink ref="D648" location="'21'!A1" display="'21'!A1"/>
    <hyperlink ref="D656" location="'6'!A1" display="'6'!A1"/>
    <hyperlink ref="D657" location="'42.43'!A1" display="42.43"/>
    <hyperlink ref="D658" location="'موجودی'!A1" display="'موجودی'!A1"/>
    <hyperlink ref="D659" location="'10.11.12'!A1" display="'10.11.12'!A1"/>
    <hyperlink ref="D663" location="'گردش دارایی ثابت'!A1" display="گردش دارایی ثابت"/>
    <hyperlink ref="D664" location="'13'!A1" display="'13'!A1"/>
    <hyperlink ref="D671" location="'28.29.30.31'!A1" display="28.29.30.31"/>
    <hyperlink ref="D672" location="'17'!A1" display="'17'!A1"/>
    <hyperlink ref="D673" location="'18'!A1" display="'18'!A1"/>
    <hyperlink ref="D674" location="'16'!A1" display="'16'!A1"/>
    <hyperlink ref="D678" location="'19'!A1" display="'19'!A1"/>
    <hyperlink ref="D679" location="'20'!A1" display="'20'!A1"/>
    <hyperlink ref="D684" location="'21'!A1" display="'21'!A1"/>
    <hyperlink ref="D692" location="'6'!A1" display="'6'!A1"/>
    <hyperlink ref="D693" location="'42.43'!A1" display="42.43"/>
    <hyperlink ref="D694" location="'موجودی'!A1" display="'موجودی'!A1"/>
    <hyperlink ref="D695" location="'10.11.12'!A1" display="'10.11.12'!A1"/>
    <hyperlink ref="D699" location="'گردش دارایی ثابت'!A1" display="گردش دارایی ثابت"/>
    <hyperlink ref="D700" location="'13'!A1" display="'13'!A1"/>
    <hyperlink ref="D707" location="'28.29.30.31'!A1" display="28.29.30.31"/>
    <hyperlink ref="D708" location="'17'!A1" display="'17'!A1"/>
    <hyperlink ref="D709" location="'18'!A1" display="'18'!A1"/>
    <hyperlink ref="D710" location="'16'!A1" display="'16'!A1"/>
    <hyperlink ref="D714" location="'19'!A1" display="'19'!A1"/>
    <hyperlink ref="D715" location="'20'!A1" display="'20'!A1"/>
    <hyperlink ref="D720" location="'21'!A1" display="'21'!A1"/>
    <hyperlink ref="D728" location="'6'!A1" display="'6'!A1"/>
    <hyperlink ref="D729" location="'42.43'!A1" display="42.43"/>
    <hyperlink ref="D730" location="'موجودی'!A1" display="'موجودی'!A1"/>
    <hyperlink ref="D731" location="'10.11.12'!A1" display="'10.11.12'!A1"/>
    <hyperlink ref="D735" location="'گردش دارایی ثابت'!A1" display="گردش دارایی ثابت"/>
    <hyperlink ref="D736" location="'13'!A1" display="'13'!A1"/>
    <hyperlink ref="D743" location="'28.29.30.31'!A1" display="28.29.30.31"/>
    <hyperlink ref="D744" location="'17'!A1" display="'17'!A1"/>
    <hyperlink ref="D745" location="'18'!A1" display="'18'!A1"/>
    <hyperlink ref="D746" location="'16'!A1" display="'16'!A1"/>
    <hyperlink ref="D750" location="'19'!A1" display="'19'!A1"/>
    <hyperlink ref="D751" location="'20'!A1" display="'20'!A1"/>
    <hyperlink ref="D756" location="'21'!A1" display="'21'!A1"/>
    <hyperlink ref="D764" location="'6'!A1" display="'6'!A1"/>
    <hyperlink ref="D765" location="'42.43'!A1" display="42.43"/>
    <hyperlink ref="D766" location="'موجودی'!A1" display="'موجودی'!A1"/>
    <hyperlink ref="D767" location="'10.11.12'!A1" display="'10.11.12'!A1"/>
    <hyperlink ref="D771" location="'گردش دارایی ثابت'!A1" display="گردش دارایی ثابت"/>
    <hyperlink ref="D772" location="'13'!A1" display="'13'!A1"/>
    <hyperlink ref="D779" location="'28.29.30.31'!A1" display="28.29.30.31"/>
    <hyperlink ref="D780" location="'17'!A1" display="'17'!A1"/>
    <hyperlink ref="D781" location="'18'!A1" display="'18'!A1"/>
    <hyperlink ref="D782" location="'16'!A1" display="'16'!A1"/>
    <hyperlink ref="D786" location="'19'!A1" display="'19'!A1"/>
    <hyperlink ref="D787" location="'20'!A1" display="'20'!A1"/>
    <hyperlink ref="D792" location="'21'!A1" display="'21'!A1"/>
    <hyperlink ref="D800" location="'6'!A1" display="'6'!A1"/>
    <hyperlink ref="D801" location="'42.43'!A1" display="42.43"/>
    <hyperlink ref="D802" location="'موجودی'!A1" display="'موجودی'!A1"/>
    <hyperlink ref="D803" location="'10.11.12'!A1" display="'10.11.12'!A1"/>
    <hyperlink ref="D807" location="'گردش دارایی ثابت'!A1" display="گردش دارایی ثابت"/>
    <hyperlink ref="D808" location="'13'!A1" display="'13'!A1"/>
    <hyperlink ref="D815" location="'28.29.30.31'!A1" display="28.29.30.31"/>
    <hyperlink ref="D816" location="'17'!A1" display="'17'!A1"/>
    <hyperlink ref="D817" location="'18'!A1" display="'18'!A1"/>
    <hyperlink ref="D818" location="'16'!A1" display="'16'!A1"/>
    <hyperlink ref="D822" location="'19'!A1" display="'19'!A1"/>
    <hyperlink ref="D823" location="'20'!A1" display="'20'!A1"/>
    <hyperlink ref="D828" location="'21'!A1" display="'21'!A1"/>
    <hyperlink ref="D836" location="'6'!A1" display="'6'!A1"/>
    <hyperlink ref="D837" location="'42.43'!A1" display="42.43"/>
    <hyperlink ref="D838" location="'موجودی'!A1" display="'موجودی'!A1"/>
    <hyperlink ref="D839" location="'10.11.12'!A1" display="'10.11.12'!A1"/>
    <hyperlink ref="D843" location="'گردش دارایی ثابت'!A1" display="گردش دارایی ثابت"/>
    <hyperlink ref="D844" location="'13'!A1" display="'13'!A1"/>
    <hyperlink ref="D851" location="'28.29.30.31'!A1" display="28.29.30.31"/>
    <hyperlink ref="D852" location="'17'!A1" display="'17'!A1"/>
    <hyperlink ref="D853" location="'18'!A1" display="'18'!A1"/>
    <hyperlink ref="D854" location="'16'!A1" display="'16'!A1"/>
    <hyperlink ref="D858" location="'19'!A1" display="'19'!A1"/>
    <hyperlink ref="D859" location="'20'!A1" display="'20'!A1"/>
    <hyperlink ref="D864" location="'21'!A1" display="'21'!A1"/>
    <hyperlink ref="D872" location="'6'!A1" display="'6'!A1"/>
    <hyperlink ref="D873" location="'42.43'!A1" display="42.43"/>
    <hyperlink ref="D874" location="'موجودی'!A1" display="'موجودی'!A1"/>
    <hyperlink ref="D875" location="'10.11.12'!A1" display="'10.11.12'!A1"/>
    <hyperlink ref="D879" location="'گردش دارایی ثابت'!A1" display="گردش دارایی ثابت"/>
    <hyperlink ref="D880" location="'13'!A1" display="'13'!A1"/>
    <hyperlink ref="D887" location="'28.29.30.31'!A1" display="28.29.30.31"/>
    <hyperlink ref="D888" location="'17'!A1" display="'17'!A1"/>
    <hyperlink ref="D889" location="'18'!A1" display="'18'!A1"/>
    <hyperlink ref="D890" location="'16'!A1" display="'16'!A1"/>
    <hyperlink ref="D894" location="'19'!A1" display="'19'!A1"/>
    <hyperlink ref="D895" location="'20'!A1" display="'20'!A1"/>
    <hyperlink ref="D900" location="'21'!A1" display="'21'!A1"/>
    <hyperlink ref="D908" location="'6'!A1" display="'6'!A1"/>
    <hyperlink ref="D909" location="'42.43'!A1" display="42.43"/>
    <hyperlink ref="D910" location="'موجودی'!A1" display="'موجودی'!A1"/>
    <hyperlink ref="D911" location="'10.11.12'!A1" display="'10.11.12'!A1"/>
    <hyperlink ref="D915" location="'گردش دارایی ثابت'!A1" display="گردش دارایی ثابت"/>
    <hyperlink ref="D916" location="'13'!A1" display="'13'!A1"/>
    <hyperlink ref="D923" location="'28.29.30.31'!A1" display="28.29.30.31"/>
    <hyperlink ref="D924" location="'17'!A1" display="'17'!A1"/>
    <hyperlink ref="D925" location="'18'!A1" display="'18'!A1"/>
    <hyperlink ref="D926" location="'16'!A1" display="'16'!A1"/>
    <hyperlink ref="D930" location="'19'!A1" display="'19'!A1"/>
    <hyperlink ref="D931" location="'20'!A1" display="'20'!A1"/>
    <hyperlink ref="D936" location="'21'!A1" display="'21'!A1"/>
    <hyperlink ref="D944" location="'6'!A1" display="'6'!A1"/>
    <hyperlink ref="D945" location="'42.43'!A1" display="42.43"/>
    <hyperlink ref="D946" location="'موجودی'!A1" display="'موجودی'!A1"/>
    <hyperlink ref="D947" location="'10.11.12'!A1" display="'10.11.12'!A1"/>
    <hyperlink ref="D951" location="'گردش دارایی ثابت'!A1" display="گردش دارایی ثابت"/>
    <hyperlink ref="D952" location="'13'!A1" display="'13'!A1"/>
    <hyperlink ref="D959" location="'28.29.30.31'!A1" display="28.29.30.31"/>
    <hyperlink ref="D960" location="'17'!A1" display="'17'!A1"/>
    <hyperlink ref="D961" location="'18'!A1" display="'18'!A1"/>
    <hyperlink ref="D962" location="'16'!A1" display="'16'!A1"/>
    <hyperlink ref="D966" location="'19'!A1" display="'19'!A1"/>
    <hyperlink ref="D967" location="'20'!A1" display="'20'!A1"/>
    <hyperlink ref="D972" location="'21'!A1" display="'21'!A1"/>
    <hyperlink ref="D980" location="'6'!A1" display="'6'!A1"/>
    <hyperlink ref="D981" location="'42.43'!A1" display="42.43"/>
    <hyperlink ref="D982" location="'موجودی'!A1" display="'موجودی'!A1"/>
    <hyperlink ref="D983" location="'10.11.12'!A1" display="'10.11.12'!A1"/>
    <hyperlink ref="D987" location="'گردش دارایی ثابت'!A1" display="گردش دارایی ثابت"/>
    <hyperlink ref="D988" location="'13'!A1" display="'13'!A1"/>
    <hyperlink ref="D995" location="'28.29.30.31'!A1" display="28.29.30.31"/>
    <hyperlink ref="D996" location="'17'!A1" display="'17'!A1"/>
    <hyperlink ref="D997" location="'18'!A1" display="'18'!A1"/>
    <hyperlink ref="D998" location="'16'!A1" display="'16'!A1"/>
    <hyperlink ref="D1002" location="'19'!A1" display="'19'!A1"/>
    <hyperlink ref="D1003" location="'20'!A1" display="'20'!A1"/>
    <hyperlink ref="D1008" location="'21'!A1" display="'21'!A1"/>
    <hyperlink ref="D1016" location="'6'!A1" display="'6'!A1"/>
    <hyperlink ref="D1017" location="'42.43'!A1" display="42.43"/>
    <hyperlink ref="D1018" location="'موجودی'!A1" display="'موجودی'!A1"/>
    <hyperlink ref="D1019" location="'10.11.12'!A1" display="'10.11.12'!A1"/>
    <hyperlink ref="D1023" location="'گردش دارایی ثابت'!A1" display="گردش دارایی ثابت"/>
    <hyperlink ref="D1024" location="'13'!A1" display="'13'!A1"/>
    <hyperlink ref="D1031" location="'28.29.30.31'!A1" display="28.29.30.31"/>
    <hyperlink ref="D1032" location="'17'!A1" display="'17'!A1"/>
    <hyperlink ref="D1033" location="'18'!A1" display="'18'!A1"/>
    <hyperlink ref="D1034" location="'16'!A1" display="'16'!A1"/>
    <hyperlink ref="D1038" location="'19'!A1" display="'19'!A1"/>
    <hyperlink ref="D1039" location="'20'!A1" display="'20'!A1"/>
    <hyperlink ref="D1044" location="'21'!A1" display="'21'!A1"/>
    <hyperlink ref="D1052" location="'6'!A1" display="'6'!A1"/>
    <hyperlink ref="D1053" location="'42.43'!A1" display="42.43"/>
    <hyperlink ref="D1054" location="'موجودی'!A1" display="'موجودی'!A1"/>
    <hyperlink ref="D1055" location="'10.11.12'!A1" display="'10.11.12'!A1"/>
    <hyperlink ref="D1059" location="'گردش دارایی ثابت'!A1" display="گردش دارایی ثابت"/>
    <hyperlink ref="D1060" location="'13'!A1" display="'13'!A1"/>
    <hyperlink ref="D1067" location="'28.29.30.31'!A1" display="28.29.30.31"/>
    <hyperlink ref="D1068" location="'17'!A1" display="'17'!A1"/>
    <hyperlink ref="D1069" location="'18'!A1" display="'18'!A1"/>
    <hyperlink ref="D1070" location="'16'!A1" display="'16'!A1"/>
    <hyperlink ref="D1074" location="'19'!A1" display="'19'!A1"/>
    <hyperlink ref="D1075" location="'20'!A1" display="'20'!A1"/>
    <hyperlink ref="D1080" location="'21'!A1" display="'21'!A1"/>
    <hyperlink ref="D1088" location="'6'!A1" display="'6'!A1"/>
    <hyperlink ref="D1089" location="'42.43'!A1" display="42.43"/>
    <hyperlink ref="D1090" location="'موجودی'!A1" display="'موجودی'!A1"/>
    <hyperlink ref="D1091" location="'10.11.12'!A1" display="'10.11.12'!A1"/>
    <hyperlink ref="D1095" location="'گردش دارایی ثابت'!A1" display="گردش دارایی ثابت"/>
    <hyperlink ref="D1096" location="'13'!A1" display="'13'!A1"/>
    <hyperlink ref="D1103" location="'28.29.30.31'!A1" display="28.29.30.31"/>
    <hyperlink ref="D1104" location="'17'!A1" display="'17'!A1"/>
    <hyperlink ref="D1105" location="'18'!A1" display="'18'!A1"/>
    <hyperlink ref="D1106" location="'16'!A1" display="'16'!A1"/>
    <hyperlink ref="D1110" location="'19'!A1" display="'19'!A1"/>
    <hyperlink ref="D1111" location="'20'!A1" display="'20'!A1"/>
    <hyperlink ref="D1116" location="'21'!A1" display="'21'!A1"/>
    <hyperlink ref="D1124" location="'6'!A1" display="'6'!A1"/>
    <hyperlink ref="D1125" location="'42.43'!A1" display="42.43"/>
    <hyperlink ref="D1126" location="'موجودی'!A1" display="'موجودی'!A1"/>
    <hyperlink ref="D1127" location="'10.11.12'!A1" display="'10.11.12'!A1"/>
    <hyperlink ref="D1131" location="'گردش دارایی ثابت'!A1" display="گردش دارایی ثابت"/>
    <hyperlink ref="D1132" location="'13'!A1" display="'13'!A1"/>
    <hyperlink ref="D1139" location="'28.29.30.31'!A1" display="28.29.30.31"/>
    <hyperlink ref="D1140" location="'17'!A1" display="'17'!A1"/>
    <hyperlink ref="D1141" location="'18'!A1" display="'18'!A1"/>
    <hyperlink ref="D1142" location="'16'!A1" display="'16'!A1"/>
    <hyperlink ref="D1146" location="'19'!A1" display="'19'!A1"/>
    <hyperlink ref="D1147" location="'20'!A1" display="'20'!A1"/>
    <hyperlink ref="D1152" location="'21'!A1" display="'21'!A1"/>
    <hyperlink ref="D1160" location="'6'!A1" display="'6'!A1"/>
    <hyperlink ref="D1161" location="'42.43'!A1" display="42.43"/>
    <hyperlink ref="D1162" location="'موجودی'!A1" display="'موجودی'!A1"/>
    <hyperlink ref="D1163" location="'10.11.12'!A1" display="'10.11.12'!A1"/>
    <hyperlink ref="D1167" location="'گردش دارایی ثابت'!A1" display="گردش دارایی ثابت"/>
    <hyperlink ref="D1168" location="'13'!A1" display="'13'!A1"/>
    <hyperlink ref="D1175" location="'28.29.30.31'!A1" display="28.29.30.31"/>
    <hyperlink ref="D1176" location="'17'!A1" display="'17'!A1"/>
    <hyperlink ref="D1177" location="'18'!A1" display="'18'!A1"/>
    <hyperlink ref="D1178" location="'16'!A1" display="'16'!A1"/>
    <hyperlink ref="D1182" location="'19'!A1" display="'19'!A1"/>
    <hyperlink ref="D1183" location="'20'!A1" display="'20'!A1"/>
    <hyperlink ref="D1188" location="'21'!A1" display="'21'!A1"/>
    <hyperlink ref="D1196" location="'6'!A1" display="'6'!A1"/>
    <hyperlink ref="D1197" location="'42.43'!A1" display="42.43"/>
    <hyperlink ref="D1198" location="'موجودی'!A1" display="'موجودی'!A1"/>
    <hyperlink ref="D1199" location="'10.11.12'!A1" display="'10.11.12'!A1"/>
    <hyperlink ref="D1203" location="'گردش دارایی ثابت'!A1" display="گردش دارایی ثابت"/>
    <hyperlink ref="D1204" location="'13'!A1" display="'13'!A1"/>
    <hyperlink ref="D1211" location="'28.29.30.31'!A1" display="28.29.30.31"/>
    <hyperlink ref="D1212" location="'17'!A1" display="'17'!A1"/>
    <hyperlink ref="D1213" location="'18'!A1" display="'18'!A1"/>
    <hyperlink ref="D1214" location="'16'!A1" display="'16'!A1"/>
    <hyperlink ref="D1218" location="'19'!A1" display="'19'!A1"/>
    <hyperlink ref="D1219" location="'20'!A1" display="'20'!A1"/>
    <hyperlink ref="D1224" location="'21'!A1" display="'21'!A1"/>
    <hyperlink ref="D1232" location="'6'!A1" display="'6'!A1"/>
    <hyperlink ref="D1233" location="'42.43'!A1" display="42.43"/>
    <hyperlink ref="D1234" location="'موجودی'!A1" display="'موجودی'!A1"/>
    <hyperlink ref="D1235" location="'10.11.12'!A1" display="'10.11.12'!A1"/>
    <hyperlink ref="D1239" location="'گردش دارایی ثابت'!A1" display="گردش دارایی ثابت"/>
    <hyperlink ref="D1240" location="'13'!A1" display="'13'!A1"/>
    <hyperlink ref="D1247" location="'28.29.30.31'!A1" display="28.29.30.31"/>
    <hyperlink ref="D1248" location="'17'!A1" display="'17'!A1"/>
    <hyperlink ref="D1249" location="'18'!A1" display="'18'!A1"/>
    <hyperlink ref="D1250" location="'16'!A1" display="'16'!A1"/>
    <hyperlink ref="D1254" location="'19'!A1" display="'19'!A1"/>
    <hyperlink ref="D1255" location="'20'!A1" display="'20'!A1"/>
    <hyperlink ref="D1260" location="'21'!A1" display="'21'!A1"/>
    <hyperlink ref="D1268" location="'6'!A1" display="'6'!A1"/>
    <hyperlink ref="D1269" location="'42.43'!A1" display="42.43"/>
    <hyperlink ref="D1270" location="'موجودی'!A1" display="'موجودی'!A1"/>
    <hyperlink ref="D1271" location="'10.11.12'!A1" display="'10.11.12'!A1"/>
    <hyperlink ref="D1275" location="'گردش دارایی ثابت'!A1" display="گردش دارایی ثابت"/>
    <hyperlink ref="D1276" location="'13'!A1" display="'13'!A1"/>
    <hyperlink ref="D1283" location="'28.29.30.31'!A1" display="28.29.30.31"/>
    <hyperlink ref="D1284" location="'17'!A1" display="'17'!A1"/>
    <hyperlink ref="D1285" location="'18'!A1" display="'18'!A1"/>
    <hyperlink ref="D1286" location="'16'!A1" display="'16'!A1"/>
    <hyperlink ref="D1290" location="'19'!A1" display="'19'!A1"/>
    <hyperlink ref="D1291" location="'20'!A1" display="'20'!A1"/>
    <hyperlink ref="D1296" location="'21'!A1" display="'21'!A1"/>
    <hyperlink ref="D1304" location="'6'!A1" display="'6'!A1"/>
    <hyperlink ref="D1305" location="'42.43'!A1" display="42.43"/>
    <hyperlink ref="D1306" location="'موجودی'!A1" display="'موجودی'!A1"/>
    <hyperlink ref="D1307" location="'10.11.12'!A1" display="'10.11.12'!A1"/>
    <hyperlink ref="D1311" location="'گردش دارایی ثابت'!A1" display="گردش دارایی ثابت"/>
    <hyperlink ref="D1312" location="'13'!A1" display="'13'!A1"/>
    <hyperlink ref="D1319" location="'28.29.30.31'!A1" display="28.29.30.31"/>
    <hyperlink ref="D1320" location="'17'!A1" display="'17'!A1"/>
    <hyperlink ref="D1321" location="'18'!A1" display="'18'!A1"/>
    <hyperlink ref="D1322" location="'16'!A1" display="'16'!A1"/>
    <hyperlink ref="D1326" location="'19'!A1" display="'19'!A1"/>
    <hyperlink ref="D1327" location="'20'!A1" display="'20'!A1"/>
    <hyperlink ref="D1332" location="'21'!A1" display="'21'!A1"/>
    <hyperlink ref="D1340" location="'6'!A1" display="'6'!A1"/>
    <hyperlink ref="D1341" location="'42.43'!A1" display="42.43"/>
    <hyperlink ref="D1342" location="'موجودی'!A1" display="'موجودی'!A1"/>
    <hyperlink ref="D1343" location="'10.11.12'!A1" display="'10.11.12'!A1"/>
    <hyperlink ref="D1347" location="'گردش دارایی ثابت'!A1" display="گردش دارایی ثابت"/>
    <hyperlink ref="D1348" location="'13'!A1" display="'13'!A1"/>
    <hyperlink ref="D1355" location="'28.29.30.31'!A1" display="28.29.30.31"/>
    <hyperlink ref="D1356" location="'17'!A1" display="'17'!A1"/>
    <hyperlink ref="D1357" location="'18'!A1" display="'18'!A1"/>
    <hyperlink ref="D1358" location="'16'!A1" display="'16'!A1"/>
    <hyperlink ref="D1362" location="'19'!A1" display="'19'!A1"/>
    <hyperlink ref="D1363" location="'20'!A1" display="'20'!A1"/>
    <hyperlink ref="D1368" location="'21'!A1" display="'21'!A1"/>
    <hyperlink ref="D1376" location="'6'!A1" display="'6'!A1"/>
    <hyperlink ref="D1377" location="'42.43'!A1" display="42.43"/>
    <hyperlink ref="D1378" location="'موجودی'!A1" display="'موجودی'!A1"/>
    <hyperlink ref="D1379" location="'10.11.12'!A1" display="'10.11.12'!A1"/>
    <hyperlink ref="D1383" location="'گردش دارایی ثابت'!A1" display="گردش دارایی ثابت"/>
    <hyperlink ref="D1384" location="'13'!A1" display="'13'!A1"/>
    <hyperlink ref="D1391" location="'28.29.30.31'!A1" display="28.29.30.31"/>
    <hyperlink ref="D1392" location="'17'!A1" display="'17'!A1"/>
    <hyperlink ref="D1393" location="'18'!A1" display="'18'!A1"/>
    <hyperlink ref="D1394" location="'16'!A1" display="'16'!A1"/>
    <hyperlink ref="D1398" location="'19'!A1" display="'19'!A1"/>
    <hyperlink ref="D1399" location="'20'!A1" display="'20'!A1"/>
    <hyperlink ref="D1404" location="'21'!A1" display="'21'!A1"/>
    <hyperlink ref="D1412" location="'6'!A1" display="'6'!A1"/>
    <hyperlink ref="D1413" location="'42.43'!A1" display="42.43"/>
    <hyperlink ref="D1414" location="'موجودی'!A1" display="'موجودی'!A1"/>
    <hyperlink ref="D1415" location="'10.11.12'!A1" display="'10.11.12'!A1"/>
    <hyperlink ref="D1419" location="'گردش دارایی ثابت'!A1" display="گردش دارایی ثابت"/>
    <hyperlink ref="D1420" location="'13'!A1" display="'13'!A1"/>
    <hyperlink ref="D1427" location="'28.29.30.31'!A1" display="28.29.30.31"/>
    <hyperlink ref="D1428" location="'17'!A1" display="'17'!A1"/>
    <hyperlink ref="D1429" location="'18'!A1" display="'18'!A1"/>
    <hyperlink ref="D1430" location="'16'!A1" display="'16'!A1"/>
    <hyperlink ref="D1434" location="'19'!A1" display="'19'!A1"/>
    <hyperlink ref="D1435" location="'20'!A1" display="'20'!A1"/>
    <hyperlink ref="D1440" location="'21'!A1" display="'21'!A1"/>
    <hyperlink ref="D1448" location="'6'!A1" display="'6'!A1"/>
    <hyperlink ref="D1449" location="'42.43'!A1" display="42.43"/>
    <hyperlink ref="D1450" location="'موجودی'!A1" display="'موجودی'!A1"/>
    <hyperlink ref="D1451" location="'10.11.12'!A1" display="'10.11.12'!A1"/>
    <hyperlink ref="D1455" location="'گردش دارایی ثابت'!A1" display="گردش دارایی ثابت"/>
    <hyperlink ref="D1456" location="'13'!A1" display="'13'!A1"/>
    <hyperlink ref="D1463" location="'28.29.30.31'!A1" display="28.29.30.31"/>
    <hyperlink ref="D1464" location="'17'!A1" display="'17'!A1"/>
    <hyperlink ref="D1465" location="'18'!A1" display="'18'!A1"/>
    <hyperlink ref="D1466" location="'16'!A1" display="'16'!A1"/>
    <hyperlink ref="D1470" location="'19'!A1" display="'19'!A1"/>
    <hyperlink ref="D1471" location="'20'!A1" display="'20'!A1"/>
    <hyperlink ref="D1476" location="'21'!A1" display="'21'!A1"/>
    <hyperlink ref="D1484" location="'6'!A1" display="'6'!A1"/>
    <hyperlink ref="D1485" location="'42.43'!A1" display="42.43"/>
    <hyperlink ref="D1486" location="'موجودی'!A1" display="'موجودی'!A1"/>
    <hyperlink ref="D1487" location="'10.11.12'!A1" display="'10.11.12'!A1"/>
    <hyperlink ref="D1491" location="'گردش دارایی ثابت'!A1" display="گردش دارایی ثابت"/>
    <hyperlink ref="D1492" location="'13'!A1" display="'13'!A1"/>
    <hyperlink ref="D1499" location="'28.29.30.31'!A1" display="28.29.30.31"/>
    <hyperlink ref="D1500" location="'17'!A1" display="'17'!A1"/>
    <hyperlink ref="D1501" location="'18'!A1" display="'18'!A1"/>
    <hyperlink ref="D1502" location="'16'!A1" display="'16'!A1"/>
    <hyperlink ref="D1506" location="'19'!A1" display="'19'!A1"/>
    <hyperlink ref="D1507" location="'20'!A1" display="'20'!A1"/>
    <hyperlink ref="D1512" location="'21'!A1" display="'21'!A1"/>
  </hyperlink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x14ac:dyDescent="0.2"/>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11"/>
  <sheetViews>
    <sheetView rightToLeft="1" workbookViewId="0"/>
  </sheetViews>
  <sheetFormatPr defaultRowHeight="14.25" x14ac:dyDescent="0.2"/>
  <cols>
    <col min="1" max="1" width="5" customWidth="1"/>
    <col min="2" max="2" width="40" customWidth="1"/>
    <col min="3" max="4" width="18" customWidth="1"/>
  </cols>
  <sheetData>
    <row r="1" spans="1:52" ht="20.25" x14ac:dyDescent="0.3">
      <c r="A1" s="14" t="s">
        <v>0</v>
      </c>
      <c r="B1" s="15"/>
      <c r="C1" s="15"/>
      <c r="D1" s="15"/>
      <c r="AZ1" s="1" t="s">
        <v>170</v>
      </c>
    </row>
    <row r="2" spans="1:52" ht="18" x14ac:dyDescent="0.25">
      <c r="A2" s="17" t="s">
        <v>350</v>
      </c>
      <c r="B2" s="15"/>
      <c r="C2" s="15"/>
      <c r="D2" s="15"/>
    </row>
    <row r="3" spans="1:52" x14ac:dyDescent="0.2">
      <c r="A3" s="16" t="s">
        <v>132</v>
      </c>
      <c r="B3" s="15"/>
      <c r="C3" s="15"/>
      <c r="D3" s="15"/>
    </row>
    <row r="4" spans="1:52" x14ac:dyDescent="0.2">
      <c r="A4" s="18" t="s">
        <v>86</v>
      </c>
      <c r="B4" s="15"/>
      <c r="C4" s="15"/>
      <c r="D4" s="15"/>
    </row>
    <row r="5" spans="1:52" ht="15" x14ac:dyDescent="0.25">
      <c r="C5" s="2" t="s">
        <v>269</v>
      </c>
      <c r="D5" s="2" t="s">
        <v>270</v>
      </c>
    </row>
    <row r="6" spans="1:52" ht="15" x14ac:dyDescent="0.25">
      <c r="B6" s="2" t="s">
        <v>351</v>
      </c>
      <c r="C6">
        <f>سودوزیان!F21</f>
        <v>0</v>
      </c>
      <c r="D6">
        <f>سودوزیان!G21</f>
        <v>0</v>
      </c>
    </row>
    <row r="8" spans="1:52" ht="15" x14ac:dyDescent="0.25">
      <c r="B8" s="2" t="s">
        <v>352</v>
      </c>
    </row>
    <row r="9" spans="1:52" x14ac:dyDescent="0.2">
      <c r="B9" t="s">
        <v>353</v>
      </c>
      <c r="C9">
        <v>10000</v>
      </c>
      <c r="D9">
        <v>5000</v>
      </c>
    </row>
    <row r="11" spans="1:52" ht="15" x14ac:dyDescent="0.25">
      <c r="B11" s="2" t="s">
        <v>354</v>
      </c>
      <c r="C11">
        <f>C6+C9</f>
        <v>10000</v>
      </c>
      <c r="D11">
        <f>D6+D9</f>
        <v>5000</v>
      </c>
    </row>
  </sheetData>
  <mergeCells count="4">
    <mergeCell ref="A1:D1"/>
    <mergeCell ref="A4:D4"/>
    <mergeCell ref="A3:D3"/>
    <mergeCell ref="A2:D2"/>
  </mergeCells>
  <hyperlinks>
    <hyperlink ref="AZ1" location="'سودوزیان'!A1" display="بازگشت به سود و زیان"/>
  </hyperlink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7"/>
  <sheetViews>
    <sheetView rightToLeft="1" workbookViewId="0"/>
  </sheetViews>
  <sheetFormatPr defaultRowHeight="14.25" x14ac:dyDescent="0.2"/>
  <cols>
    <col min="1" max="1" width="15" customWidth="1"/>
    <col min="2" max="2" width="80" customWidth="1"/>
  </cols>
  <sheetData>
    <row r="1" spans="1:52" ht="20.25" x14ac:dyDescent="0.3">
      <c r="A1" s="14" t="s">
        <v>0</v>
      </c>
      <c r="B1" s="15"/>
      <c r="C1" s="15"/>
      <c r="D1" s="15"/>
      <c r="AZ1" s="1" t="s">
        <v>1</v>
      </c>
    </row>
    <row r="2" spans="1:52" ht="18" x14ac:dyDescent="0.25">
      <c r="A2" s="17" t="s">
        <v>355</v>
      </c>
      <c r="B2" s="15"/>
      <c r="C2" s="15"/>
      <c r="D2" s="15"/>
    </row>
    <row r="3" spans="1:52" x14ac:dyDescent="0.2">
      <c r="A3" s="16"/>
      <c r="B3" s="15"/>
      <c r="C3" s="15"/>
      <c r="D3" s="15"/>
    </row>
    <row r="4" spans="1:52" ht="43.5" x14ac:dyDescent="0.25">
      <c r="A4" s="2" t="s">
        <v>356</v>
      </c>
      <c r="B4" s="7" t="s">
        <v>357</v>
      </c>
    </row>
    <row r="5" spans="1:52" ht="43.5" x14ac:dyDescent="0.25">
      <c r="A5" s="2" t="s">
        <v>358</v>
      </c>
      <c r="B5" s="7" t="s">
        <v>359</v>
      </c>
    </row>
    <row r="6" spans="1:52" ht="29.25" x14ac:dyDescent="0.25">
      <c r="A6" s="2" t="s">
        <v>360</v>
      </c>
      <c r="B6" s="7" t="s">
        <v>361</v>
      </c>
    </row>
    <row r="7" spans="1:52" ht="29.25" x14ac:dyDescent="0.25">
      <c r="A7" s="2" t="s">
        <v>362</v>
      </c>
      <c r="B7" s="7" t="s">
        <v>363</v>
      </c>
    </row>
  </sheetData>
  <mergeCells count="3">
    <mergeCell ref="A1:D1"/>
    <mergeCell ref="A3:D3"/>
    <mergeCell ref="A2:D2"/>
  </mergeCells>
  <hyperlinks>
    <hyperlink ref="AZ1" location="'وضعیت مالی'!A1" display="بازگشت به وضعیت مالی"/>
  </hyperlink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5"/>
  <sheetViews>
    <sheetView rightToLeft="1" workbookViewId="0"/>
  </sheetViews>
  <sheetFormatPr defaultRowHeight="14.25" x14ac:dyDescent="0.2"/>
  <cols>
    <col min="1" max="1" width="25" customWidth="1"/>
    <col min="2" max="2" width="80" customWidth="1"/>
  </cols>
  <sheetData>
    <row r="1" spans="1:52" ht="20.25" x14ac:dyDescent="0.3">
      <c r="A1" s="14" t="s">
        <v>0</v>
      </c>
      <c r="B1" s="15"/>
      <c r="C1" s="15"/>
      <c r="D1" s="15"/>
      <c r="AZ1" s="1" t="s">
        <v>1</v>
      </c>
    </row>
    <row r="2" spans="1:52" ht="18" x14ac:dyDescent="0.25">
      <c r="A2" s="17" t="s">
        <v>364</v>
      </c>
      <c r="B2" s="15"/>
      <c r="C2" s="15"/>
      <c r="D2" s="15"/>
    </row>
    <row r="3" spans="1:52" x14ac:dyDescent="0.2">
      <c r="A3" s="16"/>
      <c r="B3" s="15"/>
      <c r="C3" s="15"/>
      <c r="D3" s="15"/>
    </row>
    <row r="4" spans="1:52" ht="29.25" x14ac:dyDescent="0.25">
      <c r="A4" s="2" t="s">
        <v>356</v>
      </c>
      <c r="B4" s="7" t="s">
        <v>365</v>
      </c>
    </row>
    <row r="5" spans="1:52" ht="43.5" x14ac:dyDescent="0.25">
      <c r="A5" s="2" t="s">
        <v>366</v>
      </c>
      <c r="B5" s="7" t="s">
        <v>367</v>
      </c>
    </row>
  </sheetData>
  <mergeCells count="3">
    <mergeCell ref="A1:D1"/>
    <mergeCell ref="A3:D3"/>
    <mergeCell ref="A2:D2"/>
  </mergeCells>
  <hyperlinks>
    <hyperlink ref="AZ1" location="'وضعیت مالی'!A1" display="بازگشت به وضعیت مالی"/>
  </hyperlink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5"/>
  <sheetViews>
    <sheetView rightToLeft="1" workbookViewId="0"/>
  </sheetViews>
  <sheetFormatPr defaultRowHeight="14.25" x14ac:dyDescent="0.2"/>
  <cols>
    <col min="1" max="1" width="25" customWidth="1"/>
    <col min="2" max="2" width="80" customWidth="1"/>
  </cols>
  <sheetData>
    <row r="1" spans="1:52" ht="20.25" x14ac:dyDescent="0.3">
      <c r="A1" s="14" t="s">
        <v>0</v>
      </c>
      <c r="B1" s="15"/>
      <c r="C1" s="15"/>
      <c r="D1" s="15"/>
      <c r="AZ1" s="1" t="s">
        <v>1</v>
      </c>
    </row>
    <row r="2" spans="1:52" ht="18" x14ac:dyDescent="0.25">
      <c r="A2" s="17" t="s">
        <v>368</v>
      </c>
      <c r="B2" s="15"/>
      <c r="C2" s="15"/>
      <c r="D2" s="15"/>
    </row>
    <row r="3" spans="1:52" x14ac:dyDescent="0.2">
      <c r="A3" s="16"/>
      <c r="B3" s="15"/>
      <c r="C3" s="15"/>
      <c r="D3" s="15"/>
    </row>
    <row r="4" spans="1:52" ht="29.25" x14ac:dyDescent="0.25">
      <c r="A4" s="2" t="s">
        <v>356</v>
      </c>
      <c r="B4" s="7" t="s">
        <v>365</v>
      </c>
    </row>
    <row r="5" spans="1:52" ht="43.5" x14ac:dyDescent="0.25">
      <c r="A5" s="2" t="s">
        <v>369</v>
      </c>
      <c r="B5" s="7" t="s">
        <v>370</v>
      </c>
    </row>
  </sheetData>
  <mergeCells count="3">
    <mergeCell ref="A1:D1"/>
    <mergeCell ref="A3:D3"/>
    <mergeCell ref="A2:D2"/>
  </mergeCells>
  <hyperlinks>
    <hyperlink ref="AZ1" location="'وضعیت مالی'!A1" display="بازگشت به وضعیت مالی"/>
  </hyperlink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5"/>
  <sheetViews>
    <sheetView rightToLeft="1" workbookViewId="0"/>
  </sheetViews>
  <sheetFormatPr defaultRowHeight="14.25" x14ac:dyDescent="0.2"/>
  <cols>
    <col min="1" max="1" width="25" customWidth="1"/>
    <col min="2" max="2" width="80" customWidth="1"/>
  </cols>
  <sheetData>
    <row r="1" spans="1:52" ht="20.25" x14ac:dyDescent="0.3">
      <c r="A1" s="14" t="s">
        <v>0</v>
      </c>
      <c r="B1" s="15"/>
      <c r="C1" s="15"/>
      <c r="D1" s="15"/>
      <c r="AZ1" s="1" t="s">
        <v>1</v>
      </c>
    </row>
    <row r="2" spans="1:52" ht="18" x14ac:dyDescent="0.25">
      <c r="A2" s="17" t="s">
        <v>371</v>
      </c>
      <c r="B2" s="15"/>
      <c r="C2" s="15"/>
      <c r="D2" s="15"/>
    </row>
    <row r="3" spans="1:52" x14ac:dyDescent="0.2">
      <c r="A3" s="16"/>
      <c r="B3" s="15"/>
      <c r="C3" s="15"/>
      <c r="D3" s="15"/>
    </row>
    <row r="4" spans="1:52" ht="29.25" x14ac:dyDescent="0.25">
      <c r="A4" s="2" t="s">
        <v>356</v>
      </c>
      <c r="B4" s="7" t="s">
        <v>365</v>
      </c>
    </row>
    <row r="5" spans="1:52" ht="72" x14ac:dyDescent="0.25">
      <c r="A5" s="2" t="s">
        <v>372</v>
      </c>
      <c r="B5" s="7" t="s">
        <v>373</v>
      </c>
    </row>
  </sheetData>
  <mergeCells count="3">
    <mergeCell ref="A1:D1"/>
    <mergeCell ref="A3:D3"/>
    <mergeCell ref="A2:D2"/>
  </mergeCells>
  <hyperlinks>
    <hyperlink ref="AZ1" location="'وضعیت مالی'!A1" display="بازگشت به وضعیت مالی"/>
  </hyperlink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5"/>
  <sheetViews>
    <sheetView rightToLeft="1" workbookViewId="0"/>
  </sheetViews>
  <sheetFormatPr defaultRowHeight="14.25" x14ac:dyDescent="0.2"/>
  <cols>
    <col min="1" max="1" width="25" customWidth="1"/>
    <col min="2" max="2" width="80" customWidth="1"/>
  </cols>
  <sheetData>
    <row r="1" spans="1:52" ht="20.25" x14ac:dyDescent="0.3">
      <c r="A1" s="14" t="s">
        <v>0</v>
      </c>
      <c r="B1" s="15"/>
      <c r="C1" s="15"/>
      <c r="D1" s="15"/>
      <c r="AZ1" s="1" t="s">
        <v>1</v>
      </c>
    </row>
    <row r="2" spans="1:52" ht="18" x14ac:dyDescent="0.25">
      <c r="A2" s="17" t="s">
        <v>374</v>
      </c>
      <c r="B2" s="15"/>
      <c r="C2" s="15"/>
      <c r="D2" s="15"/>
    </row>
    <row r="3" spans="1:52" x14ac:dyDescent="0.2">
      <c r="A3" s="16"/>
      <c r="B3" s="15"/>
      <c r="C3" s="15"/>
      <c r="D3" s="15"/>
    </row>
    <row r="4" spans="1:52" ht="29.25" x14ac:dyDescent="0.25">
      <c r="A4" s="2" t="s">
        <v>356</v>
      </c>
      <c r="B4" s="7" t="s">
        <v>365</v>
      </c>
    </row>
    <row r="5" spans="1:52" ht="72" x14ac:dyDescent="0.25">
      <c r="A5" s="2" t="s">
        <v>375</v>
      </c>
      <c r="B5" s="7" t="s">
        <v>376</v>
      </c>
    </row>
  </sheetData>
  <mergeCells count="3">
    <mergeCell ref="A1:D1"/>
    <mergeCell ref="A3:D3"/>
    <mergeCell ref="A2:D2"/>
  </mergeCells>
  <hyperlinks>
    <hyperlink ref="AZ1" location="'وضعیت مالی'!A1" display="بازگشت به وضعیت مالی"/>
  </hyperlink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5"/>
  <sheetViews>
    <sheetView rightToLeft="1" workbookViewId="0"/>
  </sheetViews>
  <sheetFormatPr defaultRowHeight="14.25" x14ac:dyDescent="0.2"/>
  <cols>
    <col min="1" max="1" width="25" customWidth="1"/>
    <col min="2" max="2" width="80" customWidth="1"/>
  </cols>
  <sheetData>
    <row r="1" spans="1:52" ht="20.25" x14ac:dyDescent="0.3">
      <c r="A1" s="14" t="s">
        <v>0</v>
      </c>
      <c r="B1" s="15"/>
      <c r="C1" s="15"/>
      <c r="D1" s="15"/>
      <c r="AZ1" s="1" t="s">
        <v>1</v>
      </c>
    </row>
    <row r="2" spans="1:52" ht="18" x14ac:dyDescent="0.25">
      <c r="A2" s="17" t="s">
        <v>377</v>
      </c>
      <c r="B2" s="15"/>
      <c r="C2" s="15"/>
      <c r="D2" s="15"/>
    </row>
    <row r="3" spans="1:52" x14ac:dyDescent="0.2">
      <c r="A3" s="16"/>
      <c r="B3" s="15"/>
      <c r="C3" s="15"/>
      <c r="D3" s="15"/>
    </row>
    <row r="4" spans="1:52" ht="29.25" x14ac:dyDescent="0.25">
      <c r="A4" s="2" t="s">
        <v>356</v>
      </c>
      <c r="B4" s="7" t="s">
        <v>365</v>
      </c>
    </row>
    <row r="5" spans="1:52" ht="43.5" x14ac:dyDescent="0.25">
      <c r="A5" s="2" t="s">
        <v>378</v>
      </c>
      <c r="B5" s="7" t="s">
        <v>379</v>
      </c>
    </row>
  </sheetData>
  <mergeCells count="3">
    <mergeCell ref="A1:D1"/>
    <mergeCell ref="A3:D3"/>
    <mergeCell ref="A2:D2"/>
  </mergeCells>
  <hyperlinks>
    <hyperlink ref="AZ1" location="'وضعیت مالی'!A1" display="بازگشت به وضعیت مالی"/>
  </hyperlink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46"/>
  <sheetViews>
    <sheetView rightToLeft="1" workbookViewId="0"/>
  </sheetViews>
  <sheetFormatPr defaultRowHeight="14.25" x14ac:dyDescent="0.2"/>
  <cols>
    <col min="1" max="1" width="5" customWidth="1"/>
    <col min="2" max="2" width="40" customWidth="1"/>
    <col min="3" max="3" width="45" customWidth="1"/>
    <col min="4" max="4" width="18" customWidth="1"/>
  </cols>
  <sheetData>
    <row r="1" spans="1:52" ht="20.25" x14ac:dyDescent="0.3">
      <c r="A1" s="14" t="s">
        <v>0</v>
      </c>
      <c r="B1" s="15"/>
      <c r="C1" s="15"/>
      <c r="D1" s="15"/>
      <c r="AZ1" s="1" t="s">
        <v>1</v>
      </c>
    </row>
    <row r="2" spans="1:52" ht="18" x14ac:dyDescent="0.25">
      <c r="A2" s="17" t="s">
        <v>84</v>
      </c>
      <c r="B2" s="15"/>
      <c r="C2" s="15"/>
      <c r="D2" s="15"/>
    </row>
    <row r="3" spans="1:52" x14ac:dyDescent="0.2">
      <c r="A3" s="16" t="s">
        <v>85</v>
      </c>
      <c r="B3" s="15"/>
      <c r="C3" s="15"/>
      <c r="D3" s="15"/>
    </row>
    <row r="4" spans="1:52" x14ac:dyDescent="0.2">
      <c r="A4" s="18" t="s">
        <v>86</v>
      </c>
      <c r="B4" s="15"/>
      <c r="C4" s="15"/>
      <c r="D4" s="15"/>
    </row>
    <row r="5" spans="1:52" ht="15" x14ac:dyDescent="0.25">
      <c r="B5" s="2" t="s">
        <v>87</v>
      </c>
    </row>
    <row r="6" spans="1:52" ht="15" x14ac:dyDescent="0.25">
      <c r="B6" s="2" t="s">
        <v>88</v>
      </c>
    </row>
    <row r="7" spans="1:52" x14ac:dyDescent="0.2">
      <c r="C7" t="s">
        <v>89</v>
      </c>
      <c r="D7">
        <v>2700004.733</v>
      </c>
    </row>
    <row r="8" spans="1:52" x14ac:dyDescent="0.2">
      <c r="C8" t="s">
        <v>90</v>
      </c>
      <c r="D8">
        <v>515068</v>
      </c>
    </row>
    <row r="9" spans="1:52" x14ac:dyDescent="0.2">
      <c r="C9" t="s">
        <v>91</v>
      </c>
      <c r="D9">
        <v>200000</v>
      </c>
    </row>
    <row r="10" spans="1:52" x14ac:dyDescent="0.2">
      <c r="C10" t="s">
        <v>92</v>
      </c>
      <c r="D10">
        <v>50000</v>
      </c>
    </row>
    <row r="11" spans="1:52" ht="15" x14ac:dyDescent="0.25">
      <c r="B11" s="2" t="s">
        <v>93</v>
      </c>
      <c r="D11">
        <f>SUM(D7:D10)</f>
        <v>3465072.733</v>
      </c>
    </row>
    <row r="13" spans="1:52" ht="15" x14ac:dyDescent="0.25">
      <c r="B13" s="2" t="s">
        <v>94</v>
      </c>
    </row>
    <row r="14" spans="1:52" x14ac:dyDescent="0.2">
      <c r="C14" t="s">
        <v>95</v>
      </c>
      <c r="D14">
        <v>3000000</v>
      </c>
    </row>
    <row r="15" spans="1:52" x14ac:dyDescent="0.2">
      <c r="C15" t="s">
        <v>96</v>
      </c>
      <c r="D15">
        <v>300000</v>
      </c>
    </row>
    <row r="16" spans="1:52" x14ac:dyDescent="0.2">
      <c r="C16" t="s">
        <v>97</v>
      </c>
      <c r="D16">
        <f>D14-D15</f>
        <v>2700000</v>
      </c>
    </row>
    <row r="17" spans="2:4" x14ac:dyDescent="0.2">
      <c r="C17" t="s">
        <v>98</v>
      </c>
      <c r="D17">
        <v>120000</v>
      </c>
    </row>
    <row r="18" spans="2:4" ht="15" x14ac:dyDescent="0.25">
      <c r="B18" s="2" t="s">
        <v>99</v>
      </c>
      <c r="D18">
        <f>SUM(D16:D17)</f>
        <v>2820000</v>
      </c>
    </row>
    <row r="20" spans="2:4" ht="15" x14ac:dyDescent="0.25">
      <c r="B20" s="2" t="s">
        <v>100</v>
      </c>
      <c r="D20">
        <f>D11+D18</f>
        <v>6285072.733</v>
      </c>
    </row>
    <row r="22" spans="2:4" ht="15" x14ac:dyDescent="0.25">
      <c r="B22" s="2" t="s">
        <v>101</v>
      </c>
    </row>
    <row r="23" spans="2:4" ht="15" x14ac:dyDescent="0.25">
      <c r="B23" s="2" t="s">
        <v>102</v>
      </c>
    </row>
    <row r="24" spans="2:4" x14ac:dyDescent="0.2">
      <c r="C24" t="s">
        <v>103</v>
      </c>
      <c r="D24">
        <v>380000</v>
      </c>
    </row>
    <row r="25" spans="2:4" x14ac:dyDescent="0.2">
      <c r="C25" t="s">
        <v>104</v>
      </c>
      <c r="D25">
        <v>25000</v>
      </c>
    </row>
    <row r="26" spans="2:4" x14ac:dyDescent="0.2">
      <c r="C26" t="s">
        <v>105</v>
      </c>
      <c r="D26">
        <v>75000</v>
      </c>
    </row>
    <row r="27" spans="2:4" x14ac:dyDescent="0.2">
      <c r="C27" t="s">
        <v>106</v>
      </c>
      <c r="D27">
        <v>60000</v>
      </c>
    </row>
    <row r="28" spans="2:4" ht="15" x14ac:dyDescent="0.25">
      <c r="B28" s="2" t="s">
        <v>107</v>
      </c>
      <c r="D28">
        <f>SUM(D24:D27)</f>
        <v>540000</v>
      </c>
    </row>
    <row r="30" spans="2:4" ht="15" x14ac:dyDescent="0.25">
      <c r="B30" s="2" t="s">
        <v>108</v>
      </c>
    </row>
    <row r="31" spans="2:4" x14ac:dyDescent="0.2">
      <c r="C31" t="s">
        <v>109</v>
      </c>
      <c r="D31">
        <v>700000</v>
      </c>
    </row>
    <row r="32" spans="2:4" x14ac:dyDescent="0.2">
      <c r="C32" t="s">
        <v>110</v>
      </c>
      <c r="D32">
        <v>150000</v>
      </c>
    </row>
    <row r="33" spans="2:4" ht="15" x14ac:dyDescent="0.25">
      <c r="B33" s="2" t="s">
        <v>111</v>
      </c>
      <c r="D33">
        <f>SUM(D31:D32)</f>
        <v>850000</v>
      </c>
    </row>
    <row r="35" spans="2:4" ht="15" x14ac:dyDescent="0.25">
      <c r="B35" s="2" t="s">
        <v>112</v>
      </c>
      <c r="D35">
        <f>D28+D33</f>
        <v>1390000</v>
      </c>
    </row>
    <row r="37" spans="2:4" ht="15" x14ac:dyDescent="0.25">
      <c r="B37" s="2" t="s">
        <v>113</v>
      </c>
    </row>
    <row r="38" spans="2:4" x14ac:dyDescent="0.2">
      <c r="C38" t="s">
        <v>114</v>
      </c>
      <c r="D38">
        <v>1000000</v>
      </c>
    </row>
    <row r="39" spans="2:4" x14ac:dyDescent="0.2">
      <c r="C39" t="s">
        <v>115</v>
      </c>
      <c r="D39">
        <v>120000</v>
      </c>
    </row>
    <row r="40" spans="2:4" x14ac:dyDescent="0.2">
      <c r="C40" t="s">
        <v>116</v>
      </c>
      <c r="D40">
        <v>60000</v>
      </c>
    </row>
    <row r="41" spans="2:4" x14ac:dyDescent="0.2">
      <c r="C41" t="s">
        <v>117</v>
      </c>
      <c r="D41">
        <f>D20-D35-D38-D39-D40</f>
        <v>3715072.733</v>
      </c>
    </row>
    <row r="42" spans="2:4" ht="15" x14ac:dyDescent="0.25">
      <c r="B42" s="2" t="s">
        <v>118</v>
      </c>
      <c r="D42">
        <f>SUM(D38:D41)</f>
        <v>4895072.733</v>
      </c>
    </row>
    <row r="44" spans="2:4" ht="15" x14ac:dyDescent="0.25">
      <c r="B44" s="2" t="s">
        <v>119</v>
      </c>
      <c r="D44">
        <f>D35+D42</f>
        <v>6285072.733</v>
      </c>
    </row>
    <row r="46" spans="2:4" ht="15" x14ac:dyDescent="0.25">
      <c r="B46" s="2" t="s">
        <v>120</v>
      </c>
      <c r="D46">
        <f>D20-D44</f>
        <v>0</v>
      </c>
    </row>
  </sheetData>
  <mergeCells count="4">
    <mergeCell ref="A1:D1"/>
    <mergeCell ref="A4:D4"/>
    <mergeCell ref="A3:D3"/>
    <mergeCell ref="A2:D2"/>
  </mergeCells>
  <hyperlinks>
    <hyperlink ref="AZ1" location="'وضعیت مالی'!A1" display="بازگشت به وضعیت مالی"/>
  </hyperlink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5"/>
  <sheetViews>
    <sheetView rightToLeft="1" workbookViewId="0"/>
  </sheetViews>
  <sheetFormatPr defaultRowHeight="14.25" x14ac:dyDescent="0.2"/>
  <cols>
    <col min="1" max="1" width="25" customWidth="1"/>
    <col min="2" max="2" width="80" customWidth="1"/>
  </cols>
  <sheetData>
    <row r="1" spans="1:52" ht="20.25" x14ac:dyDescent="0.3">
      <c r="A1" s="14" t="s">
        <v>0</v>
      </c>
      <c r="B1" s="15"/>
      <c r="C1" s="15"/>
      <c r="D1" s="15"/>
      <c r="AZ1" s="1" t="s">
        <v>1</v>
      </c>
    </row>
    <row r="2" spans="1:52" ht="18" x14ac:dyDescent="0.25">
      <c r="A2" s="17" t="s">
        <v>380</v>
      </c>
      <c r="B2" s="15"/>
      <c r="C2" s="15"/>
      <c r="D2" s="15"/>
    </row>
    <row r="3" spans="1:52" x14ac:dyDescent="0.2">
      <c r="A3" s="16"/>
      <c r="B3" s="15"/>
      <c r="C3" s="15"/>
      <c r="D3" s="15"/>
    </row>
    <row r="4" spans="1:52" ht="29.25" x14ac:dyDescent="0.25">
      <c r="A4" s="2" t="s">
        <v>356</v>
      </c>
      <c r="B4" s="7" t="s">
        <v>365</v>
      </c>
    </row>
    <row r="5" spans="1:52" ht="29.25" x14ac:dyDescent="0.25">
      <c r="A5" s="2" t="s">
        <v>381</v>
      </c>
      <c r="B5" s="7" t="s">
        <v>382</v>
      </c>
    </row>
  </sheetData>
  <mergeCells count="3">
    <mergeCell ref="A1:D1"/>
    <mergeCell ref="A3:D3"/>
    <mergeCell ref="A2:D2"/>
  </mergeCells>
  <hyperlinks>
    <hyperlink ref="AZ1" location="'وضعیت مالی'!A1" display="بازگشت به وضعیت مالی"/>
  </hyperlink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7"/>
  <sheetViews>
    <sheetView rightToLeft="1" workbookViewId="0"/>
  </sheetViews>
  <sheetFormatPr defaultRowHeight="14.25" x14ac:dyDescent="0.2"/>
  <cols>
    <col min="1" max="1" width="40" customWidth="1"/>
    <col min="2" max="2" width="80" customWidth="1"/>
  </cols>
  <sheetData>
    <row r="1" spans="1:52" ht="20.25" x14ac:dyDescent="0.3">
      <c r="A1" s="14" t="s">
        <v>0</v>
      </c>
      <c r="B1" s="15"/>
      <c r="C1" s="15"/>
      <c r="D1" s="15"/>
      <c r="AZ1" s="1" t="s">
        <v>1</v>
      </c>
    </row>
    <row r="2" spans="1:52" ht="18" x14ac:dyDescent="0.25">
      <c r="A2" s="17" t="s">
        <v>383</v>
      </c>
      <c r="B2" s="15"/>
      <c r="C2" s="15"/>
      <c r="D2" s="15"/>
    </row>
    <row r="3" spans="1:52" x14ac:dyDescent="0.2">
      <c r="A3" s="16"/>
      <c r="B3" s="15"/>
      <c r="C3" s="15"/>
      <c r="D3" s="15"/>
    </row>
    <row r="4" spans="1:52" ht="43.5" x14ac:dyDescent="0.25">
      <c r="A4" s="2" t="s">
        <v>356</v>
      </c>
      <c r="B4" s="7" t="s">
        <v>384</v>
      </c>
    </row>
    <row r="5" spans="1:52" ht="57.75" x14ac:dyDescent="0.25">
      <c r="A5" s="2" t="s">
        <v>385</v>
      </c>
      <c r="B5" s="7" t="s">
        <v>386</v>
      </c>
    </row>
    <row r="6" spans="1:52" ht="57.75" x14ac:dyDescent="0.25">
      <c r="A6" s="2" t="s">
        <v>387</v>
      </c>
      <c r="B6" s="7" t="s">
        <v>388</v>
      </c>
    </row>
    <row r="7" spans="1:52" ht="43.5" x14ac:dyDescent="0.25">
      <c r="A7" s="2" t="s">
        <v>389</v>
      </c>
      <c r="B7" s="7" t="s">
        <v>390</v>
      </c>
    </row>
  </sheetData>
  <mergeCells count="3">
    <mergeCell ref="A1:D1"/>
    <mergeCell ref="A3:D3"/>
    <mergeCell ref="A2:D2"/>
  </mergeCells>
  <hyperlinks>
    <hyperlink ref="AZ1" location="'وضعیت مالی'!A1" display="بازگشت به وضعیت مالی"/>
  </hyperlink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5"/>
  <sheetViews>
    <sheetView rightToLeft="1" workbookViewId="0"/>
  </sheetViews>
  <sheetFormatPr defaultRowHeight="14.25" x14ac:dyDescent="0.2"/>
  <cols>
    <col min="1" max="1" width="80" customWidth="1"/>
  </cols>
  <sheetData>
    <row r="1" spans="1:52" ht="20.25" x14ac:dyDescent="0.3">
      <c r="A1" s="14" t="s">
        <v>0</v>
      </c>
      <c r="B1" s="15"/>
      <c r="C1" s="15"/>
      <c r="D1" s="15"/>
      <c r="AZ1" s="1" t="s">
        <v>1</v>
      </c>
    </row>
    <row r="2" spans="1:52" ht="18" x14ac:dyDescent="0.25">
      <c r="A2" s="17" t="s">
        <v>391</v>
      </c>
      <c r="B2" s="15"/>
      <c r="C2" s="15"/>
      <c r="D2" s="15"/>
    </row>
    <row r="3" spans="1:52" x14ac:dyDescent="0.2">
      <c r="A3" s="16"/>
      <c r="B3" s="15"/>
      <c r="C3" s="15"/>
      <c r="D3" s="15"/>
    </row>
    <row r="4" spans="1:52" ht="15" x14ac:dyDescent="0.25">
      <c r="A4" s="2" t="s">
        <v>392</v>
      </c>
    </row>
    <row r="5" spans="1:52" ht="28.5" x14ac:dyDescent="0.2">
      <c r="A5" s="7" t="s">
        <v>393</v>
      </c>
    </row>
  </sheetData>
  <mergeCells count="3">
    <mergeCell ref="A1:D1"/>
    <mergeCell ref="A3:D3"/>
    <mergeCell ref="A2:D2"/>
  </mergeCells>
  <hyperlinks>
    <hyperlink ref="AZ1" location="'وضعیت مالی'!A1" display="بازگشت به وضعیت مالی"/>
  </hyperlink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7"/>
  <sheetViews>
    <sheetView rightToLeft="1" workbookViewId="0"/>
  </sheetViews>
  <sheetFormatPr defaultRowHeight="14.25" x14ac:dyDescent="0.2"/>
  <cols>
    <col min="1" max="1" width="80" customWidth="1"/>
  </cols>
  <sheetData>
    <row r="1" spans="1:52" ht="20.25" x14ac:dyDescent="0.3">
      <c r="A1" s="14" t="s">
        <v>0</v>
      </c>
      <c r="B1" s="15"/>
      <c r="C1" s="15"/>
      <c r="D1" s="15"/>
      <c r="AZ1" s="1" t="s">
        <v>1</v>
      </c>
    </row>
    <row r="2" spans="1:52" ht="18" x14ac:dyDescent="0.25">
      <c r="A2" s="17" t="s">
        <v>394</v>
      </c>
      <c r="B2" s="15"/>
      <c r="C2" s="15"/>
      <c r="D2" s="15"/>
    </row>
    <row r="3" spans="1:52" x14ac:dyDescent="0.2">
      <c r="A3" s="16"/>
      <c r="B3" s="15"/>
      <c r="C3" s="15"/>
      <c r="D3" s="15"/>
    </row>
    <row r="4" spans="1:52" x14ac:dyDescent="0.2">
      <c r="A4" s="8" t="s">
        <v>395</v>
      </c>
    </row>
    <row r="5" spans="1:52" x14ac:dyDescent="0.2">
      <c r="A5" s="7" t="s">
        <v>396</v>
      </c>
    </row>
    <row r="6" spans="1:52" x14ac:dyDescent="0.2">
      <c r="A6" s="7" t="s">
        <v>397</v>
      </c>
    </row>
    <row r="7" spans="1:52" x14ac:dyDescent="0.2">
      <c r="A7" s="7" t="s">
        <v>398</v>
      </c>
    </row>
  </sheetData>
  <mergeCells count="3">
    <mergeCell ref="A1:D1"/>
    <mergeCell ref="A3:D3"/>
    <mergeCell ref="A2:D2"/>
  </mergeCells>
  <hyperlinks>
    <hyperlink ref="AZ1" location="'وضعیت مالی'!A1" display="بازگشت به وضعیت مالی"/>
  </hyperlink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16"/>
  <sheetViews>
    <sheetView rightToLeft="1" workbookViewId="0"/>
  </sheetViews>
  <sheetFormatPr defaultRowHeight="14.25" x14ac:dyDescent="0.2"/>
  <cols>
    <col min="1" max="1" width="40" customWidth="1"/>
  </cols>
  <sheetData>
    <row r="1" spans="1:52" ht="20.25" x14ac:dyDescent="0.3">
      <c r="A1" s="14" t="s">
        <v>0</v>
      </c>
      <c r="B1" s="15"/>
      <c r="C1" s="15"/>
      <c r="D1" s="15"/>
      <c r="AZ1" s="1" t="s">
        <v>1</v>
      </c>
    </row>
    <row r="2" spans="1:52" ht="18" x14ac:dyDescent="0.25">
      <c r="A2" s="17" t="s">
        <v>399</v>
      </c>
      <c r="B2" s="15"/>
      <c r="C2" s="15"/>
      <c r="D2" s="15"/>
    </row>
    <row r="3" spans="1:52" x14ac:dyDescent="0.2">
      <c r="A3" s="16"/>
      <c r="B3" s="15"/>
      <c r="C3" s="15"/>
      <c r="D3" s="15"/>
    </row>
    <row r="4" spans="1:52" ht="15" x14ac:dyDescent="0.25">
      <c r="A4" s="2" t="s">
        <v>400</v>
      </c>
    </row>
    <row r="6" spans="1:52" x14ac:dyDescent="0.2">
      <c r="A6" s="7" t="s">
        <v>401</v>
      </c>
    </row>
    <row r="7" spans="1:52" x14ac:dyDescent="0.2">
      <c r="A7" s="7" t="s">
        <v>402</v>
      </c>
    </row>
    <row r="8" spans="1:52" x14ac:dyDescent="0.2">
      <c r="A8" s="7" t="s">
        <v>403</v>
      </c>
    </row>
    <row r="10" spans="1:52" x14ac:dyDescent="0.2">
      <c r="A10" s="7" t="s">
        <v>404</v>
      </c>
    </row>
    <row r="11" spans="1:52" x14ac:dyDescent="0.2">
      <c r="A11" s="7" t="s">
        <v>405</v>
      </c>
    </row>
    <row r="12" spans="1:52" x14ac:dyDescent="0.2">
      <c r="A12" s="7" t="s">
        <v>403</v>
      </c>
    </row>
    <row r="14" spans="1:52" x14ac:dyDescent="0.2">
      <c r="A14" s="7" t="s">
        <v>406</v>
      </c>
    </row>
    <row r="15" spans="1:52" x14ac:dyDescent="0.2">
      <c r="A15" s="7" t="s">
        <v>407</v>
      </c>
    </row>
    <row r="16" spans="1:52" x14ac:dyDescent="0.2">
      <c r="A16" s="7" t="s">
        <v>403</v>
      </c>
    </row>
  </sheetData>
  <mergeCells count="3">
    <mergeCell ref="A1:D1"/>
    <mergeCell ref="A3:D3"/>
    <mergeCell ref="A2:D2"/>
  </mergeCells>
  <hyperlinks>
    <hyperlink ref="AZ1" location="'وضعیت مالی'!A1" display="بازگشت به وضعیت مالی"/>
  </hyperlink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19"/>
  <sheetViews>
    <sheetView rightToLeft="1" workbookViewId="0"/>
  </sheetViews>
  <sheetFormatPr defaultRowHeight="14.25" x14ac:dyDescent="0.2"/>
  <cols>
    <col min="1" max="1" width="5" customWidth="1"/>
    <col min="2" max="2" width="30" customWidth="1"/>
    <col min="3" max="5" width="18" customWidth="1"/>
  </cols>
  <sheetData>
    <row r="1" spans="1:52" ht="20.25" x14ac:dyDescent="0.3">
      <c r="A1" s="14" t="s">
        <v>0</v>
      </c>
      <c r="B1" s="15"/>
      <c r="C1" s="15"/>
      <c r="D1" s="15"/>
      <c r="AZ1" s="1" t="s">
        <v>1</v>
      </c>
    </row>
    <row r="2" spans="1:52" ht="18" x14ac:dyDescent="0.25">
      <c r="A2" s="17" t="s">
        <v>408</v>
      </c>
      <c r="B2" s="15"/>
      <c r="C2" s="15"/>
      <c r="D2" s="15"/>
    </row>
    <row r="3" spans="1:52" x14ac:dyDescent="0.2">
      <c r="A3" s="16" t="s">
        <v>132</v>
      </c>
      <c r="B3" s="15"/>
      <c r="C3" s="15"/>
      <c r="D3" s="15"/>
    </row>
    <row r="4" spans="1:52" x14ac:dyDescent="0.2">
      <c r="A4" s="18" t="s">
        <v>86</v>
      </c>
      <c r="B4" s="15"/>
      <c r="C4" s="15"/>
      <c r="D4" s="15"/>
    </row>
    <row r="5" spans="1:52" ht="15" x14ac:dyDescent="0.25">
      <c r="C5" s="2" t="s">
        <v>269</v>
      </c>
      <c r="D5" s="2" t="s">
        <v>270</v>
      </c>
      <c r="E5" s="2" t="s">
        <v>409</v>
      </c>
    </row>
    <row r="7" spans="1:52" ht="15" x14ac:dyDescent="0.25">
      <c r="A7" s="2" t="s">
        <v>410</v>
      </c>
    </row>
    <row r="8" spans="1:52" x14ac:dyDescent="0.2">
      <c r="B8" t="s">
        <v>292</v>
      </c>
      <c r="C8">
        <f>سودوزیان!F6</f>
        <v>0</v>
      </c>
      <c r="D8">
        <f>سودوزیان!G6</f>
        <v>0</v>
      </c>
      <c r="E8" s="4" t="str">
        <f>IF(D8&lt;&gt;0,(C8-D8)/D8,"N/A")</f>
        <v>N/A</v>
      </c>
    </row>
    <row r="9" spans="1:52" x14ac:dyDescent="0.2">
      <c r="B9" t="s">
        <v>296</v>
      </c>
      <c r="C9">
        <f>سودوزیان!F8</f>
        <v>0</v>
      </c>
      <c r="D9">
        <f>سودوزیان!G8</f>
        <v>0</v>
      </c>
      <c r="E9" s="4" t="str">
        <f>IF(D9&lt;&gt;0,(C9-D9)/D9,"N/A")</f>
        <v>N/A</v>
      </c>
    </row>
    <row r="10" spans="1:52" x14ac:dyDescent="0.2">
      <c r="B10" t="s">
        <v>302</v>
      </c>
      <c r="C10">
        <f>سودوزیان!F13</f>
        <v>0</v>
      </c>
      <c r="D10">
        <f>سودوزیان!G13</f>
        <v>0</v>
      </c>
      <c r="E10" s="4" t="str">
        <f>IF(D10&lt;&gt;0,(C10-D10)/D10,"N/A")</f>
        <v>N/A</v>
      </c>
    </row>
    <row r="11" spans="1:52" x14ac:dyDescent="0.2">
      <c r="B11" t="s">
        <v>307</v>
      </c>
      <c r="C11">
        <f>سودوزیان!F19</f>
        <v>-50000</v>
      </c>
      <c r="D11">
        <f>سودوزیان!G19</f>
        <v>-60000</v>
      </c>
      <c r="E11" s="4">
        <f>IF(D11&lt;&gt;0,(C11-D11)/D11,"N/A")</f>
        <v>-0.16666666666666666</v>
      </c>
    </row>
    <row r="13" spans="1:52" x14ac:dyDescent="0.2">
      <c r="B13" t="s">
        <v>100</v>
      </c>
      <c r="C13" t="e">
        <f>'وضعیت مالی'!E55</f>
        <v>#VALUE!</v>
      </c>
      <c r="D13">
        <f>'وضعیت مالی'!F55</f>
        <v>50000</v>
      </c>
      <c r="E13" s="4" t="e">
        <f>IF(D13&lt;&gt;0,(C13-D13)/D13,"N/A")</f>
        <v>#VALUE!</v>
      </c>
    </row>
    <row r="14" spans="1:52" x14ac:dyDescent="0.2">
      <c r="B14" t="s">
        <v>112</v>
      </c>
      <c r="C14" t="e">
        <f>'وضعیت مالی'!E70</f>
        <v>#VALUE!</v>
      </c>
      <c r="D14" t="e">
        <f>'وضعیت مالی'!F70</f>
        <v>#VALUE!</v>
      </c>
      <c r="E14" s="4" t="e">
        <f>IF(D14&lt;&gt;0,(C14-D14)/D14,"N/A")</f>
        <v>#VALUE!</v>
      </c>
    </row>
    <row r="16" spans="1:52" ht="15" x14ac:dyDescent="0.25">
      <c r="A16" s="2" t="s">
        <v>411</v>
      </c>
    </row>
    <row r="17" spans="2:4" x14ac:dyDescent="0.2">
      <c r="B17" t="s">
        <v>412</v>
      </c>
      <c r="C17" s="9">
        <f>IFERROR('وضعیت مالی'!E48/'وضعیت مالی'!E63,0)</f>
        <v>0</v>
      </c>
      <c r="D17" s="9">
        <f>IFERROR('وضعیت مالی'!F48/'وضعیت مالی'!F63,0)</f>
        <v>0</v>
      </c>
    </row>
    <row r="18" spans="2:4" x14ac:dyDescent="0.2">
      <c r="B18" t="s">
        <v>413</v>
      </c>
      <c r="C18" s="9">
        <f>IFERROR('وضعیت مالی'!E70/'وضعیت مالی'!E55,0)</f>
        <v>0</v>
      </c>
      <c r="D18" s="9">
        <f>IFERROR('وضعیت مالی'!F70/'وضعیت مالی'!F55,0)</f>
        <v>0</v>
      </c>
    </row>
    <row r="19" spans="2:4" x14ac:dyDescent="0.2">
      <c r="B19" t="s">
        <v>414</v>
      </c>
      <c r="C19" s="4">
        <f>IFERROR(سودوزیان!F19/سودوزیان!F6,0)</f>
        <v>0</v>
      </c>
      <c r="D19" s="4">
        <f>IFERROR(سودوزیان!G19/سودوزیان!G6,0)</f>
        <v>0</v>
      </c>
    </row>
  </sheetData>
  <mergeCells count="4">
    <mergeCell ref="A1:D1"/>
    <mergeCell ref="A4:D4"/>
    <mergeCell ref="A3:D3"/>
    <mergeCell ref="A2:D2"/>
  </mergeCells>
  <hyperlinks>
    <hyperlink ref="AZ1" location="'وضعیت مالی'!A1" display="بازگشت به وضعیت مالی"/>
  </hyperlink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7"/>
  <sheetViews>
    <sheetView rightToLeft="1" workbookViewId="0"/>
  </sheetViews>
  <sheetFormatPr defaultRowHeight="14.25" x14ac:dyDescent="0.2"/>
  <cols>
    <col min="1" max="1" width="25" customWidth="1"/>
    <col min="2" max="2" width="80" customWidth="1"/>
  </cols>
  <sheetData>
    <row r="1" spans="1:52" ht="20.25" x14ac:dyDescent="0.3">
      <c r="A1" s="14" t="s">
        <v>0</v>
      </c>
      <c r="B1" s="15"/>
      <c r="C1" s="15"/>
      <c r="D1" s="15"/>
      <c r="AZ1" s="1" t="s">
        <v>1</v>
      </c>
    </row>
    <row r="2" spans="1:52" ht="18" x14ac:dyDescent="0.25">
      <c r="A2" s="17" t="s">
        <v>415</v>
      </c>
      <c r="B2" s="15"/>
      <c r="C2" s="15"/>
      <c r="D2" s="15"/>
    </row>
    <row r="3" spans="1:52" x14ac:dyDescent="0.2">
      <c r="A3" s="16" t="s">
        <v>122</v>
      </c>
      <c r="B3" s="15"/>
      <c r="C3" s="15"/>
      <c r="D3" s="15"/>
    </row>
    <row r="4" spans="1:52" ht="15" x14ac:dyDescent="0.25">
      <c r="A4" s="2" t="s">
        <v>416</v>
      </c>
      <c r="B4" s="10" t="str">
        <f>CONCATENATE("شرکت در سال 1403 شاهد رشد ",TEXT('گزارش مدیریتی تطبیقی'!E8,"0.00%")," درآمدهای عملیاتی نسبت به سال قبل بوده است. با این حال، بهای تمام شده درآمدهای عملیاتی نیز ",TEXT(IFERROR((سودوزیان!F9/سودوزیان!G9)-1,"0.00%"),"0.00%")," افزایش یافته که نیاز به کنترل بیشتر هزینه‌ها در زنجیره تامین دارد.")</f>
        <v>شرکت در سال 1403 شاهد رشد N/A درآمدهای عملیاتی نسبت به سال قبل بوده است. با این حال، بهای تمام شده درآمدهای عملیاتی نیز 0.00% افزایش یافته که نیاز به کنترل بیشتر هزینه‌ها در زنجیره تامین دارد.</v>
      </c>
    </row>
    <row r="5" spans="1:52" ht="15" x14ac:dyDescent="0.25">
      <c r="A5" s="2" t="s">
        <v>417</v>
      </c>
      <c r="B5" s="11" t="str">
        <f>CONCATENATE("حاشیه سود خالص شرکت در سال 1403 به ",TEXT('گزارش مدیریتی تطبیقی'!C19,"0.00%")," رسیده که نشان‌دهنده توانایی شرکت در مدیریت هزینه‌های مستقیم تولید است. با این حال، هزینه‌های اداری و عمومی نیز رشد قابل توجهی داشته‌اند که می‌بایست مورد بررسی قرار گیرند.")</f>
        <v>حاشیه سود خالص شرکت در سال 1403 به 0.00% رسیده که نشان‌دهنده توانایی شرکت در مدیریت هزینه‌های مستقیم تولید است. با این حال، هزینه‌های اداری و عمومی نیز رشد قابل توجهی داشته‌اند که می‌بایست مورد بررسی قرار گیرند.</v>
      </c>
    </row>
    <row r="6" spans="1:52" ht="15" x14ac:dyDescent="0.25">
      <c r="A6" s="2" t="s">
        <v>418</v>
      </c>
      <c r="B6" s="12" t="str">
        <f>CONCATENATE("جریان‌های نقدی عملیاتی شرکت مثبت بوده که نشان‌دهنده توانایی شرکت در تامین نقدینگی از محل عملیات اصلی خود است. نسبت جاری شرکت در سال 1403 برابر با ",TEXT('گزارش مدیریتی تطبیقی'!C17,"0.00")," است که نشان‌دهنده وضعیت نقدینگی مطلوب و توانایی ایفای تعهدات جاری است.")</f>
        <v>جریان‌های نقدی عملیاتی شرکت مثبت بوده که نشان‌دهنده توانایی شرکت در تامین نقدینگی از محل عملیات اصلی خود است. نسبت جاری شرکت در سال 1403 برابر با 0.00 است که نشان‌دهنده وضعیت نقدینگی مطلوب و توانایی ایفای تعهدات جاری است.</v>
      </c>
    </row>
    <row r="7" spans="1:52" ht="29.25" x14ac:dyDescent="0.25">
      <c r="A7" s="2" t="s">
        <v>419</v>
      </c>
      <c r="B7" s="13" t="s">
        <v>420</v>
      </c>
    </row>
  </sheetData>
  <mergeCells count="3">
    <mergeCell ref="A1:D1"/>
    <mergeCell ref="A3:D3"/>
    <mergeCell ref="A2:D2"/>
  </mergeCells>
  <hyperlinks>
    <hyperlink ref="AZ1" location="'وضعیت مالی'!A1" display="بازگشت به وضعیت مالی"/>
  </hyperlink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x14ac:dyDescent="0.2"/>
  <sheetData/>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x14ac:dyDescent="0.2"/>
  <sheetData/>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x14ac:dyDescent="0.2"/>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214"/>
  <sheetViews>
    <sheetView rightToLeft="1" workbookViewId="0"/>
  </sheetViews>
  <sheetFormatPr defaultRowHeight="14.25" x14ac:dyDescent="0.2"/>
  <cols>
    <col min="1" max="1" width="35" customWidth="1"/>
    <col min="2" max="5" width="20" customWidth="1"/>
  </cols>
  <sheetData>
    <row r="1" spans="1:52" ht="20.25" x14ac:dyDescent="0.3">
      <c r="A1" s="14" t="s">
        <v>0</v>
      </c>
      <c r="B1" s="15"/>
      <c r="C1" s="15"/>
      <c r="D1" s="15"/>
      <c r="AZ1" s="1" t="s">
        <v>1</v>
      </c>
    </row>
    <row r="2" spans="1:52" ht="18" x14ac:dyDescent="0.25">
      <c r="A2" s="17" t="s">
        <v>121</v>
      </c>
      <c r="B2" s="15"/>
      <c r="C2" s="15"/>
      <c r="D2" s="15"/>
    </row>
    <row r="3" spans="1:52" x14ac:dyDescent="0.2">
      <c r="A3" s="16" t="s">
        <v>122</v>
      </c>
      <c r="B3" s="15"/>
      <c r="C3" s="15"/>
      <c r="D3" s="15"/>
    </row>
    <row r="4" spans="1:52" x14ac:dyDescent="0.2">
      <c r="A4" s="18" t="s">
        <v>86</v>
      </c>
      <c r="B4" s="15"/>
      <c r="C4" s="15"/>
      <c r="D4" s="15"/>
    </row>
    <row r="5" spans="1:52" ht="15" x14ac:dyDescent="0.25">
      <c r="A5" s="2" t="s">
        <v>123</v>
      </c>
      <c r="B5" s="2" t="s">
        <v>124</v>
      </c>
      <c r="C5" s="2" t="s">
        <v>125</v>
      </c>
      <c r="D5" s="2" t="s">
        <v>126</v>
      </c>
      <c r="E5" s="2" t="s">
        <v>127</v>
      </c>
    </row>
    <row r="6" spans="1:52" ht="15" x14ac:dyDescent="0.25">
      <c r="A6" t="s">
        <v>128</v>
      </c>
      <c r="B6" s="2">
        <f>'ترازنامه پایه'!D17</f>
        <v>120000</v>
      </c>
      <c r="C6">
        <f>مفروضات!C32</f>
        <v>450000</v>
      </c>
      <c r="D6">
        <v>0</v>
      </c>
      <c r="E6">
        <f>SUM(B6:D6)</f>
        <v>570000</v>
      </c>
    </row>
    <row r="7" spans="1:52" ht="15" x14ac:dyDescent="0.25">
      <c r="A7" t="s">
        <v>129</v>
      </c>
      <c r="B7" s="2">
        <f>'ترازنامه پایه'!D18</f>
        <v>2820000</v>
      </c>
      <c r="C7">
        <v>0</v>
      </c>
      <c r="D7">
        <f>B6*مفروضات!C33</f>
        <v>12000</v>
      </c>
      <c r="E7">
        <f>B7+D7</f>
        <v>2832000</v>
      </c>
    </row>
    <row r="9" spans="1:52" ht="15" x14ac:dyDescent="0.25">
      <c r="A9" s="2" t="s">
        <v>130</v>
      </c>
      <c r="B9">
        <f>B6-B7</f>
        <v>-2700000</v>
      </c>
      <c r="E9">
        <f>E6-E7</f>
        <v>-2262000</v>
      </c>
    </row>
    <row r="11" spans="1:52" x14ac:dyDescent="0.2">
      <c r="A11" t="s">
        <v>128</v>
      </c>
      <c r="B11">
        <f>E6</f>
        <v>570000</v>
      </c>
      <c r="C11">
        <f>مفروضات!B32</f>
        <v>600000</v>
      </c>
      <c r="D11">
        <v>0</v>
      </c>
      <c r="E11">
        <f>SUM(B11:D11)</f>
        <v>1170000</v>
      </c>
    </row>
    <row r="12" spans="1:52" x14ac:dyDescent="0.2">
      <c r="A12" t="s">
        <v>129</v>
      </c>
      <c r="B12">
        <f>E7</f>
        <v>2832000</v>
      </c>
      <c r="C12">
        <v>0</v>
      </c>
      <c r="D12">
        <f>B11*مفروضات!B33</f>
        <v>57000</v>
      </c>
      <c r="E12">
        <f>B12+D12</f>
        <v>2889000</v>
      </c>
    </row>
    <row r="14" spans="1:52" ht="15" x14ac:dyDescent="0.25">
      <c r="A14" s="2" t="s">
        <v>130</v>
      </c>
      <c r="B14">
        <f>B11-B12</f>
        <v>-2262000</v>
      </c>
      <c r="E14">
        <f>E11-E12</f>
        <v>-1719000</v>
      </c>
    </row>
    <row r="15" spans="1:52" ht="15" x14ac:dyDescent="0.25">
      <c r="A15" s="2" t="s">
        <v>123</v>
      </c>
      <c r="B15" s="2" t="s">
        <v>124</v>
      </c>
      <c r="C15" s="2" t="s">
        <v>125</v>
      </c>
      <c r="D15" s="2" t="s">
        <v>126</v>
      </c>
      <c r="E15" s="2" t="s">
        <v>127</v>
      </c>
    </row>
    <row r="16" spans="1:52" ht="15" x14ac:dyDescent="0.25">
      <c r="A16" t="s">
        <v>128</v>
      </c>
      <c r="B16" s="2">
        <f>'ترازنامه پایه'!D17</f>
        <v>120000</v>
      </c>
      <c r="C16">
        <f>مفروضات!C32</f>
        <v>450000</v>
      </c>
      <c r="D16">
        <v>0</v>
      </c>
      <c r="E16">
        <f>SUM(B16:D16)</f>
        <v>570000</v>
      </c>
    </row>
    <row r="17" spans="1:5" ht="15" x14ac:dyDescent="0.25">
      <c r="A17" t="s">
        <v>129</v>
      </c>
      <c r="B17" s="2">
        <f>'ترازنامه پایه'!D18</f>
        <v>2820000</v>
      </c>
      <c r="C17">
        <v>0</v>
      </c>
      <c r="D17">
        <f>B16*مفروضات!C33</f>
        <v>12000</v>
      </c>
      <c r="E17">
        <f>B17+D17</f>
        <v>2832000</v>
      </c>
    </row>
    <row r="19" spans="1:5" ht="15" x14ac:dyDescent="0.25">
      <c r="A19" s="2" t="s">
        <v>130</v>
      </c>
      <c r="B19">
        <f>B16-B17</f>
        <v>-2700000</v>
      </c>
      <c r="E19">
        <f>E16-E17</f>
        <v>-2262000</v>
      </c>
    </row>
    <row r="21" spans="1:5" x14ac:dyDescent="0.2">
      <c r="A21" t="s">
        <v>128</v>
      </c>
      <c r="B21">
        <f>E16</f>
        <v>570000</v>
      </c>
      <c r="C21">
        <f>مفروضات!B32</f>
        <v>600000</v>
      </c>
      <c r="D21">
        <v>0</v>
      </c>
      <c r="E21">
        <f>SUM(B21:D21)</f>
        <v>1170000</v>
      </c>
    </row>
    <row r="22" spans="1:5" x14ac:dyDescent="0.2">
      <c r="A22" t="s">
        <v>129</v>
      </c>
      <c r="B22">
        <f>E17</f>
        <v>2832000</v>
      </c>
      <c r="C22">
        <v>0</v>
      </c>
      <c r="D22">
        <f>B21*مفروضات!B33</f>
        <v>57000</v>
      </c>
      <c r="E22">
        <f>B22+D22</f>
        <v>2889000</v>
      </c>
    </row>
    <row r="24" spans="1:5" ht="15" x14ac:dyDescent="0.25">
      <c r="A24" s="2" t="s">
        <v>130</v>
      </c>
      <c r="B24">
        <f>B21-B22</f>
        <v>-2262000</v>
      </c>
      <c r="E24">
        <f>E21-E22</f>
        <v>-1719000</v>
      </c>
    </row>
    <row r="25" spans="1:5" ht="15" x14ac:dyDescent="0.25">
      <c r="A25" s="2" t="s">
        <v>123</v>
      </c>
      <c r="B25" s="2" t="s">
        <v>124</v>
      </c>
      <c r="C25" s="2" t="s">
        <v>125</v>
      </c>
      <c r="D25" s="2" t="s">
        <v>126</v>
      </c>
      <c r="E25" s="2" t="s">
        <v>127</v>
      </c>
    </row>
    <row r="26" spans="1:5" ht="15" x14ac:dyDescent="0.25">
      <c r="A26" t="s">
        <v>128</v>
      </c>
      <c r="B26" s="2">
        <f>'ترازنامه پایه'!D17</f>
        <v>120000</v>
      </c>
      <c r="C26">
        <f>مفروضات!C32</f>
        <v>450000</v>
      </c>
      <c r="D26">
        <v>0</v>
      </c>
      <c r="E26">
        <f>SUM(B26:D26)</f>
        <v>570000</v>
      </c>
    </row>
    <row r="27" spans="1:5" ht="15" x14ac:dyDescent="0.25">
      <c r="A27" t="s">
        <v>129</v>
      </c>
      <c r="B27" s="2">
        <f>'ترازنامه پایه'!D18</f>
        <v>2820000</v>
      </c>
      <c r="C27">
        <v>0</v>
      </c>
      <c r="D27">
        <f>B26*مفروضات!C33</f>
        <v>12000</v>
      </c>
      <c r="E27">
        <f>B27+D27</f>
        <v>2832000</v>
      </c>
    </row>
    <row r="29" spans="1:5" ht="15" x14ac:dyDescent="0.25">
      <c r="A29" s="2" t="s">
        <v>130</v>
      </c>
      <c r="B29">
        <f>B26-B27</f>
        <v>-2700000</v>
      </c>
      <c r="E29">
        <f>E26-E27</f>
        <v>-2262000</v>
      </c>
    </row>
    <row r="31" spans="1:5" x14ac:dyDescent="0.2">
      <c r="A31" t="s">
        <v>128</v>
      </c>
      <c r="B31">
        <f>E26</f>
        <v>570000</v>
      </c>
      <c r="C31">
        <f>مفروضات!B32</f>
        <v>600000</v>
      </c>
      <c r="D31">
        <v>0</v>
      </c>
      <c r="E31">
        <f>SUM(B31:D31)</f>
        <v>1170000</v>
      </c>
    </row>
    <row r="32" spans="1:5" x14ac:dyDescent="0.2">
      <c r="A32" t="s">
        <v>129</v>
      </c>
      <c r="B32">
        <f>E27</f>
        <v>2832000</v>
      </c>
      <c r="C32">
        <v>0</v>
      </c>
      <c r="D32">
        <f>B31*مفروضات!B33</f>
        <v>57000</v>
      </c>
      <c r="E32">
        <f>B32+D32</f>
        <v>2889000</v>
      </c>
    </row>
    <row r="34" spans="1:5" ht="15" x14ac:dyDescent="0.25">
      <c r="A34" s="2" t="s">
        <v>130</v>
      </c>
      <c r="B34">
        <f>B31-B32</f>
        <v>-2262000</v>
      </c>
      <c r="E34">
        <f>E31-E32</f>
        <v>-1719000</v>
      </c>
    </row>
    <row r="35" spans="1:5" ht="15" x14ac:dyDescent="0.25">
      <c r="A35" s="2" t="s">
        <v>123</v>
      </c>
      <c r="B35" s="2" t="s">
        <v>124</v>
      </c>
      <c r="C35" s="2" t="s">
        <v>125</v>
      </c>
      <c r="D35" s="2" t="s">
        <v>126</v>
      </c>
      <c r="E35" s="2" t="s">
        <v>127</v>
      </c>
    </row>
    <row r="36" spans="1:5" ht="15" x14ac:dyDescent="0.25">
      <c r="A36" t="s">
        <v>128</v>
      </c>
      <c r="B36" s="2">
        <f>'ترازنامه پایه'!D17</f>
        <v>120000</v>
      </c>
      <c r="C36">
        <f>مفروضات!C32</f>
        <v>450000</v>
      </c>
      <c r="D36">
        <v>0</v>
      </c>
      <c r="E36">
        <f>SUM(B36:D36)</f>
        <v>570000</v>
      </c>
    </row>
    <row r="37" spans="1:5" ht="15" x14ac:dyDescent="0.25">
      <c r="A37" t="s">
        <v>129</v>
      </c>
      <c r="B37" s="2">
        <f>'ترازنامه پایه'!D18</f>
        <v>2820000</v>
      </c>
      <c r="C37">
        <v>0</v>
      </c>
      <c r="D37">
        <f>B36*مفروضات!C33</f>
        <v>12000</v>
      </c>
      <c r="E37">
        <f>B37+D37</f>
        <v>2832000</v>
      </c>
    </row>
    <row r="39" spans="1:5" ht="15" x14ac:dyDescent="0.25">
      <c r="A39" s="2" t="s">
        <v>130</v>
      </c>
      <c r="B39">
        <f>B36-B37</f>
        <v>-2700000</v>
      </c>
      <c r="E39">
        <f>E36-E37</f>
        <v>-2262000</v>
      </c>
    </row>
    <row r="41" spans="1:5" x14ac:dyDescent="0.2">
      <c r="A41" t="s">
        <v>128</v>
      </c>
      <c r="B41">
        <f>E36</f>
        <v>570000</v>
      </c>
      <c r="C41">
        <f>مفروضات!B32</f>
        <v>600000</v>
      </c>
      <c r="D41">
        <v>0</v>
      </c>
      <c r="E41">
        <f>SUM(B41:D41)</f>
        <v>1170000</v>
      </c>
    </row>
    <row r="42" spans="1:5" x14ac:dyDescent="0.2">
      <c r="A42" t="s">
        <v>129</v>
      </c>
      <c r="B42">
        <f>E37</f>
        <v>2832000</v>
      </c>
      <c r="C42">
        <v>0</v>
      </c>
      <c r="D42">
        <f>B41*مفروضات!B33</f>
        <v>57000</v>
      </c>
      <c r="E42">
        <f>B42+D42</f>
        <v>2889000</v>
      </c>
    </row>
    <row r="44" spans="1:5" ht="15" x14ac:dyDescent="0.25">
      <c r="A44" s="2" t="s">
        <v>130</v>
      </c>
      <c r="B44">
        <f>B41-B42</f>
        <v>-2262000</v>
      </c>
      <c r="E44">
        <f>E41-E42</f>
        <v>-1719000</v>
      </c>
    </row>
    <row r="45" spans="1:5" ht="15" x14ac:dyDescent="0.25">
      <c r="A45" s="2" t="s">
        <v>123</v>
      </c>
      <c r="B45" s="2" t="s">
        <v>124</v>
      </c>
      <c r="C45" s="2" t="s">
        <v>125</v>
      </c>
      <c r="D45" s="2" t="s">
        <v>126</v>
      </c>
      <c r="E45" s="2" t="s">
        <v>127</v>
      </c>
    </row>
    <row r="46" spans="1:5" ht="15" x14ac:dyDescent="0.25">
      <c r="A46" t="s">
        <v>128</v>
      </c>
      <c r="B46" s="2">
        <f>'ترازنامه پایه'!D17</f>
        <v>120000</v>
      </c>
      <c r="C46">
        <f>مفروضات!C32</f>
        <v>450000</v>
      </c>
      <c r="D46">
        <v>0</v>
      </c>
      <c r="E46">
        <f>SUM(B46:D46)</f>
        <v>570000</v>
      </c>
    </row>
    <row r="47" spans="1:5" ht="15" x14ac:dyDescent="0.25">
      <c r="A47" t="s">
        <v>129</v>
      </c>
      <c r="B47" s="2">
        <f>'ترازنامه پایه'!D18</f>
        <v>2820000</v>
      </c>
      <c r="C47">
        <v>0</v>
      </c>
      <c r="D47">
        <f>B46*مفروضات!C33</f>
        <v>12000</v>
      </c>
      <c r="E47">
        <f>B47+D47</f>
        <v>2832000</v>
      </c>
    </row>
    <row r="49" spans="1:5" ht="15" x14ac:dyDescent="0.25">
      <c r="A49" s="2" t="s">
        <v>130</v>
      </c>
      <c r="B49">
        <f>B46-B47</f>
        <v>-2700000</v>
      </c>
      <c r="E49">
        <f>E46-E47</f>
        <v>-2262000</v>
      </c>
    </row>
    <row r="51" spans="1:5" x14ac:dyDescent="0.2">
      <c r="A51" t="s">
        <v>128</v>
      </c>
      <c r="B51">
        <f>E46</f>
        <v>570000</v>
      </c>
      <c r="C51">
        <f>مفروضات!B32</f>
        <v>600000</v>
      </c>
      <c r="D51">
        <v>0</v>
      </c>
      <c r="E51">
        <f>SUM(B51:D51)</f>
        <v>1170000</v>
      </c>
    </row>
    <row r="52" spans="1:5" x14ac:dyDescent="0.2">
      <c r="A52" t="s">
        <v>129</v>
      </c>
      <c r="B52">
        <f>E47</f>
        <v>2832000</v>
      </c>
      <c r="C52">
        <v>0</v>
      </c>
      <c r="D52">
        <f>B51*مفروضات!B33</f>
        <v>57000</v>
      </c>
      <c r="E52">
        <f>B52+D52</f>
        <v>2889000</v>
      </c>
    </row>
    <row r="54" spans="1:5" ht="15" x14ac:dyDescent="0.25">
      <c r="A54" s="2" t="s">
        <v>130</v>
      </c>
      <c r="B54">
        <f>B51-B52</f>
        <v>-2262000</v>
      </c>
      <c r="E54">
        <f>E51-E52</f>
        <v>-1719000</v>
      </c>
    </row>
    <row r="55" spans="1:5" ht="15" x14ac:dyDescent="0.25">
      <c r="A55" s="2" t="s">
        <v>123</v>
      </c>
      <c r="B55" s="2" t="s">
        <v>124</v>
      </c>
      <c r="C55" s="2" t="s">
        <v>125</v>
      </c>
      <c r="D55" s="2" t="s">
        <v>126</v>
      </c>
      <c r="E55" s="2" t="s">
        <v>127</v>
      </c>
    </row>
    <row r="56" spans="1:5" ht="15" x14ac:dyDescent="0.25">
      <c r="A56" t="s">
        <v>128</v>
      </c>
      <c r="B56" s="2">
        <f>'ترازنامه پایه'!D17</f>
        <v>120000</v>
      </c>
      <c r="C56">
        <f>مفروضات!C32</f>
        <v>450000</v>
      </c>
      <c r="D56">
        <v>0</v>
      </c>
      <c r="E56">
        <f>SUM(B56:D56)</f>
        <v>570000</v>
      </c>
    </row>
    <row r="57" spans="1:5" ht="15" x14ac:dyDescent="0.25">
      <c r="A57" t="s">
        <v>129</v>
      </c>
      <c r="B57" s="2">
        <f>'ترازنامه پایه'!D18</f>
        <v>2820000</v>
      </c>
      <c r="C57">
        <v>0</v>
      </c>
      <c r="D57">
        <f>B56*مفروضات!C33</f>
        <v>12000</v>
      </c>
      <c r="E57">
        <f>B57+D57</f>
        <v>2832000</v>
      </c>
    </row>
    <row r="59" spans="1:5" ht="15" x14ac:dyDescent="0.25">
      <c r="A59" s="2" t="s">
        <v>130</v>
      </c>
      <c r="B59">
        <f>B56-B57</f>
        <v>-2700000</v>
      </c>
      <c r="E59">
        <f>E56-E57</f>
        <v>-2262000</v>
      </c>
    </row>
    <row r="61" spans="1:5" x14ac:dyDescent="0.2">
      <c r="A61" t="s">
        <v>128</v>
      </c>
      <c r="B61">
        <f>E56</f>
        <v>570000</v>
      </c>
      <c r="C61">
        <f>مفروضات!B32</f>
        <v>600000</v>
      </c>
      <c r="D61">
        <v>0</v>
      </c>
      <c r="E61">
        <f>SUM(B61:D61)</f>
        <v>1170000</v>
      </c>
    </row>
    <row r="62" spans="1:5" x14ac:dyDescent="0.2">
      <c r="A62" t="s">
        <v>129</v>
      </c>
      <c r="B62">
        <f>E57</f>
        <v>2832000</v>
      </c>
      <c r="C62">
        <v>0</v>
      </c>
      <c r="D62">
        <f>B61*مفروضات!B33</f>
        <v>57000</v>
      </c>
      <c r="E62">
        <f>B62+D62</f>
        <v>2889000</v>
      </c>
    </row>
    <row r="64" spans="1:5" ht="15" x14ac:dyDescent="0.25">
      <c r="A64" s="2" t="s">
        <v>130</v>
      </c>
      <c r="B64">
        <f>B61-B62</f>
        <v>-2262000</v>
      </c>
      <c r="E64">
        <f>E61-E62</f>
        <v>-1719000</v>
      </c>
    </row>
    <row r="65" spans="1:5" ht="15" x14ac:dyDescent="0.25">
      <c r="A65" s="2" t="s">
        <v>123</v>
      </c>
      <c r="B65" s="2" t="s">
        <v>124</v>
      </c>
      <c r="C65" s="2" t="s">
        <v>125</v>
      </c>
      <c r="D65" s="2" t="s">
        <v>126</v>
      </c>
      <c r="E65" s="2" t="s">
        <v>127</v>
      </c>
    </row>
    <row r="66" spans="1:5" ht="15" x14ac:dyDescent="0.25">
      <c r="A66" t="s">
        <v>128</v>
      </c>
      <c r="B66" s="2">
        <f>'ترازنامه پایه'!D17</f>
        <v>120000</v>
      </c>
      <c r="C66">
        <f>مفروضات!C32</f>
        <v>450000</v>
      </c>
      <c r="D66">
        <v>0</v>
      </c>
      <c r="E66">
        <f>SUM(B66:D66)</f>
        <v>570000</v>
      </c>
    </row>
    <row r="67" spans="1:5" ht="15" x14ac:dyDescent="0.25">
      <c r="A67" t="s">
        <v>129</v>
      </c>
      <c r="B67" s="2">
        <f>'ترازنامه پایه'!D18</f>
        <v>2820000</v>
      </c>
      <c r="C67">
        <v>0</v>
      </c>
      <c r="D67">
        <f>B66*مفروضات!C33</f>
        <v>12000</v>
      </c>
      <c r="E67">
        <f>B67+D67</f>
        <v>2832000</v>
      </c>
    </row>
    <row r="69" spans="1:5" ht="15" x14ac:dyDescent="0.25">
      <c r="A69" s="2" t="s">
        <v>130</v>
      </c>
      <c r="B69">
        <f>B66-B67</f>
        <v>-2700000</v>
      </c>
      <c r="E69">
        <f>E66-E67</f>
        <v>-2262000</v>
      </c>
    </row>
    <row r="71" spans="1:5" x14ac:dyDescent="0.2">
      <c r="A71" t="s">
        <v>128</v>
      </c>
      <c r="B71">
        <f>E66</f>
        <v>570000</v>
      </c>
      <c r="C71">
        <f>مفروضات!B32</f>
        <v>600000</v>
      </c>
      <c r="D71">
        <v>0</v>
      </c>
      <c r="E71">
        <f>SUM(B71:D71)</f>
        <v>1170000</v>
      </c>
    </row>
    <row r="72" spans="1:5" x14ac:dyDescent="0.2">
      <c r="A72" t="s">
        <v>129</v>
      </c>
      <c r="B72">
        <f>E67</f>
        <v>2832000</v>
      </c>
      <c r="C72">
        <v>0</v>
      </c>
      <c r="D72">
        <f>B71*مفروضات!B33</f>
        <v>57000</v>
      </c>
      <c r="E72">
        <f>B72+D72</f>
        <v>2889000</v>
      </c>
    </row>
    <row r="74" spans="1:5" ht="15" x14ac:dyDescent="0.25">
      <c r="A74" s="2" t="s">
        <v>130</v>
      </c>
      <c r="B74">
        <f>B71-B72</f>
        <v>-2262000</v>
      </c>
      <c r="E74">
        <f>E71-E72</f>
        <v>-1719000</v>
      </c>
    </row>
    <row r="75" spans="1:5" ht="15" x14ac:dyDescent="0.25">
      <c r="A75" s="2" t="s">
        <v>123</v>
      </c>
      <c r="B75" s="2" t="s">
        <v>124</v>
      </c>
      <c r="C75" s="2" t="s">
        <v>125</v>
      </c>
      <c r="D75" s="2" t="s">
        <v>126</v>
      </c>
      <c r="E75" s="2" t="s">
        <v>127</v>
      </c>
    </row>
    <row r="76" spans="1:5" ht="15" x14ac:dyDescent="0.25">
      <c r="A76" t="s">
        <v>128</v>
      </c>
      <c r="B76" s="2">
        <f>'ترازنامه پایه'!D17</f>
        <v>120000</v>
      </c>
      <c r="C76">
        <f>مفروضات!C32</f>
        <v>450000</v>
      </c>
      <c r="D76">
        <v>0</v>
      </c>
      <c r="E76">
        <f>SUM(B76:D76)</f>
        <v>570000</v>
      </c>
    </row>
    <row r="77" spans="1:5" ht="15" x14ac:dyDescent="0.25">
      <c r="A77" t="s">
        <v>129</v>
      </c>
      <c r="B77" s="2">
        <f>'ترازنامه پایه'!D18</f>
        <v>2820000</v>
      </c>
      <c r="C77">
        <v>0</v>
      </c>
      <c r="D77">
        <f>B76*مفروضات!C33</f>
        <v>12000</v>
      </c>
      <c r="E77">
        <f>B77+D77</f>
        <v>2832000</v>
      </c>
    </row>
    <row r="79" spans="1:5" ht="15" x14ac:dyDescent="0.25">
      <c r="A79" s="2" t="s">
        <v>130</v>
      </c>
      <c r="B79">
        <f>B76-B77</f>
        <v>-2700000</v>
      </c>
      <c r="E79">
        <f>E76-E77</f>
        <v>-2262000</v>
      </c>
    </row>
    <row r="81" spans="1:5" x14ac:dyDescent="0.2">
      <c r="A81" t="s">
        <v>128</v>
      </c>
      <c r="B81">
        <f>E76</f>
        <v>570000</v>
      </c>
      <c r="C81">
        <f>مفروضات!B32</f>
        <v>600000</v>
      </c>
      <c r="D81">
        <v>0</v>
      </c>
      <c r="E81">
        <f>SUM(B81:D81)</f>
        <v>1170000</v>
      </c>
    </row>
    <row r="82" spans="1:5" x14ac:dyDescent="0.2">
      <c r="A82" t="s">
        <v>129</v>
      </c>
      <c r="B82">
        <f>E77</f>
        <v>2832000</v>
      </c>
      <c r="C82">
        <v>0</v>
      </c>
      <c r="D82">
        <f>B81*مفروضات!B33</f>
        <v>57000</v>
      </c>
      <c r="E82">
        <f>B82+D82</f>
        <v>2889000</v>
      </c>
    </row>
    <row r="84" spans="1:5" ht="15" x14ac:dyDescent="0.25">
      <c r="A84" s="2" t="s">
        <v>130</v>
      </c>
      <c r="B84">
        <f>B81-B82</f>
        <v>-2262000</v>
      </c>
      <c r="E84">
        <f>E81-E82</f>
        <v>-1719000</v>
      </c>
    </row>
    <row r="85" spans="1:5" ht="15" x14ac:dyDescent="0.25">
      <c r="A85" s="2" t="s">
        <v>123</v>
      </c>
      <c r="B85" s="2" t="s">
        <v>124</v>
      </c>
      <c r="C85" s="2" t="s">
        <v>125</v>
      </c>
      <c r="D85" s="2" t="s">
        <v>126</v>
      </c>
      <c r="E85" s="2" t="s">
        <v>127</v>
      </c>
    </row>
    <row r="86" spans="1:5" ht="15" x14ac:dyDescent="0.25">
      <c r="A86" t="s">
        <v>128</v>
      </c>
      <c r="B86" s="2">
        <f>'ترازنامه پایه'!D17</f>
        <v>120000</v>
      </c>
      <c r="C86">
        <f>مفروضات!C32</f>
        <v>450000</v>
      </c>
      <c r="D86">
        <v>0</v>
      </c>
      <c r="E86">
        <f>SUM(B86:D86)</f>
        <v>570000</v>
      </c>
    </row>
    <row r="87" spans="1:5" ht="15" x14ac:dyDescent="0.25">
      <c r="A87" t="s">
        <v>129</v>
      </c>
      <c r="B87" s="2">
        <f>'ترازنامه پایه'!D18</f>
        <v>2820000</v>
      </c>
      <c r="C87">
        <v>0</v>
      </c>
      <c r="D87">
        <f>B86*مفروضات!C33</f>
        <v>12000</v>
      </c>
      <c r="E87">
        <f>B87+D87</f>
        <v>2832000</v>
      </c>
    </row>
    <row r="89" spans="1:5" ht="15" x14ac:dyDescent="0.25">
      <c r="A89" s="2" t="s">
        <v>130</v>
      </c>
      <c r="B89">
        <f>B86-B87</f>
        <v>-2700000</v>
      </c>
      <c r="E89">
        <f>E86-E87</f>
        <v>-2262000</v>
      </c>
    </row>
    <row r="91" spans="1:5" x14ac:dyDescent="0.2">
      <c r="A91" t="s">
        <v>128</v>
      </c>
      <c r="B91">
        <f>E86</f>
        <v>570000</v>
      </c>
      <c r="C91">
        <f>مفروضات!B32</f>
        <v>600000</v>
      </c>
      <c r="D91">
        <v>0</v>
      </c>
      <c r="E91">
        <f>SUM(B91:D91)</f>
        <v>1170000</v>
      </c>
    </row>
    <row r="92" spans="1:5" x14ac:dyDescent="0.2">
      <c r="A92" t="s">
        <v>129</v>
      </c>
      <c r="B92">
        <f>E87</f>
        <v>2832000</v>
      </c>
      <c r="C92">
        <v>0</v>
      </c>
      <c r="D92">
        <f>B91*مفروضات!B33</f>
        <v>57000</v>
      </c>
      <c r="E92">
        <f>B92+D92</f>
        <v>2889000</v>
      </c>
    </row>
    <row r="94" spans="1:5" ht="15" x14ac:dyDescent="0.25">
      <c r="A94" s="2" t="s">
        <v>130</v>
      </c>
      <c r="B94">
        <f>B91-B92</f>
        <v>-2262000</v>
      </c>
      <c r="E94">
        <f>E91-E92</f>
        <v>-1719000</v>
      </c>
    </row>
    <row r="95" spans="1:5" ht="15" x14ac:dyDescent="0.25">
      <c r="A95" s="2" t="s">
        <v>123</v>
      </c>
      <c r="B95" s="2" t="s">
        <v>124</v>
      </c>
      <c r="C95" s="2" t="s">
        <v>125</v>
      </c>
      <c r="D95" s="2" t="s">
        <v>126</v>
      </c>
      <c r="E95" s="2" t="s">
        <v>127</v>
      </c>
    </row>
    <row r="96" spans="1:5" ht="15" x14ac:dyDescent="0.25">
      <c r="A96" t="s">
        <v>128</v>
      </c>
      <c r="B96" s="2">
        <f>'ترازنامه پایه'!D17</f>
        <v>120000</v>
      </c>
      <c r="C96">
        <f>مفروضات!C32</f>
        <v>450000</v>
      </c>
      <c r="D96">
        <v>0</v>
      </c>
      <c r="E96">
        <f>SUM(B96:D96)</f>
        <v>570000</v>
      </c>
    </row>
    <row r="97" spans="1:5" ht="15" x14ac:dyDescent="0.25">
      <c r="A97" t="s">
        <v>129</v>
      </c>
      <c r="B97" s="2">
        <f>'ترازنامه پایه'!D18</f>
        <v>2820000</v>
      </c>
      <c r="C97">
        <v>0</v>
      </c>
      <c r="D97">
        <f>B96*مفروضات!C33</f>
        <v>12000</v>
      </c>
      <c r="E97">
        <f>B97+D97</f>
        <v>2832000</v>
      </c>
    </row>
    <row r="99" spans="1:5" ht="15" x14ac:dyDescent="0.25">
      <c r="A99" s="2" t="s">
        <v>130</v>
      </c>
      <c r="B99">
        <f>B96-B97</f>
        <v>-2700000</v>
      </c>
      <c r="E99">
        <f>E96-E97</f>
        <v>-2262000</v>
      </c>
    </row>
    <row r="101" spans="1:5" x14ac:dyDescent="0.2">
      <c r="A101" t="s">
        <v>128</v>
      </c>
      <c r="B101">
        <f>E96</f>
        <v>570000</v>
      </c>
      <c r="C101">
        <f>مفروضات!B32</f>
        <v>600000</v>
      </c>
      <c r="D101">
        <v>0</v>
      </c>
      <c r="E101">
        <f>SUM(B101:D101)</f>
        <v>1170000</v>
      </c>
    </row>
    <row r="102" spans="1:5" x14ac:dyDescent="0.2">
      <c r="A102" t="s">
        <v>129</v>
      </c>
      <c r="B102">
        <f>E97</f>
        <v>2832000</v>
      </c>
      <c r="C102">
        <v>0</v>
      </c>
      <c r="D102">
        <f>B101*مفروضات!B33</f>
        <v>57000</v>
      </c>
      <c r="E102">
        <f>B102+D102</f>
        <v>2889000</v>
      </c>
    </row>
    <row r="104" spans="1:5" ht="15" x14ac:dyDescent="0.25">
      <c r="A104" s="2" t="s">
        <v>130</v>
      </c>
      <c r="B104">
        <f>B101-B102</f>
        <v>-2262000</v>
      </c>
      <c r="E104">
        <f>E101-E102</f>
        <v>-1719000</v>
      </c>
    </row>
    <row r="105" spans="1:5" ht="15" x14ac:dyDescent="0.25">
      <c r="A105" s="2" t="s">
        <v>123</v>
      </c>
      <c r="B105" s="2" t="s">
        <v>124</v>
      </c>
      <c r="C105" s="2" t="s">
        <v>125</v>
      </c>
      <c r="D105" s="2" t="s">
        <v>126</v>
      </c>
      <c r="E105" s="2" t="s">
        <v>127</v>
      </c>
    </row>
    <row r="106" spans="1:5" ht="15" x14ac:dyDescent="0.25">
      <c r="A106" t="s">
        <v>128</v>
      </c>
      <c r="B106" s="2">
        <f>'ترازنامه پایه'!D17</f>
        <v>120000</v>
      </c>
      <c r="C106">
        <f>مفروضات!C32</f>
        <v>450000</v>
      </c>
      <c r="D106">
        <v>0</v>
      </c>
      <c r="E106">
        <f>SUM(B106:D106)</f>
        <v>570000</v>
      </c>
    </row>
    <row r="107" spans="1:5" ht="15" x14ac:dyDescent="0.25">
      <c r="A107" t="s">
        <v>129</v>
      </c>
      <c r="B107" s="2">
        <f>'ترازنامه پایه'!D18</f>
        <v>2820000</v>
      </c>
      <c r="C107">
        <v>0</v>
      </c>
      <c r="D107">
        <f>B106*مفروضات!C33</f>
        <v>12000</v>
      </c>
      <c r="E107">
        <f>B107+D107</f>
        <v>2832000</v>
      </c>
    </row>
    <row r="109" spans="1:5" ht="15" x14ac:dyDescent="0.25">
      <c r="A109" s="2" t="s">
        <v>130</v>
      </c>
      <c r="B109">
        <f>B106-B107</f>
        <v>-2700000</v>
      </c>
      <c r="E109">
        <f>E106-E107</f>
        <v>-2262000</v>
      </c>
    </row>
    <row r="111" spans="1:5" x14ac:dyDescent="0.2">
      <c r="A111" t="s">
        <v>128</v>
      </c>
      <c r="B111">
        <f>E106</f>
        <v>570000</v>
      </c>
      <c r="C111">
        <f>مفروضات!B32</f>
        <v>600000</v>
      </c>
      <c r="D111">
        <v>0</v>
      </c>
      <c r="E111">
        <f>SUM(B111:D111)</f>
        <v>1170000</v>
      </c>
    </row>
    <row r="112" spans="1:5" x14ac:dyDescent="0.2">
      <c r="A112" t="s">
        <v>129</v>
      </c>
      <c r="B112">
        <f>E107</f>
        <v>2832000</v>
      </c>
      <c r="C112">
        <v>0</v>
      </c>
      <c r="D112">
        <f>B111*مفروضات!B33</f>
        <v>57000</v>
      </c>
      <c r="E112">
        <f>B112+D112</f>
        <v>2889000</v>
      </c>
    </row>
    <row r="114" spans="1:5" ht="15" x14ac:dyDescent="0.25">
      <c r="A114" s="2" t="s">
        <v>130</v>
      </c>
      <c r="B114">
        <f>B111-B112</f>
        <v>-2262000</v>
      </c>
      <c r="E114">
        <f>E111-E112</f>
        <v>-1719000</v>
      </c>
    </row>
    <row r="115" spans="1:5" ht="15" x14ac:dyDescent="0.25">
      <c r="A115" s="2" t="s">
        <v>123</v>
      </c>
      <c r="B115" s="2" t="s">
        <v>124</v>
      </c>
      <c r="C115" s="2" t="s">
        <v>125</v>
      </c>
      <c r="D115" s="2" t="s">
        <v>126</v>
      </c>
      <c r="E115" s="2" t="s">
        <v>127</v>
      </c>
    </row>
    <row r="116" spans="1:5" ht="15" x14ac:dyDescent="0.25">
      <c r="A116" t="s">
        <v>128</v>
      </c>
      <c r="B116" s="2">
        <f>'ترازنامه پایه'!D17</f>
        <v>120000</v>
      </c>
      <c r="C116">
        <f>مفروضات!C32</f>
        <v>450000</v>
      </c>
      <c r="D116">
        <v>0</v>
      </c>
      <c r="E116">
        <f>SUM(B116:D116)</f>
        <v>570000</v>
      </c>
    </row>
    <row r="117" spans="1:5" ht="15" x14ac:dyDescent="0.25">
      <c r="A117" t="s">
        <v>129</v>
      </c>
      <c r="B117" s="2">
        <f>'ترازنامه پایه'!D18</f>
        <v>2820000</v>
      </c>
      <c r="C117">
        <v>0</v>
      </c>
      <c r="D117">
        <f>B116*مفروضات!C33</f>
        <v>12000</v>
      </c>
      <c r="E117">
        <f>B117+D117</f>
        <v>2832000</v>
      </c>
    </row>
    <row r="119" spans="1:5" ht="15" x14ac:dyDescent="0.25">
      <c r="A119" s="2" t="s">
        <v>130</v>
      </c>
      <c r="B119">
        <f>B116-B117</f>
        <v>-2700000</v>
      </c>
      <c r="E119">
        <f>E116-E117</f>
        <v>-2262000</v>
      </c>
    </row>
    <row r="121" spans="1:5" x14ac:dyDescent="0.2">
      <c r="A121" t="s">
        <v>128</v>
      </c>
      <c r="B121">
        <f>E116</f>
        <v>570000</v>
      </c>
      <c r="C121">
        <f>مفروضات!B32</f>
        <v>600000</v>
      </c>
      <c r="D121">
        <v>0</v>
      </c>
      <c r="E121">
        <f>SUM(B121:D121)</f>
        <v>1170000</v>
      </c>
    </row>
    <row r="122" spans="1:5" x14ac:dyDescent="0.2">
      <c r="A122" t="s">
        <v>129</v>
      </c>
      <c r="B122">
        <f>E117</f>
        <v>2832000</v>
      </c>
      <c r="C122">
        <v>0</v>
      </c>
      <c r="D122">
        <f>B121*مفروضات!B33</f>
        <v>57000</v>
      </c>
      <c r="E122">
        <f>B122+D122</f>
        <v>2889000</v>
      </c>
    </row>
    <row r="124" spans="1:5" ht="15" x14ac:dyDescent="0.25">
      <c r="A124" s="2" t="s">
        <v>130</v>
      </c>
      <c r="B124">
        <f>B121-B122</f>
        <v>-2262000</v>
      </c>
      <c r="E124">
        <f>E121-E122</f>
        <v>-1719000</v>
      </c>
    </row>
    <row r="125" spans="1:5" ht="15" x14ac:dyDescent="0.25">
      <c r="A125" s="2" t="s">
        <v>123</v>
      </c>
      <c r="B125" s="2" t="s">
        <v>124</v>
      </c>
      <c r="C125" s="2" t="s">
        <v>125</v>
      </c>
      <c r="D125" s="2" t="s">
        <v>126</v>
      </c>
      <c r="E125" s="2" t="s">
        <v>127</v>
      </c>
    </row>
    <row r="126" spans="1:5" ht="15" x14ac:dyDescent="0.25">
      <c r="A126" t="s">
        <v>128</v>
      </c>
      <c r="B126" s="2">
        <f>'ترازنامه پایه'!D17</f>
        <v>120000</v>
      </c>
      <c r="C126">
        <f>مفروضات!C32</f>
        <v>450000</v>
      </c>
      <c r="D126">
        <v>0</v>
      </c>
      <c r="E126">
        <f>SUM(B126:D126)</f>
        <v>570000</v>
      </c>
    </row>
    <row r="127" spans="1:5" ht="15" x14ac:dyDescent="0.25">
      <c r="A127" t="s">
        <v>129</v>
      </c>
      <c r="B127" s="2">
        <f>'ترازنامه پایه'!D18</f>
        <v>2820000</v>
      </c>
      <c r="C127">
        <v>0</v>
      </c>
      <c r="D127">
        <f>B126*مفروضات!C33</f>
        <v>12000</v>
      </c>
      <c r="E127">
        <f>B127+D127</f>
        <v>2832000</v>
      </c>
    </row>
    <row r="129" spans="1:5" ht="15" x14ac:dyDescent="0.25">
      <c r="A129" s="2" t="s">
        <v>130</v>
      </c>
      <c r="B129">
        <f>B126-B127</f>
        <v>-2700000</v>
      </c>
      <c r="E129">
        <f>E126-E127</f>
        <v>-2262000</v>
      </c>
    </row>
    <row r="131" spans="1:5" x14ac:dyDescent="0.2">
      <c r="A131" t="s">
        <v>128</v>
      </c>
      <c r="B131">
        <f>E126</f>
        <v>570000</v>
      </c>
      <c r="C131">
        <f>مفروضات!B32</f>
        <v>600000</v>
      </c>
      <c r="D131">
        <v>0</v>
      </c>
      <c r="E131">
        <f>SUM(B131:D131)</f>
        <v>1170000</v>
      </c>
    </row>
    <row r="132" spans="1:5" x14ac:dyDescent="0.2">
      <c r="A132" t="s">
        <v>129</v>
      </c>
      <c r="B132">
        <f>E127</f>
        <v>2832000</v>
      </c>
      <c r="C132">
        <v>0</v>
      </c>
      <c r="D132">
        <f>B131*مفروضات!B33</f>
        <v>57000</v>
      </c>
      <c r="E132">
        <f>B132+D132</f>
        <v>2889000</v>
      </c>
    </row>
    <row r="134" spans="1:5" ht="15" x14ac:dyDescent="0.25">
      <c r="A134" s="2" t="s">
        <v>130</v>
      </c>
      <c r="B134">
        <f>B131-B132</f>
        <v>-2262000</v>
      </c>
      <c r="E134">
        <f>E131-E132</f>
        <v>-1719000</v>
      </c>
    </row>
    <row r="135" spans="1:5" ht="15" x14ac:dyDescent="0.25">
      <c r="A135" s="2" t="s">
        <v>123</v>
      </c>
      <c r="B135" s="2" t="s">
        <v>124</v>
      </c>
      <c r="C135" s="2" t="s">
        <v>125</v>
      </c>
      <c r="D135" s="2" t="s">
        <v>126</v>
      </c>
      <c r="E135" s="2" t="s">
        <v>127</v>
      </c>
    </row>
    <row r="136" spans="1:5" ht="15" x14ac:dyDescent="0.25">
      <c r="A136" t="s">
        <v>128</v>
      </c>
      <c r="B136" s="2">
        <f>'ترازنامه پایه'!D17</f>
        <v>120000</v>
      </c>
      <c r="C136">
        <f>مفروضات!C32</f>
        <v>450000</v>
      </c>
      <c r="D136">
        <v>0</v>
      </c>
      <c r="E136">
        <f>SUM(B136:D136)</f>
        <v>570000</v>
      </c>
    </row>
    <row r="137" spans="1:5" ht="15" x14ac:dyDescent="0.25">
      <c r="A137" t="s">
        <v>129</v>
      </c>
      <c r="B137" s="2">
        <f>'ترازنامه پایه'!D18</f>
        <v>2820000</v>
      </c>
      <c r="C137">
        <v>0</v>
      </c>
      <c r="D137">
        <f>B136*مفروضات!C33</f>
        <v>12000</v>
      </c>
      <c r="E137">
        <f>B137+D137</f>
        <v>2832000</v>
      </c>
    </row>
    <row r="139" spans="1:5" ht="15" x14ac:dyDescent="0.25">
      <c r="A139" s="2" t="s">
        <v>130</v>
      </c>
      <c r="B139">
        <f>B136-B137</f>
        <v>-2700000</v>
      </c>
      <c r="E139">
        <f>E136-E137</f>
        <v>-2262000</v>
      </c>
    </row>
    <row r="141" spans="1:5" x14ac:dyDescent="0.2">
      <c r="A141" t="s">
        <v>128</v>
      </c>
      <c r="B141">
        <f>E136</f>
        <v>570000</v>
      </c>
      <c r="C141">
        <f>مفروضات!B32</f>
        <v>600000</v>
      </c>
      <c r="D141">
        <v>0</v>
      </c>
      <c r="E141">
        <f>SUM(B141:D141)</f>
        <v>1170000</v>
      </c>
    </row>
    <row r="142" spans="1:5" x14ac:dyDescent="0.2">
      <c r="A142" t="s">
        <v>129</v>
      </c>
      <c r="B142">
        <f>E137</f>
        <v>2832000</v>
      </c>
      <c r="C142">
        <v>0</v>
      </c>
      <c r="D142">
        <f>B141*مفروضات!B33</f>
        <v>57000</v>
      </c>
      <c r="E142">
        <f>B142+D142</f>
        <v>2889000</v>
      </c>
    </row>
    <row r="144" spans="1:5" ht="15" x14ac:dyDescent="0.25">
      <c r="A144" s="2" t="s">
        <v>130</v>
      </c>
      <c r="B144">
        <f>B141-B142</f>
        <v>-2262000</v>
      </c>
      <c r="E144">
        <f>E141-E142</f>
        <v>-1719000</v>
      </c>
    </row>
    <row r="145" spans="1:5" ht="15" x14ac:dyDescent="0.25">
      <c r="A145" s="2" t="s">
        <v>123</v>
      </c>
      <c r="B145" s="2" t="s">
        <v>124</v>
      </c>
      <c r="C145" s="2" t="s">
        <v>125</v>
      </c>
      <c r="D145" s="2" t="s">
        <v>126</v>
      </c>
      <c r="E145" s="2" t="s">
        <v>127</v>
      </c>
    </row>
    <row r="146" spans="1:5" ht="15" x14ac:dyDescent="0.25">
      <c r="A146" t="s">
        <v>128</v>
      </c>
      <c r="B146" s="2">
        <f>'ترازنامه پایه'!D17</f>
        <v>120000</v>
      </c>
      <c r="C146">
        <f>مفروضات!C32</f>
        <v>450000</v>
      </c>
      <c r="D146">
        <v>0</v>
      </c>
      <c r="E146">
        <f>SUM(B146:D146)</f>
        <v>570000</v>
      </c>
    </row>
    <row r="147" spans="1:5" ht="15" x14ac:dyDescent="0.25">
      <c r="A147" t="s">
        <v>129</v>
      </c>
      <c r="B147" s="2">
        <f>'ترازنامه پایه'!D18</f>
        <v>2820000</v>
      </c>
      <c r="C147">
        <v>0</v>
      </c>
      <c r="D147">
        <f>B146*مفروضات!C33</f>
        <v>12000</v>
      </c>
      <c r="E147">
        <f>B147+D147</f>
        <v>2832000</v>
      </c>
    </row>
    <row r="149" spans="1:5" ht="15" x14ac:dyDescent="0.25">
      <c r="A149" s="2" t="s">
        <v>130</v>
      </c>
      <c r="B149">
        <f>B146-B147</f>
        <v>-2700000</v>
      </c>
      <c r="E149">
        <f>E146-E147</f>
        <v>-2262000</v>
      </c>
    </row>
    <row r="151" spans="1:5" x14ac:dyDescent="0.2">
      <c r="A151" t="s">
        <v>128</v>
      </c>
      <c r="B151">
        <f>E146</f>
        <v>570000</v>
      </c>
      <c r="C151">
        <f>مفروضات!B32</f>
        <v>600000</v>
      </c>
      <c r="D151">
        <v>0</v>
      </c>
      <c r="E151">
        <f>SUM(B151:D151)</f>
        <v>1170000</v>
      </c>
    </row>
    <row r="152" spans="1:5" x14ac:dyDescent="0.2">
      <c r="A152" t="s">
        <v>129</v>
      </c>
      <c r="B152">
        <f>E147</f>
        <v>2832000</v>
      </c>
      <c r="C152">
        <v>0</v>
      </c>
      <c r="D152">
        <f>B151*مفروضات!B33</f>
        <v>57000</v>
      </c>
      <c r="E152">
        <f>B152+D152</f>
        <v>2889000</v>
      </c>
    </row>
    <row r="154" spans="1:5" ht="15" x14ac:dyDescent="0.25">
      <c r="A154" s="2" t="s">
        <v>130</v>
      </c>
      <c r="B154">
        <f>B151-B152</f>
        <v>-2262000</v>
      </c>
      <c r="E154">
        <f>E151-E152</f>
        <v>-1719000</v>
      </c>
    </row>
    <row r="155" spans="1:5" ht="15" x14ac:dyDescent="0.25">
      <c r="A155" s="2" t="s">
        <v>123</v>
      </c>
      <c r="B155" s="2" t="s">
        <v>124</v>
      </c>
      <c r="C155" s="2" t="s">
        <v>125</v>
      </c>
      <c r="D155" s="2" t="s">
        <v>126</v>
      </c>
      <c r="E155" s="2" t="s">
        <v>127</v>
      </c>
    </row>
    <row r="156" spans="1:5" ht="15" x14ac:dyDescent="0.25">
      <c r="A156" t="s">
        <v>128</v>
      </c>
      <c r="B156" s="2">
        <f>'ترازنامه پایه'!D17</f>
        <v>120000</v>
      </c>
      <c r="C156">
        <f>مفروضات!C32</f>
        <v>450000</v>
      </c>
      <c r="D156">
        <v>0</v>
      </c>
      <c r="E156">
        <f>SUM(B156:D156)</f>
        <v>570000</v>
      </c>
    </row>
    <row r="157" spans="1:5" ht="15" x14ac:dyDescent="0.25">
      <c r="A157" t="s">
        <v>129</v>
      </c>
      <c r="B157" s="2">
        <f>'ترازنامه پایه'!D18</f>
        <v>2820000</v>
      </c>
      <c r="C157">
        <v>0</v>
      </c>
      <c r="D157">
        <f>B156*مفروضات!C33</f>
        <v>12000</v>
      </c>
      <c r="E157">
        <f>B157+D157</f>
        <v>2832000</v>
      </c>
    </row>
    <row r="159" spans="1:5" ht="15" x14ac:dyDescent="0.25">
      <c r="A159" s="2" t="s">
        <v>130</v>
      </c>
      <c r="B159">
        <f>B156-B157</f>
        <v>-2700000</v>
      </c>
      <c r="E159">
        <f>E156-E157</f>
        <v>-2262000</v>
      </c>
    </row>
    <row r="161" spans="1:5" x14ac:dyDescent="0.2">
      <c r="A161" t="s">
        <v>128</v>
      </c>
      <c r="B161">
        <f>E156</f>
        <v>570000</v>
      </c>
      <c r="C161">
        <f>مفروضات!B32</f>
        <v>600000</v>
      </c>
      <c r="D161">
        <v>0</v>
      </c>
      <c r="E161">
        <f>SUM(B161:D161)</f>
        <v>1170000</v>
      </c>
    </row>
    <row r="162" spans="1:5" x14ac:dyDescent="0.2">
      <c r="A162" t="s">
        <v>129</v>
      </c>
      <c r="B162">
        <f>E157</f>
        <v>2832000</v>
      </c>
      <c r="C162">
        <v>0</v>
      </c>
      <c r="D162">
        <f>B161*مفروضات!B33</f>
        <v>57000</v>
      </c>
      <c r="E162">
        <f>B162+D162</f>
        <v>2889000</v>
      </c>
    </row>
    <row r="164" spans="1:5" ht="15" x14ac:dyDescent="0.25">
      <c r="A164" s="2" t="s">
        <v>130</v>
      </c>
      <c r="B164">
        <f>B161-B162</f>
        <v>-2262000</v>
      </c>
      <c r="E164">
        <f>E161-E162</f>
        <v>-1719000</v>
      </c>
    </row>
    <row r="165" spans="1:5" ht="15" x14ac:dyDescent="0.25">
      <c r="A165" s="2" t="s">
        <v>123</v>
      </c>
      <c r="B165" s="2" t="s">
        <v>124</v>
      </c>
      <c r="C165" s="2" t="s">
        <v>125</v>
      </c>
      <c r="D165" s="2" t="s">
        <v>126</v>
      </c>
      <c r="E165" s="2" t="s">
        <v>127</v>
      </c>
    </row>
    <row r="166" spans="1:5" ht="15" x14ac:dyDescent="0.25">
      <c r="A166" t="s">
        <v>128</v>
      </c>
      <c r="B166" s="2">
        <f>'ترازنامه پایه'!D17</f>
        <v>120000</v>
      </c>
      <c r="C166">
        <f>مفروضات!C32</f>
        <v>450000</v>
      </c>
      <c r="D166">
        <v>0</v>
      </c>
      <c r="E166">
        <f>SUM(B166:D166)</f>
        <v>570000</v>
      </c>
    </row>
    <row r="167" spans="1:5" ht="15" x14ac:dyDescent="0.25">
      <c r="A167" t="s">
        <v>129</v>
      </c>
      <c r="B167" s="2">
        <f>'ترازنامه پایه'!D18</f>
        <v>2820000</v>
      </c>
      <c r="C167">
        <v>0</v>
      </c>
      <c r="D167">
        <f>B166*مفروضات!C33</f>
        <v>12000</v>
      </c>
      <c r="E167">
        <f>B167+D167</f>
        <v>2832000</v>
      </c>
    </row>
    <row r="169" spans="1:5" ht="15" x14ac:dyDescent="0.25">
      <c r="A169" s="2" t="s">
        <v>130</v>
      </c>
      <c r="B169">
        <f>B166-B167</f>
        <v>-2700000</v>
      </c>
      <c r="E169">
        <f>E166-E167</f>
        <v>-2262000</v>
      </c>
    </row>
    <row r="171" spans="1:5" x14ac:dyDescent="0.2">
      <c r="A171" t="s">
        <v>128</v>
      </c>
      <c r="B171">
        <f>E166</f>
        <v>570000</v>
      </c>
      <c r="C171">
        <f>مفروضات!B32</f>
        <v>600000</v>
      </c>
      <c r="D171">
        <v>0</v>
      </c>
      <c r="E171">
        <f>SUM(B171:D171)</f>
        <v>1170000</v>
      </c>
    </row>
    <row r="172" spans="1:5" x14ac:dyDescent="0.2">
      <c r="A172" t="s">
        <v>129</v>
      </c>
      <c r="B172">
        <f>E167</f>
        <v>2832000</v>
      </c>
      <c r="C172">
        <v>0</v>
      </c>
      <c r="D172">
        <f>B171*مفروضات!B33</f>
        <v>57000</v>
      </c>
      <c r="E172">
        <f>B172+D172</f>
        <v>2889000</v>
      </c>
    </row>
    <row r="174" spans="1:5" ht="15" x14ac:dyDescent="0.25">
      <c r="A174" s="2" t="s">
        <v>130</v>
      </c>
      <c r="B174">
        <f>B171-B172</f>
        <v>-2262000</v>
      </c>
      <c r="E174">
        <f>E171-E172</f>
        <v>-1719000</v>
      </c>
    </row>
    <row r="175" spans="1:5" ht="15" x14ac:dyDescent="0.25">
      <c r="A175" s="2" t="s">
        <v>123</v>
      </c>
      <c r="B175" s="2" t="s">
        <v>124</v>
      </c>
      <c r="C175" s="2" t="s">
        <v>125</v>
      </c>
      <c r="D175" s="2" t="s">
        <v>126</v>
      </c>
      <c r="E175" s="2" t="s">
        <v>127</v>
      </c>
    </row>
    <row r="176" spans="1:5" ht="15" x14ac:dyDescent="0.25">
      <c r="A176" t="s">
        <v>128</v>
      </c>
      <c r="B176" s="2">
        <f>'ترازنامه پایه'!D17</f>
        <v>120000</v>
      </c>
      <c r="C176">
        <f>مفروضات!C32</f>
        <v>450000</v>
      </c>
      <c r="D176">
        <v>0</v>
      </c>
      <c r="E176">
        <f>SUM(B176:D176)</f>
        <v>570000</v>
      </c>
    </row>
    <row r="177" spans="1:5" ht="15" x14ac:dyDescent="0.25">
      <c r="A177" t="s">
        <v>129</v>
      </c>
      <c r="B177" s="2">
        <f>'ترازنامه پایه'!D18</f>
        <v>2820000</v>
      </c>
      <c r="C177">
        <v>0</v>
      </c>
      <c r="D177">
        <f>B176*مفروضات!C33</f>
        <v>12000</v>
      </c>
      <c r="E177">
        <f>B177+D177</f>
        <v>2832000</v>
      </c>
    </row>
    <row r="179" spans="1:5" ht="15" x14ac:dyDescent="0.25">
      <c r="A179" s="2" t="s">
        <v>130</v>
      </c>
      <c r="B179">
        <f>B176-B177</f>
        <v>-2700000</v>
      </c>
      <c r="E179">
        <f>E176-E177</f>
        <v>-2262000</v>
      </c>
    </row>
    <row r="181" spans="1:5" x14ac:dyDescent="0.2">
      <c r="A181" t="s">
        <v>128</v>
      </c>
      <c r="B181">
        <f>E176</f>
        <v>570000</v>
      </c>
      <c r="C181">
        <f>مفروضات!B32</f>
        <v>600000</v>
      </c>
      <c r="D181">
        <v>0</v>
      </c>
      <c r="E181">
        <f>SUM(B181:D181)</f>
        <v>1170000</v>
      </c>
    </row>
    <row r="182" spans="1:5" x14ac:dyDescent="0.2">
      <c r="A182" t="s">
        <v>129</v>
      </c>
      <c r="B182">
        <f>E177</f>
        <v>2832000</v>
      </c>
      <c r="C182">
        <v>0</v>
      </c>
      <c r="D182">
        <f>B181*مفروضات!B33</f>
        <v>57000</v>
      </c>
      <c r="E182">
        <f>B182+D182</f>
        <v>2889000</v>
      </c>
    </row>
    <row r="184" spans="1:5" ht="15" x14ac:dyDescent="0.25">
      <c r="A184" s="2" t="s">
        <v>130</v>
      </c>
      <c r="B184">
        <f>B181-B182</f>
        <v>-2262000</v>
      </c>
      <c r="E184">
        <f>E181-E182</f>
        <v>-1719000</v>
      </c>
    </row>
    <row r="185" spans="1:5" ht="15" x14ac:dyDescent="0.25">
      <c r="A185" s="2" t="s">
        <v>123</v>
      </c>
      <c r="B185" s="2" t="s">
        <v>124</v>
      </c>
      <c r="C185" s="2" t="s">
        <v>125</v>
      </c>
      <c r="D185" s="2" t="s">
        <v>126</v>
      </c>
      <c r="E185" s="2" t="s">
        <v>127</v>
      </c>
    </row>
    <row r="186" spans="1:5" ht="15" x14ac:dyDescent="0.25">
      <c r="A186" t="s">
        <v>128</v>
      </c>
      <c r="B186" s="2">
        <f>'ترازنامه پایه'!D17</f>
        <v>120000</v>
      </c>
      <c r="C186">
        <f>مفروضات!C32</f>
        <v>450000</v>
      </c>
      <c r="D186">
        <v>0</v>
      </c>
      <c r="E186">
        <f>SUM(B186:D186)</f>
        <v>570000</v>
      </c>
    </row>
    <row r="187" spans="1:5" ht="15" x14ac:dyDescent="0.25">
      <c r="A187" t="s">
        <v>129</v>
      </c>
      <c r="B187" s="2">
        <f>'ترازنامه پایه'!D18</f>
        <v>2820000</v>
      </c>
      <c r="C187">
        <v>0</v>
      </c>
      <c r="D187">
        <f>B186*مفروضات!C33</f>
        <v>12000</v>
      </c>
      <c r="E187">
        <f>B187+D187</f>
        <v>2832000</v>
      </c>
    </row>
    <row r="189" spans="1:5" ht="15" x14ac:dyDescent="0.25">
      <c r="A189" s="2" t="s">
        <v>130</v>
      </c>
      <c r="B189">
        <f>B186-B187</f>
        <v>-2700000</v>
      </c>
      <c r="E189">
        <f>E186-E187</f>
        <v>-2262000</v>
      </c>
    </row>
    <row r="191" spans="1:5" x14ac:dyDescent="0.2">
      <c r="A191" t="s">
        <v>128</v>
      </c>
      <c r="B191">
        <f>E186</f>
        <v>570000</v>
      </c>
      <c r="C191">
        <f>مفروضات!B32</f>
        <v>600000</v>
      </c>
      <c r="D191">
        <v>0</v>
      </c>
      <c r="E191">
        <f>SUM(B191:D191)</f>
        <v>1170000</v>
      </c>
    </row>
    <row r="192" spans="1:5" x14ac:dyDescent="0.2">
      <c r="A192" t="s">
        <v>129</v>
      </c>
      <c r="B192">
        <f>E187</f>
        <v>2832000</v>
      </c>
      <c r="C192">
        <v>0</v>
      </c>
      <c r="D192">
        <f>B191*مفروضات!B33</f>
        <v>57000</v>
      </c>
      <c r="E192">
        <f>B192+D192</f>
        <v>2889000</v>
      </c>
    </row>
    <row r="194" spans="1:5" ht="15" x14ac:dyDescent="0.25">
      <c r="A194" s="2" t="s">
        <v>130</v>
      </c>
      <c r="B194">
        <f>B191-B192</f>
        <v>-2262000</v>
      </c>
      <c r="E194">
        <f>E191-E192</f>
        <v>-1719000</v>
      </c>
    </row>
    <row r="195" spans="1:5" ht="15" x14ac:dyDescent="0.25">
      <c r="A195" s="2" t="s">
        <v>123</v>
      </c>
      <c r="B195" s="2" t="s">
        <v>124</v>
      </c>
      <c r="C195" s="2" t="s">
        <v>125</v>
      </c>
      <c r="D195" s="2" t="s">
        <v>126</v>
      </c>
      <c r="E195" s="2" t="s">
        <v>127</v>
      </c>
    </row>
    <row r="196" spans="1:5" ht="15" x14ac:dyDescent="0.25">
      <c r="A196" t="s">
        <v>128</v>
      </c>
      <c r="B196" s="2">
        <f>'ترازنامه پایه'!D17</f>
        <v>120000</v>
      </c>
      <c r="C196">
        <f>مفروضات!C32</f>
        <v>450000</v>
      </c>
      <c r="D196">
        <v>0</v>
      </c>
      <c r="E196">
        <f>SUM(B196:D196)</f>
        <v>570000</v>
      </c>
    </row>
    <row r="197" spans="1:5" ht="15" x14ac:dyDescent="0.25">
      <c r="A197" t="s">
        <v>129</v>
      </c>
      <c r="B197" s="2">
        <f>'ترازنامه پایه'!D18</f>
        <v>2820000</v>
      </c>
      <c r="C197">
        <v>0</v>
      </c>
      <c r="D197">
        <f>B196*مفروضات!C33</f>
        <v>12000</v>
      </c>
      <c r="E197">
        <f>B197+D197</f>
        <v>2832000</v>
      </c>
    </row>
    <row r="199" spans="1:5" ht="15" x14ac:dyDescent="0.25">
      <c r="A199" s="2" t="s">
        <v>130</v>
      </c>
      <c r="B199">
        <f>B196-B197</f>
        <v>-2700000</v>
      </c>
      <c r="E199">
        <f>E196-E197</f>
        <v>-2262000</v>
      </c>
    </row>
    <row r="201" spans="1:5" x14ac:dyDescent="0.2">
      <c r="A201" t="s">
        <v>128</v>
      </c>
      <c r="B201">
        <f>E196</f>
        <v>570000</v>
      </c>
      <c r="C201">
        <f>مفروضات!B32</f>
        <v>600000</v>
      </c>
      <c r="D201">
        <v>0</v>
      </c>
      <c r="E201">
        <f>SUM(B201:D201)</f>
        <v>1170000</v>
      </c>
    </row>
    <row r="202" spans="1:5" x14ac:dyDescent="0.2">
      <c r="A202" t="s">
        <v>129</v>
      </c>
      <c r="B202">
        <f>E197</f>
        <v>2832000</v>
      </c>
      <c r="C202">
        <v>0</v>
      </c>
      <c r="D202">
        <f>B201*مفروضات!B33</f>
        <v>57000</v>
      </c>
      <c r="E202">
        <f>B202+D202</f>
        <v>2889000</v>
      </c>
    </row>
    <row r="204" spans="1:5" ht="15" x14ac:dyDescent="0.25">
      <c r="A204" s="2" t="s">
        <v>130</v>
      </c>
      <c r="B204">
        <f>B201-B202</f>
        <v>-2262000</v>
      </c>
      <c r="E204">
        <f>E201-E202</f>
        <v>-1719000</v>
      </c>
    </row>
    <row r="205" spans="1:5" ht="15" x14ac:dyDescent="0.25">
      <c r="A205" s="2" t="s">
        <v>123</v>
      </c>
      <c r="B205" s="2" t="s">
        <v>124</v>
      </c>
      <c r="C205" s="2" t="s">
        <v>125</v>
      </c>
      <c r="D205" s="2" t="s">
        <v>126</v>
      </c>
      <c r="E205" s="2" t="s">
        <v>127</v>
      </c>
    </row>
    <row r="206" spans="1:5" ht="15" x14ac:dyDescent="0.25">
      <c r="A206" t="s">
        <v>128</v>
      </c>
      <c r="B206" s="2">
        <f>'ترازنامه پایه'!D17</f>
        <v>120000</v>
      </c>
      <c r="C206">
        <f>مفروضات!C32</f>
        <v>450000</v>
      </c>
      <c r="D206">
        <v>0</v>
      </c>
      <c r="E206">
        <f>SUM(B206:D206)</f>
        <v>570000</v>
      </c>
    </row>
    <row r="207" spans="1:5" ht="15" x14ac:dyDescent="0.25">
      <c r="A207" t="s">
        <v>129</v>
      </c>
      <c r="B207" s="2">
        <f>'ترازنامه پایه'!D18</f>
        <v>2820000</v>
      </c>
      <c r="C207">
        <v>0</v>
      </c>
      <c r="D207">
        <f>B206*مفروضات!C33</f>
        <v>12000</v>
      </c>
      <c r="E207">
        <f>B207+D207</f>
        <v>2832000</v>
      </c>
    </row>
    <row r="209" spans="1:5" ht="15" x14ac:dyDescent="0.25">
      <c r="A209" s="2" t="s">
        <v>130</v>
      </c>
      <c r="B209">
        <f>B206-B207</f>
        <v>-2700000</v>
      </c>
      <c r="E209">
        <f>E206-E207</f>
        <v>-2262000</v>
      </c>
    </row>
    <row r="211" spans="1:5" x14ac:dyDescent="0.2">
      <c r="A211" t="s">
        <v>128</v>
      </c>
      <c r="B211">
        <f>E206</f>
        <v>570000</v>
      </c>
      <c r="C211">
        <f>مفروضات!B32</f>
        <v>600000</v>
      </c>
      <c r="D211">
        <v>0</v>
      </c>
      <c r="E211">
        <f>SUM(B211:D211)</f>
        <v>1170000</v>
      </c>
    </row>
    <row r="212" spans="1:5" x14ac:dyDescent="0.2">
      <c r="A212" t="s">
        <v>129</v>
      </c>
      <c r="B212">
        <f>E207</f>
        <v>2832000</v>
      </c>
      <c r="C212">
        <v>0</v>
      </c>
      <c r="D212">
        <f>B211*مفروضات!B33</f>
        <v>57000</v>
      </c>
      <c r="E212">
        <f>B212+D212</f>
        <v>2889000</v>
      </c>
    </row>
    <row r="214" spans="1:5" ht="15" x14ac:dyDescent="0.25">
      <c r="A214" s="2" t="s">
        <v>130</v>
      </c>
      <c r="B214">
        <f>B211-B212</f>
        <v>-2262000</v>
      </c>
      <c r="E214">
        <f>E211-E212</f>
        <v>-1719000</v>
      </c>
    </row>
  </sheetData>
  <mergeCells count="4">
    <mergeCell ref="A1:D1"/>
    <mergeCell ref="A4:D4"/>
    <mergeCell ref="A3:D3"/>
    <mergeCell ref="A2:D2"/>
  </mergeCells>
  <hyperlinks>
    <hyperlink ref="AZ1" location="'وضعیت مالی'!A1" display="بازگشت به وضعیت مالی"/>
  </hyperlink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x14ac:dyDescent="0.2"/>
  <sheetData/>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x14ac:dyDescent="0.2"/>
  <sheetData/>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x14ac:dyDescent="0.2"/>
  <sheetData/>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x14ac:dyDescent="0.2"/>
  <sheetData/>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x14ac:dyDescent="0.2"/>
  <sheetData/>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x14ac:dyDescent="0.2"/>
  <sheetData/>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x14ac:dyDescent="0.2"/>
  <sheetData/>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x14ac:dyDescent="0.2"/>
  <sheetData/>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x14ac:dyDescent="0.2"/>
  <sheetData/>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x14ac:dyDescent="0.2"/>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25"/>
  <sheetViews>
    <sheetView rightToLeft="1" workbookViewId="0"/>
  </sheetViews>
  <sheetFormatPr defaultRowHeight="14.25" x14ac:dyDescent="0.2"/>
  <cols>
    <col min="1" max="1" width="5" customWidth="1"/>
    <col min="2" max="2" width="20" customWidth="1"/>
    <col min="3" max="3" width="10" customWidth="1"/>
    <col min="4" max="12" width="15" customWidth="1"/>
  </cols>
  <sheetData>
    <row r="1" spans="1:52" ht="20.25" x14ac:dyDescent="0.3">
      <c r="A1" s="14" t="s">
        <v>0</v>
      </c>
      <c r="B1" s="15"/>
      <c r="C1" s="15"/>
      <c r="D1" s="15"/>
      <c r="AZ1" s="1" t="s">
        <v>1</v>
      </c>
    </row>
    <row r="2" spans="1:52" ht="18" x14ac:dyDescent="0.25">
      <c r="A2" s="17" t="s">
        <v>131</v>
      </c>
      <c r="B2" s="15"/>
      <c r="C2" s="15"/>
      <c r="D2" s="15"/>
    </row>
    <row r="3" spans="1:52" x14ac:dyDescent="0.2">
      <c r="A3" s="16" t="s">
        <v>132</v>
      </c>
      <c r="B3" s="15"/>
      <c r="C3" s="15"/>
      <c r="D3" s="15"/>
    </row>
    <row r="4" spans="1:52" x14ac:dyDescent="0.2">
      <c r="A4" s="18" t="s">
        <v>133</v>
      </c>
      <c r="B4" s="15"/>
      <c r="C4" s="15"/>
      <c r="D4" s="15"/>
    </row>
    <row r="5" spans="1:52" ht="15" x14ac:dyDescent="0.25">
      <c r="A5" s="2" t="s">
        <v>134</v>
      </c>
      <c r="B5" s="2" t="s">
        <v>135</v>
      </c>
      <c r="C5" s="2" t="s">
        <v>136</v>
      </c>
      <c r="D5" s="2" t="s">
        <v>137</v>
      </c>
      <c r="E5" s="2" t="s">
        <v>138</v>
      </c>
      <c r="F5" s="2" t="s">
        <v>139</v>
      </c>
      <c r="G5" s="2" t="s">
        <v>140</v>
      </c>
      <c r="H5" s="2" t="s">
        <v>141</v>
      </c>
      <c r="I5" s="2" t="s">
        <v>142</v>
      </c>
      <c r="J5" s="2" t="s">
        <v>143</v>
      </c>
      <c r="K5" s="2" t="s">
        <v>144</v>
      </c>
      <c r="L5" s="2" t="s">
        <v>145</v>
      </c>
    </row>
    <row r="6" spans="1:52" x14ac:dyDescent="0.2">
      <c r="A6">
        <v>1</v>
      </c>
      <c r="B6" t="s">
        <v>146</v>
      </c>
      <c r="C6" t="s">
        <v>147</v>
      </c>
      <c r="D6">
        <v>800000</v>
      </c>
      <c r="E6">
        <v>4500000</v>
      </c>
      <c r="F6">
        <v>4300000</v>
      </c>
      <c r="G6">
        <f>D6+E6-F6</f>
        <v>1000000</v>
      </c>
      <c r="H6">
        <v>600000</v>
      </c>
      <c r="I6">
        <v>3800000</v>
      </c>
      <c r="J6">
        <v>3400000</v>
      </c>
      <c r="K6">
        <f>H6+I6-J6</f>
        <v>1000000</v>
      </c>
      <c r="L6">
        <v>150</v>
      </c>
    </row>
    <row r="7" spans="1:52" x14ac:dyDescent="0.2">
      <c r="A7">
        <v>2</v>
      </c>
      <c r="B7" t="s">
        <v>148</v>
      </c>
      <c r="C7" t="s">
        <v>149</v>
      </c>
      <c r="D7">
        <v>8000000</v>
      </c>
      <c r="E7">
        <v>25000000</v>
      </c>
      <c r="F7">
        <v>24000000</v>
      </c>
      <c r="G7">
        <f>D7+E7-F7</f>
        <v>9000000</v>
      </c>
      <c r="H7">
        <v>6000000</v>
      </c>
      <c r="I7">
        <v>22000000</v>
      </c>
      <c r="J7">
        <v>20000000</v>
      </c>
      <c r="K7">
        <f>H7+I7-J7</f>
        <v>8000000</v>
      </c>
      <c r="L7">
        <v>390</v>
      </c>
    </row>
    <row r="8" spans="1:52" x14ac:dyDescent="0.2">
      <c r="A8">
        <v>3</v>
      </c>
      <c r="B8" t="s">
        <v>150</v>
      </c>
      <c r="C8" t="s">
        <v>147</v>
      </c>
      <c r="D8">
        <v>200000</v>
      </c>
      <c r="E8">
        <v>900000</v>
      </c>
      <c r="F8">
        <v>850000</v>
      </c>
      <c r="G8">
        <f>D8+E8-F8</f>
        <v>250000</v>
      </c>
      <c r="H8">
        <v>150000</v>
      </c>
      <c r="I8">
        <v>750000</v>
      </c>
      <c r="J8">
        <v>700000</v>
      </c>
      <c r="K8">
        <f>H8+I8-J8</f>
        <v>200000</v>
      </c>
      <c r="L8">
        <v>3600</v>
      </c>
    </row>
    <row r="9" spans="1:52" x14ac:dyDescent="0.2">
      <c r="A9">
        <v>4</v>
      </c>
      <c r="B9" t="s">
        <v>151</v>
      </c>
      <c r="C9" t="s">
        <v>152</v>
      </c>
      <c r="D9">
        <v>10000</v>
      </c>
      <c r="E9">
        <v>40000</v>
      </c>
      <c r="F9">
        <v>38000</v>
      </c>
      <c r="G9">
        <f>D9+E9-F9</f>
        <v>12000</v>
      </c>
      <c r="H9">
        <v>8000</v>
      </c>
      <c r="I9">
        <v>30000</v>
      </c>
      <c r="J9">
        <v>28000</v>
      </c>
      <c r="K9">
        <f>H9+I9-J9</f>
        <v>10000</v>
      </c>
      <c r="L9">
        <v>25</v>
      </c>
    </row>
    <row r="10" spans="1:52" x14ac:dyDescent="0.2">
      <c r="A10">
        <v>5</v>
      </c>
      <c r="B10" t="s">
        <v>153</v>
      </c>
      <c r="C10" t="s">
        <v>149</v>
      </c>
      <c r="D10">
        <v>50000</v>
      </c>
      <c r="E10">
        <v>900000</v>
      </c>
      <c r="F10">
        <v>880000</v>
      </c>
      <c r="G10">
        <f>D10+E10-F10</f>
        <v>70000</v>
      </c>
      <c r="H10">
        <v>40000</v>
      </c>
      <c r="I10">
        <v>750000</v>
      </c>
      <c r="J10">
        <v>720000</v>
      </c>
      <c r="K10">
        <f>H10+I10-J10</f>
        <v>70000</v>
      </c>
      <c r="L10">
        <v>140</v>
      </c>
    </row>
    <row r="12" spans="1:52" ht="15" x14ac:dyDescent="0.25">
      <c r="B12" s="2" t="s">
        <v>154</v>
      </c>
    </row>
    <row r="13" spans="1:52" ht="15" x14ac:dyDescent="0.25">
      <c r="A13" s="2" t="s">
        <v>134</v>
      </c>
      <c r="B13" s="2" t="s">
        <v>135</v>
      </c>
      <c r="C13" s="2" t="s">
        <v>136</v>
      </c>
      <c r="D13" s="2" t="s">
        <v>155</v>
      </c>
      <c r="E13" s="2" t="s">
        <v>156</v>
      </c>
      <c r="F13" s="2" t="s">
        <v>157</v>
      </c>
      <c r="G13" s="2" t="s">
        <v>158</v>
      </c>
      <c r="H13" s="2" t="s">
        <v>159</v>
      </c>
      <c r="I13" s="2" t="s">
        <v>160</v>
      </c>
      <c r="J13" s="2" t="s">
        <v>161</v>
      </c>
      <c r="K13" s="2" t="s">
        <v>162</v>
      </c>
    </row>
    <row r="14" spans="1:52" x14ac:dyDescent="0.2">
      <c r="A14">
        <f t="shared" ref="A14:B18" si="0">A6</f>
        <v>1</v>
      </c>
      <c r="B14" t="str">
        <f t="shared" si="0"/>
        <v>جوجه یک روزه</v>
      </c>
      <c r="C14" t="s">
        <v>163</v>
      </c>
      <c r="D14">
        <f>ROUND(D6*L6/1000000,0)</f>
        <v>120</v>
      </c>
      <c r="E14">
        <f>ROUND(E6*L6/1000000,0)</f>
        <v>675</v>
      </c>
      <c r="F14">
        <f>ROUND(F6*L6/1000000,0)</f>
        <v>645</v>
      </c>
      <c r="G14">
        <f>ROUND(G6*L6/1000000,0)</f>
        <v>150</v>
      </c>
      <c r="H14">
        <f>ROUND(H6*L6/1000000,0)</f>
        <v>90</v>
      </c>
      <c r="I14">
        <f>ROUND(I6*L6/1000000,0)</f>
        <v>570</v>
      </c>
      <c r="J14">
        <f>ROUND(J6*L6/1000000,0)</f>
        <v>510</v>
      </c>
      <c r="K14">
        <f>ROUND(K6*L6/1000000,0)</f>
        <v>150</v>
      </c>
    </row>
    <row r="15" spans="1:52" x14ac:dyDescent="0.2">
      <c r="A15">
        <f t="shared" si="0"/>
        <v>2</v>
      </c>
      <c r="B15" t="str">
        <f t="shared" si="0"/>
        <v>خوراک (دان)</v>
      </c>
      <c r="C15" t="s">
        <v>163</v>
      </c>
      <c r="D15">
        <f>ROUND(D7*L7/1000000,0)</f>
        <v>3120</v>
      </c>
      <c r="E15">
        <f>ROUND(E7*L7/1000000,0)</f>
        <v>9750</v>
      </c>
      <c r="F15">
        <f>ROUND(F7*L7/1000000,0)</f>
        <v>9360</v>
      </c>
      <c r="G15">
        <f>ROUND(G7*L7/1000000,0)</f>
        <v>3510</v>
      </c>
      <c r="H15">
        <f>ROUND(H7*L7/1000000,0)</f>
        <v>2340</v>
      </c>
      <c r="I15">
        <f>ROUND(I7*L7/1000000,0)</f>
        <v>8580</v>
      </c>
      <c r="J15">
        <f>ROUND(J7*L7/1000000,0)</f>
        <v>7800</v>
      </c>
      <c r="K15">
        <f>ROUND(K7*L7/1000000,0)</f>
        <v>3120</v>
      </c>
    </row>
    <row r="16" spans="1:52" x14ac:dyDescent="0.2">
      <c r="A16">
        <f t="shared" si="0"/>
        <v>3</v>
      </c>
      <c r="B16" t="str">
        <f t="shared" si="0"/>
        <v>مرغ در حال رشد</v>
      </c>
      <c r="C16" t="s">
        <v>163</v>
      </c>
      <c r="D16">
        <f>ROUND(D8*L8/1000000,0)</f>
        <v>720</v>
      </c>
      <c r="E16">
        <f>ROUND(E8*L8/1000000,0)</f>
        <v>3240</v>
      </c>
      <c r="F16">
        <f>ROUND(F8*L8/1000000,0)</f>
        <v>3060</v>
      </c>
      <c r="G16">
        <f>ROUND(G8*L8/1000000,0)</f>
        <v>900</v>
      </c>
      <c r="H16">
        <f>ROUND(H8*L8/1000000,0)</f>
        <v>540</v>
      </c>
      <c r="I16">
        <f>ROUND(I8*L8/1000000,0)</f>
        <v>2700</v>
      </c>
      <c r="J16">
        <f>ROUND(J8*L8/1000000,0)</f>
        <v>2520</v>
      </c>
      <c r="K16">
        <f>ROUND(K8*L8/1000000,0)</f>
        <v>720</v>
      </c>
    </row>
    <row r="17" spans="1:11" x14ac:dyDescent="0.2">
      <c r="A17">
        <f t="shared" si="0"/>
        <v>4</v>
      </c>
      <c r="B17" t="str">
        <f t="shared" si="0"/>
        <v>دارو و واکسن</v>
      </c>
      <c r="C17" t="s">
        <v>163</v>
      </c>
      <c r="D17">
        <f>ROUND(D9*L9/1000000,0)</f>
        <v>0</v>
      </c>
      <c r="E17">
        <f>ROUND(E9*L9/1000000,0)</f>
        <v>1</v>
      </c>
      <c r="F17">
        <f>ROUND(F9*L9/1000000,0)</f>
        <v>1</v>
      </c>
      <c r="G17">
        <f>ROUND(G9*L9/1000000,0)</f>
        <v>0</v>
      </c>
      <c r="H17">
        <f>ROUND(H9*L9/1000000,0)</f>
        <v>0</v>
      </c>
      <c r="I17">
        <f>ROUND(I9*L9/1000000,0)</f>
        <v>1</v>
      </c>
      <c r="J17">
        <f>ROUND(J9*L9/1000000,0)</f>
        <v>1</v>
      </c>
      <c r="K17">
        <f>ROUND(K9*L9/1000000,0)</f>
        <v>0</v>
      </c>
    </row>
    <row r="18" spans="1:11" x14ac:dyDescent="0.2">
      <c r="A18">
        <f t="shared" si="0"/>
        <v>5</v>
      </c>
      <c r="B18" t="str">
        <f t="shared" si="0"/>
        <v>مرغ آماده فروش</v>
      </c>
      <c r="C18" t="s">
        <v>163</v>
      </c>
      <c r="D18">
        <f>ROUND(D10*L10/1000000,0)</f>
        <v>7</v>
      </c>
      <c r="E18">
        <f>ROUND(E10*L10/1000000,0)</f>
        <v>126</v>
      </c>
      <c r="F18">
        <f>ROUND(F10*L10/1000000,0)</f>
        <v>123</v>
      </c>
      <c r="G18">
        <f>ROUND(G10*L10/1000000,0)</f>
        <v>10</v>
      </c>
      <c r="H18">
        <f>ROUND(H10*L10/1000000,0)</f>
        <v>6</v>
      </c>
      <c r="I18">
        <f>ROUND(I10*L10/1000000,0)</f>
        <v>105</v>
      </c>
      <c r="J18">
        <f>ROUND(J10*L10/1000000,0)</f>
        <v>101</v>
      </c>
      <c r="K18">
        <f>ROUND(K10*L10/1000000,0)</f>
        <v>10</v>
      </c>
    </row>
    <row r="19" spans="1:11" ht="15" x14ac:dyDescent="0.25">
      <c r="B19" s="2" t="s">
        <v>164</v>
      </c>
      <c r="D19" s="2">
        <f t="shared" ref="D19:K19" si="1">SUM(D14:D18)</f>
        <v>3967</v>
      </c>
      <c r="E19" s="2">
        <f t="shared" si="1"/>
        <v>13792</v>
      </c>
      <c r="F19" s="2">
        <f t="shared" si="1"/>
        <v>13189</v>
      </c>
      <c r="G19" s="2">
        <f t="shared" si="1"/>
        <v>4570</v>
      </c>
      <c r="H19" s="2">
        <f t="shared" si="1"/>
        <v>2976</v>
      </c>
      <c r="I19" s="2">
        <f t="shared" si="1"/>
        <v>11956</v>
      </c>
      <c r="J19" s="2">
        <f t="shared" si="1"/>
        <v>10932</v>
      </c>
      <c r="K19" s="2">
        <f t="shared" si="1"/>
        <v>4000</v>
      </c>
    </row>
    <row r="21" spans="1:11" ht="15" x14ac:dyDescent="0.25">
      <c r="B21" s="2" t="s">
        <v>165</v>
      </c>
    </row>
    <row r="22" spans="1:11" ht="15" x14ac:dyDescent="0.25">
      <c r="B22" t="s">
        <v>166</v>
      </c>
      <c r="F22" s="2">
        <f>F19</f>
        <v>13189</v>
      </c>
    </row>
    <row r="23" spans="1:11" ht="15" x14ac:dyDescent="0.25">
      <c r="B23" t="s">
        <v>167</v>
      </c>
      <c r="F23" s="2">
        <f>J19</f>
        <v>10932</v>
      </c>
    </row>
    <row r="24" spans="1:11" ht="15" x14ac:dyDescent="0.25">
      <c r="B24" t="s">
        <v>168</v>
      </c>
      <c r="F24" s="2">
        <f>G19</f>
        <v>4570</v>
      </c>
    </row>
    <row r="25" spans="1:11" ht="15" x14ac:dyDescent="0.25">
      <c r="B25" t="s">
        <v>169</v>
      </c>
      <c r="F25" s="2">
        <f>K19</f>
        <v>4000</v>
      </c>
    </row>
  </sheetData>
  <mergeCells count="4">
    <mergeCell ref="A1:D1"/>
    <mergeCell ref="A4:D4"/>
    <mergeCell ref="A3:D3"/>
    <mergeCell ref="A2:D2"/>
  </mergeCells>
  <hyperlinks>
    <hyperlink ref="AZ1" location="'وضعیت مالی'!A1" display="بازگشت به وضعیت مالی"/>
  </hyperlink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x14ac:dyDescent="0.2"/>
  <sheetData/>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x14ac:dyDescent="0.2"/>
  <sheetData/>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x14ac:dyDescent="0.2"/>
  <sheetData/>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x14ac:dyDescent="0.2"/>
  <sheetData/>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x14ac:dyDescent="0.2"/>
  <sheetData/>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x14ac:dyDescent="0.2"/>
  <sheetData/>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x14ac:dyDescent="0.2"/>
  <sheetData/>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x14ac:dyDescent="0.2"/>
  <sheetData/>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x14ac:dyDescent="0.2"/>
  <sheetData/>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x14ac:dyDescent="0.2"/>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120"/>
  <sheetViews>
    <sheetView rightToLeft="1" workbookViewId="0"/>
  </sheetViews>
  <sheetFormatPr defaultRowHeight="14.25" x14ac:dyDescent="0.2"/>
  <cols>
    <col min="1" max="1" width="5" customWidth="1"/>
    <col min="2" max="4" width="15" customWidth="1"/>
    <col min="5" max="6" width="20" customWidth="1"/>
    <col min="7" max="8" width="15" customWidth="1"/>
    <col min="9" max="38" width="20" customWidth="1"/>
  </cols>
  <sheetData>
    <row r="1" spans="1:52" ht="20.25" x14ac:dyDescent="0.3">
      <c r="A1" s="14" t="s">
        <v>0</v>
      </c>
      <c r="B1" s="15"/>
      <c r="C1" s="15"/>
      <c r="D1" s="15"/>
      <c r="AZ1" s="1" t="s">
        <v>170</v>
      </c>
    </row>
    <row r="2" spans="1:52" ht="18" x14ac:dyDescent="0.25">
      <c r="A2" s="17" t="s">
        <v>171</v>
      </c>
      <c r="B2" s="15"/>
      <c r="C2" s="15"/>
      <c r="D2" s="15"/>
    </row>
    <row r="3" spans="1:52" x14ac:dyDescent="0.2">
      <c r="A3" s="16" t="s">
        <v>172</v>
      </c>
      <c r="B3" s="15"/>
      <c r="C3" s="15"/>
      <c r="D3" s="15"/>
    </row>
    <row r="4" spans="1:52" x14ac:dyDescent="0.2">
      <c r="A4" s="18" t="s">
        <v>173</v>
      </c>
      <c r="B4" s="15"/>
      <c r="C4" s="15"/>
      <c r="D4" s="15"/>
    </row>
    <row r="5" spans="1:52" ht="15" x14ac:dyDescent="0.25">
      <c r="A5" s="2" t="s">
        <v>134</v>
      </c>
      <c r="B5" s="2" t="s">
        <v>174</v>
      </c>
      <c r="C5" s="2" t="s">
        <v>175</v>
      </c>
      <c r="D5" s="2" t="s">
        <v>136</v>
      </c>
      <c r="E5" s="2" t="s">
        <v>176</v>
      </c>
      <c r="F5" s="2" t="s">
        <v>177</v>
      </c>
      <c r="G5" s="2" t="s">
        <v>178</v>
      </c>
      <c r="H5" s="2" t="s">
        <v>179</v>
      </c>
      <c r="I5" s="2" t="s">
        <v>180</v>
      </c>
      <c r="J5" s="2" t="s">
        <v>181</v>
      </c>
      <c r="K5" s="2" t="s">
        <v>182</v>
      </c>
      <c r="L5" s="2" t="s">
        <v>183</v>
      </c>
      <c r="M5" s="2" t="s">
        <v>184</v>
      </c>
      <c r="N5" s="2" t="s">
        <v>185</v>
      </c>
      <c r="O5" s="2" t="s">
        <v>186</v>
      </c>
      <c r="P5" s="2" t="s">
        <v>187</v>
      </c>
      <c r="Q5" s="2" t="s">
        <v>188</v>
      </c>
      <c r="R5" s="2" t="s">
        <v>189</v>
      </c>
      <c r="S5" s="2" t="s">
        <v>190</v>
      </c>
      <c r="T5" s="2" t="s">
        <v>191</v>
      </c>
      <c r="U5" s="2" t="s">
        <v>192</v>
      </c>
      <c r="V5" s="2" t="s">
        <v>193</v>
      </c>
      <c r="W5" s="2" t="s">
        <v>194</v>
      </c>
      <c r="X5" s="2" t="s">
        <v>195</v>
      </c>
      <c r="Y5" s="2" t="s">
        <v>196</v>
      </c>
      <c r="Z5" s="2" t="s">
        <v>197</v>
      </c>
      <c r="AA5" s="2" t="s">
        <v>198</v>
      </c>
      <c r="AB5" s="2" t="s">
        <v>199</v>
      </c>
      <c r="AC5" s="2" t="s">
        <v>200</v>
      </c>
      <c r="AD5" s="2" t="s">
        <v>201</v>
      </c>
      <c r="AE5" s="2" t="s">
        <v>202</v>
      </c>
      <c r="AF5" s="2" t="s">
        <v>203</v>
      </c>
      <c r="AG5" s="2" t="s">
        <v>204</v>
      </c>
      <c r="AH5" s="2" t="s">
        <v>205</v>
      </c>
      <c r="AI5" s="2" t="s">
        <v>206</v>
      </c>
      <c r="AJ5" s="2" t="s">
        <v>207</v>
      </c>
      <c r="AK5" s="2" t="s">
        <v>208</v>
      </c>
      <c r="AL5" s="2" t="s">
        <v>209</v>
      </c>
    </row>
    <row r="6" spans="1:52" x14ac:dyDescent="0.2">
      <c r="A6">
        <v>1</v>
      </c>
      <c r="B6" t="s">
        <v>210</v>
      </c>
      <c r="C6" t="s">
        <v>211</v>
      </c>
      <c r="D6" t="s">
        <v>212</v>
      </c>
      <c r="E6" t="s">
        <v>213</v>
      </c>
      <c r="F6">
        <v>2030001477</v>
      </c>
      <c r="G6">
        <v>91904975458</v>
      </c>
      <c r="H6">
        <v>0</v>
      </c>
      <c r="I6">
        <v>97082717</v>
      </c>
      <c r="J6">
        <v>9000000</v>
      </c>
      <c r="K6">
        <v>14000000</v>
      </c>
      <c r="L6">
        <v>0</v>
      </c>
      <c r="M6">
        <f t="shared" ref="M6:M37" si="0">SUM(J6:L6)</f>
        <v>23000000</v>
      </c>
      <c r="N6">
        <f t="shared" ref="N6:N37" si="1">I6+M6</f>
        <v>120082717</v>
      </c>
      <c r="O6">
        <f t="shared" ref="O6:O37" si="2">I6+J6+K6</f>
        <v>120082717</v>
      </c>
      <c r="P6">
        <f t="shared" ref="P6:P37" si="3">O6*0.07</f>
        <v>8405790.1900000013</v>
      </c>
      <c r="Q6">
        <f t="shared" ref="Q6:Q37" si="4">MAX(0, N6-P6-120000000)</f>
        <v>0</v>
      </c>
      <c r="R6">
        <f t="shared" ref="R6:R37" si="5">ROUND(Q6*0.1,0)</f>
        <v>0</v>
      </c>
      <c r="S6">
        <v>1679654</v>
      </c>
      <c r="T6">
        <f t="shared" ref="T6:T37" si="6">SUM(P6,R6,S6)</f>
        <v>10085444.190000001</v>
      </c>
      <c r="U6">
        <f t="shared" ref="U6:U37" si="7">N6-T6</f>
        <v>109997272.81</v>
      </c>
      <c r="V6">
        <f t="shared" ref="V6:V37" si="8">O6*0.23</f>
        <v>27619024.91</v>
      </c>
      <c r="W6">
        <f t="shared" ref="W6:W37" si="9">N6+V6</f>
        <v>147701741.91</v>
      </c>
      <c r="X6">
        <v>78553739</v>
      </c>
      <c r="Y6">
        <v>6500000</v>
      </c>
      <c r="Z6">
        <v>11000000</v>
      </c>
      <c r="AA6">
        <v>0</v>
      </c>
      <c r="AB6">
        <f t="shared" ref="AB6:AB37" si="10">SUM(Y6:AA6)</f>
        <v>17500000</v>
      </c>
      <c r="AC6">
        <f t="shared" ref="AC6:AC37" si="11">X6+AB6</f>
        <v>96053739</v>
      </c>
      <c r="AD6">
        <f t="shared" ref="AD6:AD37" si="12">X6+Y6+Z6</f>
        <v>96053739</v>
      </c>
      <c r="AE6">
        <f t="shared" ref="AE6:AE37" si="13">AD6*0.07</f>
        <v>6723761.7300000004</v>
      </c>
      <c r="AF6">
        <f t="shared" ref="AF6:AF37" si="14">MAX(0, AC6-AE6-100000000)</f>
        <v>0</v>
      </c>
      <c r="AG6">
        <f t="shared" ref="AG6:AG37" si="15">ROUND(AF6*0.1,0)</f>
        <v>0</v>
      </c>
      <c r="AH6">
        <v>920997</v>
      </c>
      <c r="AI6">
        <f t="shared" ref="AI6:AI37" si="16">SUM(AE6,AG6,AH6)</f>
        <v>7644758.7300000004</v>
      </c>
      <c r="AJ6">
        <f t="shared" ref="AJ6:AJ37" si="17">AC6-AI6</f>
        <v>88408980.269999996</v>
      </c>
      <c r="AK6">
        <f t="shared" ref="AK6:AK37" si="18">AD6*0.23</f>
        <v>22092359.970000003</v>
      </c>
      <c r="AL6">
        <f t="shared" ref="AL6:AL37" si="19">AC6+AK6</f>
        <v>118146098.97</v>
      </c>
    </row>
    <row r="7" spans="1:52" x14ac:dyDescent="0.2">
      <c r="A7">
        <v>2</v>
      </c>
      <c r="B7" t="s">
        <v>214</v>
      </c>
      <c r="C7" t="s">
        <v>215</v>
      </c>
      <c r="D7" t="s">
        <v>216</v>
      </c>
      <c r="E7" t="s">
        <v>217</v>
      </c>
      <c r="F7">
        <v>9883201654</v>
      </c>
      <c r="G7">
        <v>64516177182</v>
      </c>
      <c r="H7">
        <v>0</v>
      </c>
      <c r="I7">
        <v>77323319</v>
      </c>
      <c r="J7">
        <v>9000000</v>
      </c>
      <c r="K7">
        <v>14000000</v>
      </c>
      <c r="L7">
        <v>0</v>
      </c>
      <c r="M7">
        <f t="shared" si="0"/>
        <v>23000000</v>
      </c>
      <c r="N7">
        <f t="shared" si="1"/>
        <v>100323319</v>
      </c>
      <c r="O7">
        <f t="shared" si="2"/>
        <v>100323319</v>
      </c>
      <c r="P7">
        <f t="shared" si="3"/>
        <v>7022632.330000001</v>
      </c>
      <c r="Q7">
        <f t="shared" si="4"/>
        <v>0</v>
      </c>
      <c r="R7">
        <f t="shared" si="5"/>
        <v>0</v>
      </c>
      <c r="S7">
        <v>1375270</v>
      </c>
      <c r="T7">
        <f t="shared" si="6"/>
        <v>8397902.3300000019</v>
      </c>
      <c r="U7">
        <f t="shared" si="7"/>
        <v>91925416.670000002</v>
      </c>
      <c r="V7">
        <f t="shared" si="8"/>
        <v>23074363.370000001</v>
      </c>
      <c r="W7">
        <f t="shared" si="9"/>
        <v>123397682.37</v>
      </c>
      <c r="X7">
        <v>61136997</v>
      </c>
      <c r="Y7">
        <v>6500000</v>
      </c>
      <c r="Z7">
        <v>11000000</v>
      </c>
      <c r="AA7">
        <v>0</v>
      </c>
      <c r="AB7">
        <f t="shared" si="10"/>
        <v>17500000</v>
      </c>
      <c r="AC7">
        <f t="shared" si="11"/>
        <v>78636997</v>
      </c>
      <c r="AD7">
        <f t="shared" si="12"/>
        <v>78636997</v>
      </c>
      <c r="AE7">
        <f t="shared" si="13"/>
        <v>5504589.790000001</v>
      </c>
      <c r="AF7">
        <f t="shared" si="14"/>
        <v>0</v>
      </c>
      <c r="AG7">
        <f t="shared" si="15"/>
        <v>0</v>
      </c>
      <c r="AH7">
        <v>443313</v>
      </c>
      <c r="AI7">
        <f t="shared" si="16"/>
        <v>5947902.790000001</v>
      </c>
      <c r="AJ7">
        <f t="shared" si="17"/>
        <v>72689094.209999993</v>
      </c>
      <c r="AK7">
        <f t="shared" si="18"/>
        <v>18086509.310000002</v>
      </c>
      <c r="AL7">
        <f t="shared" si="19"/>
        <v>96723506.310000002</v>
      </c>
    </row>
    <row r="8" spans="1:52" x14ac:dyDescent="0.2">
      <c r="A8">
        <v>3</v>
      </c>
      <c r="B8" t="s">
        <v>218</v>
      </c>
      <c r="C8" t="s">
        <v>219</v>
      </c>
      <c r="D8" t="s">
        <v>212</v>
      </c>
      <c r="E8" t="s">
        <v>220</v>
      </c>
      <c r="F8">
        <v>4226491936</v>
      </c>
      <c r="G8">
        <v>95852738360</v>
      </c>
      <c r="H8">
        <v>2</v>
      </c>
      <c r="I8">
        <v>99222116</v>
      </c>
      <c r="J8">
        <v>9000000</v>
      </c>
      <c r="K8">
        <v>14000000</v>
      </c>
      <c r="L8">
        <v>14332368</v>
      </c>
      <c r="M8">
        <f t="shared" si="0"/>
        <v>37332368</v>
      </c>
      <c r="N8">
        <f t="shared" si="1"/>
        <v>136554484</v>
      </c>
      <c r="O8">
        <f t="shared" si="2"/>
        <v>122222116</v>
      </c>
      <c r="P8">
        <f t="shared" si="3"/>
        <v>8555548.120000001</v>
      </c>
      <c r="Q8">
        <f t="shared" si="4"/>
        <v>7998935.8799999952</v>
      </c>
      <c r="R8">
        <f t="shared" si="5"/>
        <v>799894</v>
      </c>
      <c r="S8">
        <v>1683787</v>
      </c>
      <c r="T8">
        <f t="shared" si="6"/>
        <v>11039229.120000001</v>
      </c>
      <c r="U8">
        <f t="shared" si="7"/>
        <v>125515254.88</v>
      </c>
      <c r="V8">
        <f t="shared" si="8"/>
        <v>28111086.68</v>
      </c>
      <c r="W8">
        <f t="shared" si="9"/>
        <v>164665570.68000001</v>
      </c>
      <c r="X8">
        <v>74485774</v>
      </c>
      <c r="Y8">
        <v>6500000</v>
      </c>
      <c r="Z8">
        <v>11000000</v>
      </c>
      <c r="AA8">
        <v>10616568</v>
      </c>
      <c r="AB8">
        <f t="shared" si="10"/>
        <v>28116568</v>
      </c>
      <c r="AC8">
        <f t="shared" si="11"/>
        <v>102602342</v>
      </c>
      <c r="AD8">
        <f t="shared" si="12"/>
        <v>91985774</v>
      </c>
      <c r="AE8">
        <f t="shared" si="13"/>
        <v>6439004.1800000006</v>
      </c>
      <c r="AF8">
        <f t="shared" si="14"/>
        <v>0</v>
      </c>
      <c r="AG8">
        <f t="shared" si="15"/>
        <v>0</v>
      </c>
      <c r="AH8">
        <v>1365818</v>
      </c>
      <c r="AI8">
        <f t="shared" si="16"/>
        <v>7804822.1800000006</v>
      </c>
      <c r="AJ8">
        <f t="shared" si="17"/>
        <v>94797519.819999993</v>
      </c>
      <c r="AK8">
        <f t="shared" si="18"/>
        <v>21156728.02</v>
      </c>
      <c r="AL8">
        <f t="shared" si="19"/>
        <v>123759070.02</v>
      </c>
    </row>
    <row r="9" spans="1:52" x14ac:dyDescent="0.2">
      <c r="A9">
        <v>4</v>
      </c>
      <c r="B9" t="s">
        <v>221</v>
      </c>
      <c r="C9" t="s">
        <v>222</v>
      </c>
      <c r="D9" t="s">
        <v>223</v>
      </c>
      <c r="E9" t="s">
        <v>217</v>
      </c>
      <c r="F9">
        <v>2165166008</v>
      </c>
      <c r="G9">
        <v>39537657429</v>
      </c>
      <c r="H9">
        <v>2</v>
      </c>
      <c r="I9">
        <v>82081817</v>
      </c>
      <c r="J9">
        <v>9000000</v>
      </c>
      <c r="K9">
        <v>14000000</v>
      </c>
      <c r="L9">
        <v>14332368</v>
      </c>
      <c r="M9">
        <f t="shared" si="0"/>
        <v>37332368</v>
      </c>
      <c r="N9">
        <f t="shared" si="1"/>
        <v>119414185</v>
      </c>
      <c r="O9">
        <f t="shared" si="2"/>
        <v>105081817</v>
      </c>
      <c r="P9">
        <f t="shared" si="3"/>
        <v>7355727.1900000004</v>
      </c>
      <c r="Q9">
        <f t="shared" si="4"/>
        <v>0</v>
      </c>
      <c r="R9">
        <f t="shared" si="5"/>
        <v>0</v>
      </c>
      <c r="S9">
        <v>1395631</v>
      </c>
      <c r="T9">
        <f t="shared" si="6"/>
        <v>8751358.1900000013</v>
      </c>
      <c r="U9">
        <f t="shared" si="7"/>
        <v>110662826.81</v>
      </c>
      <c r="V9">
        <f t="shared" si="8"/>
        <v>24168817.91</v>
      </c>
      <c r="W9">
        <f t="shared" si="9"/>
        <v>143583002.91</v>
      </c>
      <c r="X9">
        <v>61922833</v>
      </c>
      <c r="Y9">
        <v>6500000</v>
      </c>
      <c r="Z9">
        <v>11000000</v>
      </c>
      <c r="AA9">
        <v>10616568</v>
      </c>
      <c r="AB9">
        <f t="shared" si="10"/>
        <v>28116568</v>
      </c>
      <c r="AC9">
        <f t="shared" si="11"/>
        <v>90039401</v>
      </c>
      <c r="AD9">
        <f t="shared" si="12"/>
        <v>79422833</v>
      </c>
      <c r="AE9">
        <f t="shared" si="13"/>
        <v>5559598.3100000005</v>
      </c>
      <c r="AF9">
        <f t="shared" si="14"/>
        <v>0</v>
      </c>
      <c r="AG9">
        <f t="shared" si="15"/>
        <v>0</v>
      </c>
      <c r="AH9">
        <v>1419190</v>
      </c>
      <c r="AI9">
        <f t="shared" si="16"/>
        <v>6978788.3100000005</v>
      </c>
      <c r="AJ9">
        <f t="shared" si="17"/>
        <v>83060612.689999998</v>
      </c>
      <c r="AK9">
        <f t="shared" si="18"/>
        <v>18267251.59</v>
      </c>
      <c r="AL9">
        <f t="shared" si="19"/>
        <v>108306652.59</v>
      </c>
    </row>
    <row r="10" spans="1:52" x14ac:dyDescent="0.2">
      <c r="A10">
        <v>5</v>
      </c>
      <c r="B10" t="s">
        <v>221</v>
      </c>
      <c r="C10" t="s">
        <v>224</v>
      </c>
      <c r="D10" t="s">
        <v>223</v>
      </c>
      <c r="E10" t="s">
        <v>225</v>
      </c>
      <c r="F10">
        <v>8787630654</v>
      </c>
      <c r="G10">
        <v>68242316814</v>
      </c>
      <c r="H10">
        <v>3</v>
      </c>
      <c r="I10">
        <v>114792538</v>
      </c>
      <c r="J10">
        <v>9000000</v>
      </c>
      <c r="K10">
        <v>14000000</v>
      </c>
      <c r="L10">
        <v>21498552</v>
      </c>
      <c r="M10">
        <f t="shared" si="0"/>
        <v>44498552</v>
      </c>
      <c r="N10">
        <f t="shared" si="1"/>
        <v>159291090</v>
      </c>
      <c r="O10">
        <f t="shared" si="2"/>
        <v>137792538</v>
      </c>
      <c r="P10">
        <f t="shared" si="3"/>
        <v>9645477.6600000001</v>
      </c>
      <c r="Q10">
        <f t="shared" si="4"/>
        <v>29645612.340000004</v>
      </c>
      <c r="R10">
        <f t="shared" si="5"/>
        <v>2964561</v>
      </c>
      <c r="S10">
        <v>1407332</v>
      </c>
      <c r="T10">
        <f t="shared" si="6"/>
        <v>14017370.66</v>
      </c>
      <c r="U10">
        <f t="shared" si="7"/>
        <v>145273719.34</v>
      </c>
      <c r="V10">
        <f t="shared" si="8"/>
        <v>31692283.740000002</v>
      </c>
      <c r="W10">
        <f t="shared" si="9"/>
        <v>190983373.74000001</v>
      </c>
      <c r="X10">
        <v>96110448</v>
      </c>
      <c r="Y10">
        <v>6500000</v>
      </c>
      <c r="Z10">
        <v>11000000</v>
      </c>
      <c r="AA10">
        <v>15924852</v>
      </c>
      <c r="AB10">
        <f t="shared" si="10"/>
        <v>33424852</v>
      </c>
      <c r="AC10">
        <f t="shared" si="11"/>
        <v>129535300</v>
      </c>
      <c r="AD10">
        <f t="shared" si="12"/>
        <v>113610448</v>
      </c>
      <c r="AE10">
        <f t="shared" si="13"/>
        <v>7952731.3600000003</v>
      </c>
      <c r="AF10">
        <f t="shared" si="14"/>
        <v>21582568.640000001</v>
      </c>
      <c r="AG10">
        <f t="shared" si="15"/>
        <v>2158257</v>
      </c>
      <c r="AH10">
        <v>1310309</v>
      </c>
      <c r="AI10">
        <f t="shared" si="16"/>
        <v>11421297.359999999</v>
      </c>
      <c r="AJ10">
        <f t="shared" si="17"/>
        <v>118114002.64</v>
      </c>
      <c r="AK10">
        <f t="shared" si="18"/>
        <v>26130403.040000003</v>
      </c>
      <c r="AL10">
        <f t="shared" si="19"/>
        <v>155665703.03999999</v>
      </c>
    </row>
    <row r="11" spans="1:52" x14ac:dyDescent="0.2">
      <c r="A11">
        <v>6</v>
      </c>
      <c r="B11" t="s">
        <v>226</v>
      </c>
      <c r="C11" t="s">
        <v>224</v>
      </c>
      <c r="D11" t="s">
        <v>216</v>
      </c>
      <c r="E11" t="s">
        <v>227</v>
      </c>
      <c r="F11">
        <v>1119865109</v>
      </c>
      <c r="G11">
        <v>64881860153</v>
      </c>
      <c r="H11">
        <v>2</v>
      </c>
      <c r="I11">
        <v>118541511</v>
      </c>
      <c r="J11">
        <v>9000000</v>
      </c>
      <c r="K11">
        <v>14000000</v>
      </c>
      <c r="L11">
        <v>14332368</v>
      </c>
      <c r="M11">
        <f t="shared" si="0"/>
        <v>37332368</v>
      </c>
      <c r="N11">
        <f t="shared" si="1"/>
        <v>155873879</v>
      </c>
      <c r="O11">
        <f t="shared" si="2"/>
        <v>141541511</v>
      </c>
      <c r="P11">
        <f t="shared" si="3"/>
        <v>9907905.7700000014</v>
      </c>
      <c r="Q11">
        <f t="shared" si="4"/>
        <v>25965973.229999989</v>
      </c>
      <c r="R11">
        <f t="shared" si="5"/>
        <v>2596597</v>
      </c>
      <c r="S11">
        <v>538059</v>
      </c>
      <c r="T11">
        <f t="shared" si="6"/>
        <v>13042561.770000001</v>
      </c>
      <c r="U11">
        <f t="shared" si="7"/>
        <v>142831317.22999999</v>
      </c>
      <c r="V11">
        <f t="shared" si="8"/>
        <v>32554547.530000001</v>
      </c>
      <c r="W11">
        <f t="shared" si="9"/>
        <v>188428426.53</v>
      </c>
      <c r="X11">
        <v>92388276</v>
      </c>
      <c r="Y11">
        <v>6500000</v>
      </c>
      <c r="Z11">
        <v>11000000</v>
      </c>
      <c r="AA11">
        <v>10616568</v>
      </c>
      <c r="AB11">
        <f t="shared" si="10"/>
        <v>28116568</v>
      </c>
      <c r="AC11">
        <f t="shared" si="11"/>
        <v>120504844</v>
      </c>
      <c r="AD11">
        <f t="shared" si="12"/>
        <v>109888276</v>
      </c>
      <c r="AE11">
        <f t="shared" si="13"/>
        <v>7692179.3200000003</v>
      </c>
      <c r="AF11">
        <f t="shared" si="14"/>
        <v>12812664.680000007</v>
      </c>
      <c r="AG11">
        <f t="shared" si="15"/>
        <v>1281266</v>
      </c>
      <c r="AH11">
        <v>917631</v>
      </c>
      <c r="AI11">
        <f t="shared" si="16"/>
        <v>9891076.3200000003</v>
      </c>
      <c r="AJ11">
        <f t="shared" si="17"/>
        <v>110613767.68000001</v>
      </c>
      <c r="AK11">
        <f t="shared" si="18"/>
        <v>25274303.48</v>
      </c>
      <c r="AL11">
        <f t="shared" si="19"/>
        <v>145779147.47999999</v>
      </c>
    </row>
    <row r="12" spans="1:52" x14ac:dyDescent="0.2">
      <c r="A12">
        <v>7</v>
      </c>
      <c r="B12" t="s">
        <v>210</v>
      </c>
      <c r="C12" t="s">
        <v>219</v>
      </c>
      <c r="D12" t="s">
        <v>228</v>
      </c>
      <c r="E12" t="s">
        <v>229</v>
      </c>
      <c r="F12">
        <v>7901536063</v>
      </c>
      <c r="G12">
        <v>20846682312</v>
      </c>
      <c r="H12">
        <v>2</v>
      </c>
      <c r="I12">
        <v>171177038</v>
      </c>
      <c r="J12">
        <v>9000000</v>
      </c>
      <c r="K12">
        <v>14000000</v>
      </c>
      <c r="L12">
        <v>14332368</v>
      </c>
      <c r="M12">
        <f t="shared" si="0"/>
        <v>37332368</v>
      </c>
      <c r="N12">
        <f t="shared" si="1"/>
        <v>208509406</v>
      </c>
      <c r="O12">
        <f t="shared" si="2"/>
        <v>194177038</v>
      </c>
      <c r="P12">
        <f t="shared" si="3"/>
        <v>13592392.660000002</v>
      </c>
      <c r="Q12">
        <f t="shared" si="4"/>
        <v>74917013.340000004</v>
      </c>
      <c r="R12">
        <f t="shared" si="5"/>
        <v>7491701</v>
      </c>
      <c r="S12">
        <v>1132864</v>
      </c>
      <c r="T12">
        <f t="shared" si="6"/>
        <v>22216957.660000004</v>
      </c>
      <c r="U12">
        <f t="shared" si="7"/>
        <v>186292448.34</v>
      </c>
      <c r="V12">
        <f t="shared" si="8"/>
        <v>44660718.740000002</v>
      </c>
      <c r="W12">
        <f t="shared" si="9"/>
        <v>253170124.74000001</v>
      </c>
      <c r="X12">
        <v>133766845</v>
      </c>
      <c r="Y12">
        <v>6500000</v>
      </c>
      <c r="Z12">
        <v>11000000</v>
      </c>
      <c r="AA12">
        <v>10616568</v>
      </c>
      <c r="AB12">
        <f t="shared" si="10"/>
        <v>28116568</v>
      </c>
      <c r="AC12">
        <f t="shared" si="11"/>
        <v>161883413</v>
      </c>
      <c r="AD12">
        <f t="shared" si="12"/>
        <v>151266845</v>
      </c>
      <c r="AE12">
        <f t="shared" si="13"/>
        <v>10588679.15</v>
      </c>
      <c r="AF12">
        <f t="shared" si="14"/>
        <v>51294733.849999994</v>
      </c>
      <c r="AG12">
        <f t="shared" si="15"/>
        <v>5129473</v>
      </c>
      <c r="AH12">
        <v>901105</v>
      </c>
      <c r="AI12">
        <f t="shared" si="16"/>
        <v>16619257.15</v>
      </c>
      <c r="AJ12">
        <f t="shared" si="17"/>
        <v>145264155.84999999</v>
      </c>
      <c r="AK12">
        <f t="shared" si="18"/>
        <v>34791374.350000001</v>
      </c>
      <c r="AL12">
        <f t="shared" si="19"/>
        <v>196674787.34999999</v>
      </c>
    </row>
    <row r="13" spans="1:52" x14ac:dyDescent="0.2">
      <c r="A13">
        <v>8</v>
      </c>
      <c r="B13" t="s">
        <v>221</v>
      </c>
      <c r="C13" t="s">
        <v>230</v>
      </c>
      <c r="D13" t="s">
        <v>212</v>
      </c>
      <c r="E13" t="s">
        <v>213</v>
      </c>
      <c r="F13">
        <v>6110420620</v>
      </c>
      <c r="G13">
        <v>15034923771</v>
      </c>
      <c r="H13">
        <v>0</v>
      </c>
      <c r="I13">
        <v>128518088</v>
      </c>
      <c r="J13">
        <v>9000000</v>
      </c>
      <c r="K13">
        <v>14000000</v>
      </c>
      <c r="L13">
        <v>0</v>
      </c>
      <c r="M13">
        <f t="shared" si="0"/>
        <v>23000000</v>
      </c>
      <c r="N13">
        <f t="shared" si="1"/>
        <v>151518088</v>
      </c>
      <c r="O13">
        <f t="shared" si="2"/>
        <v>151518088</v>
      </c>
      <c r="P13">
        <f t="shared" si="3"/>
        <v>10606266.16</v>
      </c>
      <c r="Q13">
        <f t="shared" si="4"/>
        <v>20911821.840000004</v>
      </c>
      <c r="R13">
        <f t="shared" si="5"/>
        <v>2091182</v>
      </c>
      <c r="S13">
        <v>905439</v>
      </c>
      <c r="T13">
        <f t="shared" si="6"/>
        <v>13602887.16</v>
      </c>
      <c r="U13">
        <f t="shared" si="7"/>
        <v>137915200.84</v>
      </c>
      <c r="V13">
        <f t="shared" si="8"/>
        <v>34849160.240000002</v>
      </c>
      <c r="W13">
        <f t="shared" si="9"/>
        <v>186367248.24000001</v>
      </c>
      <c r="X13">
        <v>97839122</v>
      </c>
      <c r="Y13">
        <v>6500000</v>
      </c>
      <c r="Z13">
        <v>11000000</v>
      </c>
      <c r="AA13">
        <v>0</v>
      </c>
      <c r="AB13">
        <f t="shared" si="10"/>
        <v>17500000</v>
      </c>
      <c r="AC13">
        <f t="shared" si="11"/>
        <v>115339122</v>
      </c>
      <c r="AD13">
        <f t="shared" si="12"/>
        <v>115339122</v>
      </c>
      <c r="AE13">
        <f t="shared" si="13"/>
        <v>8073738.540000001</v>
      </c>
      <c r="AF13">
        <f t="shared" si="14"/>
        <v>7265383.4599999934</v>
      </c>
      <c r="AG13">
        <f t="shared" si="15"/>
        <v>726538</v>
      </c>
      <c r="AH13">
        <v>715054</v>
      </c>
      <c r="AI13">
        <f t="shared" si="16"/>
        <v>9515330.540000001</v>
      </c>
      <c r="AJ13">
        <f t="shared" si="17"/>
        <v>105823791.45999999</v>
      </c>
      <c r="AK13">
        <f t="shared" si="18"/>
        <v>26527998.060000002</v>
      </c>
      <c r="AL13">
        <f t="shared" si="19"/>
        <v>141867120.06</v>
      </c>
    </row>
    <row r="14" spans="1:52" x14ac:dyDescent="0.2">
      <c r="A14">
        <v>9</v>
      </c>
      <c r="B14" t="s">
        <v>231</v>
      </c>
      <c r="C14" t="s">
        <v>232</v>
      </c>
      <c r="D14" t="s">
        <v>233</v>
      </c>
      <c r="E14" t="s">
        <v>234</v>
      </c>
      <c r="F14">
        <v>5675148109</v>
      </c>
      <c r="G14">
        <v>93179406116</v>
      </c>
      <c r="H14">
        <v>1</v>
      </c>
      <c r="I14">
        <v>177323127</v>
      </c>
      <c r="J14">
        <v>9000000</v>
      </c>
      <c r="K14">
        <v>14000000</v>
      </c>
      <c r="L14">
        <v>7166184</v>
      </c>
      <c r="M14">
        <f t="shared" si="0"/>
        <v>30166184</v>
      </c>
      <c r="N14">
        <f t="shared" si="1"/>
        <v>207489311</v>
      </c>
      <c r="O14">
        <f t="shared" si="2"/>
        <v>200323127</v>
      </c>
      <c r="P14">
        <f t="shared" si="3"/>
        <v>14022618.890000001</v>
      </c>
      <c r="Q14">
        <f t="shared" si="4"/>
        <v>73466692.110000014</v>
      </c>
      <c r="R14">
        <f t="shared" si="5"/>
        <v>7346669</v>
      </c>
      <c r="S14">
        <v>1773276</v>
      </c>
      <c r="T14">
        <f t="shared" si="6"/>
        <v>23142563.890000001</v>
      </c>
      <c r="U14">
        <f t="shared" si="7"/>
        <v>184346747.11000001</v>
      </c>
      <c r="V14">
        <f t="shared" si="8"/>
        <v>46074319.210000001</v>
      </c>
      <c r="W14">
        <f t="shared" si="9"/>
        <v>253563630.21000001</v>
      </c>
      <c r="X14">
        <v>142561894</v>
      </c>
      <c r="Y14">
        <v>6500000</v>
      </c>
      <c r="Z14">
        <v>11000000</v>
      </c>
      <c r="AA14">
        <v>5308284</v>
      </c>
      <c r="AB14">
        <f t="shared" si="10"/>
        <v>22808284</v>
      </c>
      <c r="AC14">
        <f t="shared" si="11"/>
        <v>165370178</v>
      </c>
      <c r="AD14">
        <f t="shared" si="12"/>
        <v>160061894</v>
      </c>
      <c r="AE14">
        <f t="shared" si="13"/>
        <v>11204332.580000002</v>
      </c>
      <c r="AF14">
        <f t="shared" si="14"/>
        <v>54165845.419999987</v>
      </c>
      <c r="AG14">
        <f t="shared" si="15"/>
        <v>5416585</v>
      </c>
      <c r="AH14">
        <v>1416655</v>
      </c>
      <c r="AI14">
        <f t="shared" si="16"/>
        <v>18037572.580000002</v>
      </c>
      <c r="AJ14">
        <f t="shared" si="17"/>
        <v>147332605.41999999</v>
      </c>
      <c r="AK14">
        <f t="shared" si="18"/>
        <v>36814235.620000005</v>
      </c>
      <c r="AL14">
        <f t="shared" si="19"/>
        <v>202184413.62</v>
      </c>
    </row>
    <row r="15" spans="1:52" x14ac:dyDescent="0.2">
      <c r="A15">
        <v>10</v>
      </c>
      <c r="B15" t="s">
        <v>231</v>
      </c>
      <c r="C15" t="s">
        <v>211</v>
      </c>
      <c r="D15" t="s">
        <v>235</v>
      </c>
      <c r="E15" t="s">
        <v>236</v>
      </c>
      <c r="F15">
        <v>3644023093</v>
      </c>
      <c r="G15">
        <v>65343467288</v>
      </c>
      <c r="H15">
        <v>0</v>
      </c>
      <c r="I15">
        <v>108733977</v>
      </c>
      <c r="J15">
        <v>9000000</v>
      </c>
      <c r="K15">
        <v>14000000</v>
      </c>
      <c r="L15">
        <v>0</v>
      </c>
      <c r="M15">
        <f t="shared" si="0"/>
        <v>23000000</v>
      </c>
      <c r="N15">
        <f t="shared" si="1"/>
        <v>131733977</v>
      </c>
      <c r="O15">
        <f t="shared" si="2"/>
        <v>131733977</v>
      </c>
      <c r="P15">
        <f t="shared" si="3"/>
        <v>9221378.3900000006</v>
      </c>
      <c r="Q15">
        <f t="shared" si="4"/>
        <v>2512598.6099999994</v>
      </c>
      <c r="R15">
        <f t="shared" si="5"/>
        <v>251260</v>
      </c>
      <c r="S15">
        <v>781186</v>
      </c>
      <c r="T15">
        <f t="shared" si="6"/>
        <v>10253824.390000001</v>
      </c>
      <c r="U15">
        <f t="shared" si="7"/>
        <v>121480152.61</v>
      </c>
      <c r="V15">
        <f t="shared" si="8"/>
        <v>30298814.710000001</v>
      </c>
      <c r="W15">
        <f t="shared" si="9"/>
        <v>162032791.71000001</v>
      </c>
      <c r="X15">
        <v>90088861</v>
      </c>
      <c r="Y15">
        <v>6500000</v>
      </c>
      <c r="Z15">
        <v>11000000</v>
      </c>
      <c r="AA15">
        <v>0</v>
      </c>
      <c r="AB15">
        <f t="shared" si="10"/>
        <v>17500000</v>
      </c>
      <c r="AC15">
        <f t="shared" si="11"/>
        <v>107588861</v>
      </c>
      <c r="AD15">
        <f t="shared" si="12"/>
        <v>107588861</v>
      </c>
      <c r="AE15">
        <f t="shared" si="13"/>
        <v>7531220.2700000005</v>
      </c>
      <c r="AF15">
        <f t="shared" si="14"/>
        <v>57640.730000004172</v>
      </c>
      <c r="AG15">
        <f t="shared" si="15"/>
        <v>5764</v>
      </c>
      <c r="AH15">
        <v>1432420</v>
      </c>
      <c r="AI15">
        <f t="shared" si="16"/>
        <v>8969404.2699999996</v>
      </c>
      <c r="AJ15">
        <f t="shared" si="17"/>
        <v>98619456.730000004</v>
      </c>
      <c r="AK15">
        <f t="shared" si="18"/>
        <v>24745438.030000001</v>
      </c>
      <c r="AL15">
        <f t="shared" si="19"/>
        <v>132334299.03</v>
      </c>
    </row>
    <row r="16" spans="1:52" x14ac:dyDescent="0.2">
      <c r="A16">
        <v>11</v>
      </c>
      <c r="B16" t="s">
        <v>237</v>
      </c>
      <c r="C16" t="s">
        <v>232</v>
      </c>
      <c r="D16" t="s">
        <v>212</v>
      </c>
      <c r="E16" t="s">
        <v>236</v>
      </c>
      <c r="F16">
        <v>9626416372</v>
      </c>
      <c r="G16">
        <v>25852916423</v>
      </c>
      <c r="H16">
        <v>2</v>
      </c>
      <c r="I16">
        <v>93895857</v>
      </c>
      <c r="J16">
        <v>9000000</v>
      </c>
      <c r="K16">
        <v>14000000</v>
      </c>
      <c r="L16">
        <v>14332368</v>
      </c>
      <c r="M16">
        <f t="shared" si="0"/>
        <v>37332368</v>
      </c>
      <c r="N16">
        <f t="shared" si="1"/>
        <v>131228225</v>
      </c>
      <c r="O16">
        <f t="shared" si="2"/>
        <v>116895857</v>
      </c>
      <c r="P16">
        <f t="shared" si="3"/>
        <v>8182709.9900000012</v>
      </c>
      <c r="Q16">
        <f t="shared" si="4"/>
        <v>3045515.0100000054</v>
      </c>
      <c r="R16">
        <f t="shared" si="5"/>
        <v>304552</v>
      </c>
      <c r="S16">
        <v>932006</v>
      </c>
      <c r="T16">
        <f t="shared" si="6"/>
        <v>9419267.9900000021</v>
      </c>
      <c r="U16">
        <f t="shared" si="7"/>
        <v>121808957.00999999</v>
      </c>
      <c r="V16">
        <f t="shared" si="8"/>
        <v>26886047.109999999</v>
      </c>
      <c r="W16">
        <f t="shared" si="9"/>
        <v>158114272.11000001</v>
      </c>
      <c r="X16">
        <v>76714980</v>
      </c>
      <c r="Y16">
        <v>6500000</v>
      </c>
      <c r="Z16">
        <v>11000000</v>
      </c>
      <c r="AA16">
        <v>10616568</v>
      </c>
      <c r="AB16">
        <f t="shared" si="10"/>
        <v>28116568</v>
      </c>
      <c r="AC16">
        <f t="shared" si="11"/>
        <v>104831548</v>
      </c>
      <c r="AD16">
        <f t="shared" si="12"/>
        <v>94214980</v>
      </c>
      <c r="AE16">
        <f t="shared" si="13"/>
        <v>6595048.6000000006</v>
      </c>
      <c r="AF16">
        <f t="shared" si="14"/>
        <v>0</v>
      </c>
      <c r="AG16">
        <f t="shared" si="15"/>
        <v>0</v>
      </c>
      <c r="AH16">
        <v>1495421</v>
      </c>
      <c r="AI16">
        <f t="shared" si="16"/>
        <v>8090469.6000000006</v>
      </c>
      <c r="AJ16">
        <f t="shared" si="17"/>
        <v>96741078.400000006</v>
      </c>
      <c r="AK16">
        <f t="shared" si="18"/>
        <v>21669445.400000002</v>
      </c>
      <c r="AL16">
        <f t="shared" si="19"/>
        <v>126500993.40000001</v>
      </c>
    </row>
    <row r="17" spans="1:38" x14ac:dyDescent="0.2">
      <c r="A17">
        <v>12</v>
      </c>
      <c r="B17" t="s">
        <v>210</v>
      </c>
      <c r="C17" t="s">
        <v>232</v>
      </c>
      <c r="D17" t="s">
        <v>238</v>
      </c>
      <c r="E17" t="s">
        <v>239</v>
      </c>
      <c r="F17">
        <v>1358957715</v>
      </c>
      <c r="G17">
        <v>59097364697</v>
      </c>
      <c r="H17">
        <v>3</v>
      </c>
      <c r="I17">
        <v>170476704</v>
      </c>
      <c r="J17">
        <v>9000000</v>
      </c>
      <c r="K17">
        <v>14000000</v>
      </c>
      <c r="L17">
        <v>21498552</v>
      </c>
      <c r="M17">
        <f t="shared" si="0"/>
        <v>44498552</v>
      </c>
      <c r="N17">
        <f t="shared" si="1"/>
        <v>214975256</v>
      </c>
      <c r="O17">
        <f t="shared" si="2"/>
        <v>193476704</v>
      </c>
      <c r="P17">
        <f t="shared" si="3"/>
        <v>13543369.280000001</v>
      </c>
      <c r="Q17">
        <f t="shared" si="4"/>
        <v>81431886.719999999</v>
      </c>
      <c r="R17">
        <f t="shared" si="5"/>
        <v>8143189</v>
      </c>
      <c r="S17">
        <v>1721057</v>
      </c>
      <c r="T17">
        <f t="shared" si="6"/>
        <v>23407615.280000001</v>
      </c>
      <c r="U17">
        <f t="shared" si="7"/>
        <v>191567640.72</v>
      </c>
      <c r="V17">
        <f t="shared" si="8"/>
        <v>44499641.920000002</v>
      </c>
      <c r="W17">
        <f t="shared" si="9"/>
        <v>259474897.92000002</v>
      </c>
      <c r="X17">
        <v>136744893</v>
      </c>
      <c r="Y17">
        <v>6500000</v>
      </c>
      <c r="Z17">
        <v>11000000</v>
      </c>
      <c r="AA17">
        <v>15924852</v>
      </c>
      <c r="AB17">
        <f t="shared" si="10"/>
        <v>33424852</v>
      </c>
      <c r="AC17">
        <f t="shared" si="11"/>
        <v>170169745</v>
      </c>
      <c r="AD17">
        <f t="shared" si="12"/>
        <v>154244893</v>
      </c>
      <c r="AE17">
        <f t="shared" si="13"/>
        <v>10797142.510000002</v>
      </c>
      <c r="AF17">
        <f t="shared" si="14"/>
        <v>59372602.49000001</v>
      </c>
      <c r="AG17">
        <f t="shared" si="15"/>
        <v>5937260</v>
      </c>
      <c r="AH17">
        <v>621239</v>
      </c>
      <c r="AI17">
        <f t="shared" si="16"/>
        <v>17355641.510000002</v>
      </c>
      <c r="AJ17">
        <f t="shared" si="17"/>
        <v>152814103.49000001</v>
      </c>
      <c r="AK17">
        <f t="shared" si="18"/>
        <v>35476325.390000001</v>
      </c>
      <c r="AL17">
        <f t="shared" si="19"/>
        <v>205646070.38999999</v>
      </c>
    </row>
    <row r="18" spans="1:38" x14ac:dyDescent="0.2">
      <c r="A18">
        <v>13</v>
      </c>
      <c r="B18" t="s">
        <v>221</v>
      </c>
      <c r="C18" t="s">
        <v>219</v>
      </c>
      <c r="D18" t="s">
        <v>238</v>
      </c>
      <c r="E18" t="s">
        <v>227</v>
      </c>
      <c r="F18">
        <v>8687265605</v>
      </c>
      <c r="G18">
        <v>22531793376</v>
      </c>
      <c r="H18">
        <v>1</v>
      </c>
      <c r="I18">
        <v>122660560</v>
      </c>
      <c r="J18">
        <v>9000000</v>
      </c>
      <c r="K18">
        <v>14000000</v>
      </c>
      <c r="L18">
        <v>7166184</v>
      </c>
      <c r="M18">
        <f t="shared" si="0"/>
        <v>30166184</v>
      </c>
      <c r="N18">
        <f t="shared" si="1"/>
        <v>152826744</v>
      </c>
      <c r="O18">
        <f t="shared" si="2"/>
        <v>145660560</v>
      </c>
      <c r="P18">
        <f t="shared" si="3"/>
        <v>10196239.200000001</v>
      </c>
      <c r="Q18">
        <f t="shared" si="4"/>
        <v>22630504.800000012</v>
      </c>
      <c r="R18">
        <f t="shared" si="5"/>
        <v>2263050</v>
      </c>
      <c r="S18">
        <v>1155685</v>
      </c>
      <c r="T18">
        <f t="shared" si="6"/>
        <v>13614974.200000001</v>
      </c>
      <c r="U18">
        <f t="shared" si="7"/>
        <v>139211769.80000001</v>
      </c>
      <c r="V18">
        <f t="shared" si="8"/>
        <v>33501928.800000001</v>
      </c>
      <c r="W18">
        <f t="shared" si="9"/>
        <v>186328672.80000001</v>
      </c>
      <c r="X18">
        <v>96871106</v>
      </c>
      <c r="Y18">
        <v>6500000</v>
      </c>
      <c r="Z18">
        <v>11000000</v>
      </c>
      <c r="AA18">
        <v>5308284</v>
      </c>
      <c r="AB18">
        <f t="shared" si="10"/>
        <v>22808284</v>
      </c>
      <c r="AC18">
        <f t="shared" si="11"/>
        <v>119679390</v>
      </c>
      <c r="AD18">
        <f t="shared" si="12"/>
        <v>114371106</v>
      </c>
      <c r="AE18">
        <f t="shared" si="13"/>
        <v>8005977.4200000009</v>
      </c>
      <c r="AF18">
        <f t="shared" si="14"/>
        <v>11673412.579999998</v>
      </c>
      <c r="AG18">
        <f t="shared" si="15"/>
        <v>1167341</v>
      </c>
      <c r="AH18">
        <v>1360889</v>
      </c>
      <c r="AI18">
        <f t="shared" si="16"/>
        <v>10534207.420000002</v>
      </c>
      <c r="AJ18">
        <f t="shared" si="17"/>
        <v>109145182.58</v>
      </c>
      <c r="AK18">
        <f t="shared" si="18"/>
        <v>26305354.380000003</v>
      </c>
      <c r="AL18">
        <f t="shared" si="19"/>
        <v>145984744.38</v>
      </c>
    </row>
    <row r="19" spans="1:38" x14ac:dyDescent="0.2">
      <c r="A19">
        <v>14</v>
      </c>
      <c r="B19" t="s">
        <v>237</v>
      </c>
      <c r="C19" t="s">
        <v>240</v>
      </c>
      <c r="D19" t="s">
        <v>238</v>
      </c>
      <c r="E19" t="s">
        <v>227</v>
      </c>
      <c r="F19">
        <v>1883128668</v>
      </c>
      <c r="G19">
        <v>35103151256</v>
      </c>
      <c r="H19">
        <v>1</v>
      </c>
      <c r="I19">
        <v>89451980</v>
      </c>
      <c r="J19">
        <v>9000000</v>
      </c>
      <c r="K19">
        <v>14000000</v>
      </c>
      <c r="L19">
        <v>7166184</v>
      </c>
      <c r="M19">
        <f t="shared" si="0"/>
        <v>30166184</v>
      </c>
      <c r="N19">
        <f t="shared" si="1"/>
        <v>119618164</v>
      </c>
      <c r="O19">
        <f t="shared" si="2"/>
        <v>112451980</v>
      </c>
      <c r="P19">
        <f t="shared" si="3"/>
        <v>7871638.6000000006</v>
      </c>
      <c r="Q19">
        <f t="shared" si="4"/>
        <v>0</v>
      </c>
      <c r="R19">
        <f t="shared" si="5"/>
        <v>0</v>
      </c>
      <c r="S19">
        <v>550365</v>
      </c>
      <c r="T19">
        <f t="shared" si="6"/>
        <v>8422003.6000000015</v>
      </c>
      <c r="U19">
        <f t="shared" si="7"/>
        <v>111196160.40000001</v>
      </c>
      <c r="V19">
        <f t="shared" si="8"/>
        <v>25863955.400000002</v>
      </c>
      <c r="W19">
        <f t="shared" si="9"/>
        <v>145482119.40000001</v>
      </c>
      <c r="X19">
        <v>75016089</v>
      </c>
      <c r="Y19">
        <v>6500000</v>
      </c>
      <c r="Z19">
        <v>11000000</v>
      </c>
      <c r="AA19">
        <v>5308284</v>
      </c>
      <c r="AB19">
        <f t="shared" si="10"/>
        <v>22808284</v>
      </c>
      <c r="AC19">
        <f t="shared" si="11"/>
        <v>97824373</v>
      </c>
      <c r="AD19">
        <f t="shared" si="12"/>
        <v>92516089</v>
      </c>
      <c r="AE19">
        <f t="shared" si="13"/>
        <v>6476126.2300000004</v>
      </c>
      <c r="AF19">
        <f t="shared" si="14"/>
        <v>0</v>
      </c>
      <c r="AG19">
        <f t="shared" si="15"/>
        <v>0</v>
      </c>
      <c r="AH19">
        <v>1188213</v>
      </c>
      <c r="AI19">
        <f t="shared" si="16"/>
        <v>7664339.2300000004</v>
      </c>
      <c r="AJ19">
        <f t="shared" si="17"/>
        <v>90160033.769999996</v>
      </c>
      <c r="AK19">
        <f t="shared" si="18"/>
        <v>21278700.470000003</v>
      </c>
      <c r="AL19">
        <f t="shared" si="19"/>
        <v>119103073.47</v>
      </c>
    </row>
    <row r="20" spans="1:38" x14ac:dyDescent="0.2">
      <c r="A20">
        <v>15</v>
      </c>
      <c r="B20" t="s">
        <v>231</v>
      </c>
      <c r="C20" t="s">
        <v>215</v>
      </c>
      <c r="D20" t="s">
        <v>233</v>
      </c>
      <c r="E20" t="s">
        <v>241</v>
      </c>
      <c r="F20">
        <v>8860158193</v>
      </c>
      <c r="G20">
        <v>73375970889</v>
      </c>
      <c r="H20">
        <v>1</v>
      </c>
      <c r="I20">
        <v>196135415</v>
      </c>
      <c r="J20">
        <v>9000000</v>
      </c>
      <c r="K20">
        <v>14000000</v>
      </c>
      <c r="L20">
        <v>7166184</v>
      </c>
      <c r="M20">
        <f t="shared" si="0"/>
        <v>30166184</v>
      </c>
      <c r="N20">
        <f t="shared" si="1"/>
        <v>226301599</v>
      </c>
      <c r="O20">
        <f t="shared" si="2"/>
        <v>219135415</v>
      </c>
      <c r="P20">
        <f t="shared" si="3"/>
        <v>15339479.050000001</v>
      </c>
      <c r="Q20">
        <f t="shared" si="4"/>
        <v>90962119.949999988</v>
      </c>
      <c r="R20">
        <f t="shared" si="5"/>
        <v>9096212</v>
      </c>
      <c r="S20">
        <v>1511655</v>
      </c>
      <c r="T20">
        <f t="shared" si="6"/>
        <v>25947346.050000001</v>
      </c>
      <c r="U20">
        <f t="shared" si="7"/>
        <v>200354252.94999999</v>
      </c>
      <c r="V20">
        <f t="shared" si="8"/>
        <v>50401145.450000003</v>
      </c>
      <c r="W20">
        <f t="shared" si="9"/>
        <v>276702744.44999999</v>
      </c>
      <c r="X20">
        <v>148424910</v>
      </c>
      <c r="Y20">
        <v>6500000</v>
      </c>
      <c r="Z20">
        <v>11000000</v>
      </c>
      <c r="AA20">
        <v>5308284</v>
      </c>
      <c r="AB20">
        <f t="shared" si="10"/>
        <v>22808284</v>
      </c>
      <c r="AC20">
        <f t="shared" si="11"/>
        <v>171233194</v>
      </c>
      <c r="AD20">
        <f t="shared" si="12"/>
        <v>165924910</v>
      </c>
      <c r="AE20">
        <f t="shared" si="13"/>
        <v>11614743.700000001</v>
      </c>
      <c r="AF20">
        <f t="shared" si="14"/>
        <v>59618450.300000012</v>
      </c>
      <c r="AG20">
        <f t="shared" si="15"/>
        <v>5961845</v>
      </c>
      <c r="AH20">
        <v>1307530</v>
      </c>
      <c r="AI20">
        <f t="shared" si="16"/>
        <v>18884118.700000003</v>
      </c>
      <c r="AJ20">
        <f t="shared" si="17"/>
        <v>152349075.30000001</v>
      </c>
      <c r="AK20">
        <f t="shared" si="18"/>
        <v>38162729.300000004</v>
      </c>
      <c r="AL20">
        <f t="shared" si="19"/>
        <v>209395923.30000001</v>
      </c>
    </row>
    <row r="21" spans="1:38" x14ac:dyDescent="0.2">
      <c r="A21">
        <v>16</v>
      </c>
      <c r="B21" t="s">
        <v>237</v>
      </c>
      <c r="C21" t="s">
        <v>222</v>
      </c>
      <c r="D21" t="s">
        <v>223</v>
      </c>
      <c r="E21" t="s">
        <v>242</v>
      </c>
      <c r="F21">
        <v>4248412431</v>
      </c>
      <c r="G21">
        <v>86442998019</v>
      </c>
      <c r="H21">
        <v>2</v>
      </c>
      <c r="I21">
        <v>84325469</v>
      </c>
      <c r="J21">
        <v>9000000</v>
      </c>
      <c r="K21">
        <v>14000000</v>
      </c>
      <c r="L21">
        <v>14332368</v>
      </c>
      <c r="M21">
        <f t="shared" si="0"/>
        <v>37332368</v>
      </c>
      <c r="N21">
        <f t="shared" si="1"/>
        <v>121657837</v>
      </c>
      <c r="O21">
        <f t="shared" si="2"/>
        <v>107325469</v>
      </c>
      <c r="P21">
        <f t="shared" si="3"/>
        <v>7512782.830000001</v>
      </c>
      <c r="Q21">
        <f t="shared" si="4"/>
        <v>0</v>
      </c>
      <c r="R21">
        <f t="shared" si="5"/>
        <v>0</v>
      </c>
      <c r="S21">
        <v>615691</v>
      </c>
      <c r="T21">
        <f t="shared" si="6"/>
        <v>8128473.830000001</v>
      </c>
      <c r="U21">
        <f t="shared" si="7"/>
        <v>113529363.17</v>
      </c>
      <c r="V21">
        <f t="shared" si="8"/>
        <v>24684857.870000001</v>
      </c>
      <c r="W21">
        <f t="shared" si="9"/>
        <v>146342694.87</v>
      </c>
      <c r="X21">
        <v>71157210</v>
      </c>
      <c r="Y21">
        <v>6500000</v>
      </c>
      <c r="Z21">
        <v>11000000</v>
      </c>
      <c r="AA21">
        <v>10616568</v>
      </c>
      <c r="AB21">
        <f t="shared" si="10"/>
        <v>28116568</v>
      </c>
      <c r="AC21">
        <f t="shared" si="11"/>
        <v>99273778</v>
      </c>
      <c r="AD21">
        <f t="shared" si="12"/>
        <v>88657210</v>
      </c>
      <c r="AE21">
        <f t="shared" si="13"/>
        <v>6206004.7000000002</v>
      </c>
      <c r="AF21">
        <f t="shared" si="14"/>
        <v>0</v>
      </c>
      <c r="AG21">
        <f t="shared" si="15"/>
        <v>0</v>
      </c>
      <c r="AH21">
        <v>1190529</v>
      </c>
      <c r="AI21">
        <f t="shared" si="16"/>
        <v>7396533.7000000002</v>
      </c>
      <c r="AJ21">
        <f t="shared" si="17"/>
        <v>91877244.299999997</v>
      </c>
      <c r="AK21">
        <f t="shared" si="18"/>
        <v>20391158.300000001</v>
      </c>
      <c r="AL21">
        <f t="shared" si="19"/>
        <v>119664936.3</v>
      </c>
    </row>
    <row r="22" spans="1:38" x14ac:dyDescent="0.2">
      <c r="A22">
        <v>17</v>
      </c>
      <c r="B22" t="s">
        <v>221</v>
      </c>
      <c r="C22" t="s">
        <v>219</v>
      </c>
      <c r="D22" t="s">
        <v>233</v>
      </c>
      <c r="E22" t="s">
        <v>242</v>
      </c>
      <c r="F22">
        <v>7132611979</v>
      </c>
      <c r="G22">
        <v>27125141369</v>
      </c>
      <c r="H22">
        <v>3</v>
      </c>
      <c r="I22">
        <v>80213353</v>
      </c>
      <c r="J22">
        <v>9000000</v>
      </c>
      <c r="K22">
        <v>14000000</v>
      </c>
      <c r="L22">
        <v>21498552</v>
      </c>
      <c r="M22">
        <f t="shared" si="0"/>
        <v>44498552</v>
      </c>
      <c r="N22">
        <f t="shared" si="1"/>
        <v>124711905</v>
      </c>
      <c r="O22">
        <f t="shared" si="2"/>
        <v>103213353</v>
      </c>
      <c r="P22">
        <f t="shared" si="3"/>
        <v>7224934.7100000009</v>
      </c>
      <c r="Q22">
        <f t="shared" si="4"/>
        <v>0</v>
      </c>
      <c r="R22">
        <f t="shared" si="5"/>
        <v>0</v>
      </c>
      <c r="S22">
        <v>1986719</v>
      </c>
      <c r="T22">
        <f t="shared" si="6"/>
        <v>9211653.7100000009</v>
      </c>
      <c r="U22">
        <f t="shared" si="7"/>
        <v>115500251.28999999</v>
      </c>
      <c r="V22">
        <f t="shared" si="8"/>
        <v>23739071.190000001</v>
      </c>
      <c r="W22">
        <f t="shared" si="9"/>
        <v>148450976.19</v>
      </c>
      <c r="X22">
        <v>61235553</v>
      </c>
      <c r="Y22">
        <v>6500000</v>
      </c>
      <c r="Z22">
        <v>11000000</v>
      </c>
      <c r="AA22">
        <v>15924852</v>
      </c>
      <c r="AB22">
        <f t="shared" si="10"/>
        <v>33424852</v>
      </c>
      <c r="AC22">
        <f t="shared" si="11"/>
        <v>94660405</v>
      </c>
      <c r="AD22">
        <f t="shared" si="12"/>
        <v>78735553</v>
      </c>
      <c r="AE22">
        <f t="shared" si="13"/>
        <v>5511488.7100000009</v>
      </c>
      <c r="AF22">
        <f t="shared" si="14"/>
        <v>0</v>
      </c>
      <c r="AG22">
        <f t="shared" si="15"/>
        <v>0</v>
      </c>
      <c r="AH22">
        <v>1317428</v>
      </c>
      <c r="AI22">
        <f t="shared" si="16"/>
        <v>6828916.7100000009</v>
      </c>
      <c r="AJ22">
        <f t="shared" si="17"/>
        <v>87831488.289999992</v>
      </c>
      <c r="AK22">
        <f t="shared" si="18"/>
        <v>18109177.190000001</v>
      </c>
      <c r="AL22">
        <f t="shared" si="19"/>
        <v>112769582.19</v>
      </c>
    </row>
    <row r="23" spans="1:38" x14ac:dyDescent="0.2">
      <c r="A23">
        <v>18</v>
      </c>
      <c r="B23" t="s">
        <v>243</v>
      </c>
      <c r="C23" t="s">
        <v>232</v>
      </c>
      <c r="D23" t="s">
        <v>212</v>
      </c>
      <c r="E23" t="s">
        <v>239</v>
      </c>
      <c r="F23">
        <v>3661472975</v>
      </c>
      <c r="G23">
        <v>68136523625</v>
      </c>
      <c r="H23">
        <v>0</v>
      </c>
      <c r="I23">
        <v>142424217</v>
      </c>
      <c r="J23">
        <v>9000000</v>
      </c>
      <c r="K23">
        <v>14000000</v>
      </c>
      <c r="L23">
        <v>0</v>
      </c>
      <c r="M23">
        <f t="shared" si="0"/>
        <v>23000000</v>
      </c>
      <c r="N23">
        <f t="shared" si="1"/>
        <v>165424217</v>
      </c>
      <c r="O23">
        <f t="shared" si="2"/>
        <v>165424217</v>
      </c>
      <c r="P23">
        <f t="shared" si="3"/>
        <v>11579695.190000001</v>
      </c>
      <c r="Q23">
        <f t="shared" si="4"/>
        <v>33844521.810000002</v>
      </c>
      <c r="R23">
        <f t="shared" si="5"/>
        <v>3384452</v>
      </c>
      <c r="S23">
        <v>678715</v>
      </c>
      <c r="T23">
        <f t="shared" si="6"/>
        <v>15642862.190000001</v>
      </c>
      <c r="U23">
        <f t="shared" si="7"/>
        <v>149781354.81</v>
      </c>
      <c r="V23">
        <f t="shared" si="8"/>
        <v>38047569.910000004</v>
      </c>
      <c r="W23">
        <f t="shared" si="9"/>
        <v>203471786.91</v>
      </c>
      <c r="X23">
        <v>117939234</v>
      </c>
      <c r="Y23">
        <v>6500000</v>
      </c>
      <c r="Z23">
        <v>11000000</v>
      </c>
      <c r="AA23">
        <v>0</v>
      </c>
      <c r="AB23">
        <f t="shared" si="10"/>
        <v>17500000</v>
      </c>
      <c r="AC23">
        <f t="shared" si="11"/>
        <v>135439234</v>
      </c>
      <c r="AD23">
        <f t="shared" si="12"/>
        <v>135439234</v>
      </c>
      <c r="AE23">
        <f t="shared" si="13"/>
        <v>9480746.3800000008</v>
      </c>
      <c r="AF23">
        <f t="shared" si="14"/>
        <v>25958487.620000005</v>
      </c>
      <c r="AG23">
        <f t="shared" si="15"/>
        <v>2595849</v>
      </c>
      <c r="AH23">
        <v>427206</v>
      </c>
      <c r="AI23">
        <f t="shared" si="16"/>
        <v>12503801.380000001</v>
      </c>
      <c r="AJ23">
        <f t="shared" si="17"/>
        <v>122935432.62</v>
      </c>
      <c r="AK23">
        <f t="shared" si="18"/>
        <v>31151023.82</v>
      </c>
      <c r="AL23">
        <f t="shared" si="19"/>
        <v>166590257.81999999</v>
      </c>
    </row>
    <row r="24" spans="1:38" x14ac:dyDescent="0.2">
      <c r="A24">
        <v>19</v>
      </c>
      <c r="B24" t="s">
        <v>210</v>
      </c>
      <c r="C24" t="s">
        <v>244</v>
      </c>
      <c r="D24" t="s">
        <v>212</v>
      </c>
      <c r="E24" t="s">
        <v>217</v>
      </c>
      <c r="F24">
        <v>6056740152</v>
      </c>
      <c r="G24">
        <v>13021003026</v>
      </c>
      <c r="H24">
        <v>1</v>
      </c>
      <c r="I24">
        <v>79618359</v>
      </c>
      <c r="J24">
        <v>9000000</v>
      </c>
      <c r="K24">
        <v>14000000</v>
      </c>
      <c r="L24">
        <v>7166184</v>
      </c>
      <c r="M24">
        <f t="shared" si="0"/>
        <v>30166184</v>
      </c>
      <c r="N24">
        <f t="shared" si="1"/>
        <v>109784543</v>
      </c>
      <c r="O24">
        <f t="shared" si="2"/>
        <v>102618359</v>
      </c>
      <c r="P24">
        <f t="shared" si="3"/>
        <v>7183285.1300000008</v>
      </c>
      <c r="Q24">
        <f t="shared" si="4"/>
        <v>0</v>
      </c>
      <c r="R24">
        <f t="shared" si="5"/>
        <v>0</v>
      </c>
      <c r="S24">
        <v>1132970</v>
      </c>
      <c r="T24">
        <f t="shared" si="6"/>
        <v>8316255.1300000008</v>
      </c>
      <c r="U24">
        <f t="shared" si="7"/>
        <v>101468287.87</v>
      </c>
      <c r="V24">
        <f t="shared" si="8"/>
        <v>23602222.57</v>
      </c>
      <c r="W24">
        <f t="shared" si="9"/>
        <v>133386765.56999999</v>
      </c>
      <c r="X24">
        <v>60326651</v>
      </c>
      <c r="Y24">
        <v>6500000</v>
      </c>
      <c r="Z24">
        <v>11000000</v>
      </c>
      <c r="AA24">
        <v>5308284</v>
      </c>
      <c r="AB24">
        <f t="shared" si="10"/>
        <v>22808284</v>
      </c>
      <c r="AC24">
        <f t="shared" si="11"/>
        <v>83134935</v>
      </c>
      <c r="AD24">
        <f t="shared" si="12"/>
        <v>77826651</v>
      </c>
      <c r="AE24">
        <f t="shared" si="13"/>
        <v>5447865.5700000003</v>
      </c>
      <c r="AF24">
        <f t="shared" si="14"/>
        <v>0</v>
      </c>
      <c r="AG24">
        <f t="shared" si="15"/>
        <v>0</v>
      </c>
      <c r="AH24">
        <v>816181</v>
      </c>
      <c r="AI24">
        <f t="shared" si="16"/>
        <v>6264046.5700000003</v>
      </c>
      <c r="AJ24">
        <f t="shared" si="17"/>
        <v>76870888.430000007</v>
      </c>
      <c r="AK24">
        <f t="shared" si="18"/>
        <v>17900129.73</v>
      </c>
      <c r="AL24">
        <f t="shared" si="19"/>
        <v>101035064.73</v>
      </c>
    </row>
    <row r="25" spans="1:38" x14ac:dyDescent="0.2">
      <c r="A25">
        <v>20</v>
      </c>
      <c r="B25" t="s">
        <v>243</v>
      </c>
      <c r="C25" t="s">
        <v>222</v>
      </c>
      <c r="D25" t="s">
        <v>212</v>
      </c>
      <c r="E25" t="s">
        <v>236</v>
      </c>
      <c r="F25">
        <v>2955012817</v>
      </c>
      <c r="G25">
        <v>75840994673</v>
      </c>
      <c r="H25">
        <v>3</v>
      </c>
      <c r="I25">
        <v>118372878</v>
      </c>
      <c r="J25">
        <v>9000000</v>
      </c>
      <c r="K25">
        <v>14000000</v>
      </c>
      <c r="L25">
        <v>21498552</v>
      </c>
      <c r="M25">
        <f t="shared" si="0"/>
        <v>44498552</v>
      </c>
      <c r="N25">
        <f t="shared" si="1"/>
        <v>162871430</v>
      </c>
      <c r="O25">
        <f t="shared" si="2"/>
        <v>141372878</v>
      </c>
      <c r="P25">
        <f t="shared" si="3"/>
        <v>9896101.4600000009</v>
      </c>
      <c r="Q25">
        <f t="shared" si="4"/>
        <v>32975328.539999992</v>
      </c>
      <c r="R25">
        <f t="shared" si="5"/>
        <v>3297533</v>
      </c>
      <c r="S25">
        <v>1886830</v>
      </c>
      <c r="T25">
        <f t="shared" si="6"/>
        <v>15080464.460000001</v>
      </c>
      <c r="U25">
        <f t="shared" si="7"/>
        <v>147790965.53999999</v>
      </c>
      <c r="V25">
        <f t="shared" si="8"/>
        <v>32515761.940000001</v>
      </c>
      <c r="W25">
        <f t="shared" si="9"/>
        <v>195387191.94</v>
      </c>
      <c r="X25">
        <v>99669356</v>
      </c>
      <c r="Y25">
        <v>6500000</v>
      </c>
      <c r="Z25">
        <v>11000000</v>
      </c>
      <c r="AA25">
        <v>15924852</v>
      </c>
      <c r="AB25">
        <f t="shared" si="10"/>
        <v>33424852</v>
      </c>
      <c r="AC25">
        <f t="shared" si="11"/>
        <v>133094208</v>
      </c>
      <c r="AD25">
        <f t="shared" si="12"/>
        <v>117169356</v>
      </c>
      <c r="AE25">
        <f t="shared" si="13"/>
        <v>8201854.9200000009</v>
      </c>
      <c r="AF25">
        <f t="shared" si="14"/>
        <v>24892353.079999998</v>
      </c>
      <c r="AG25">
        <f t="shared" si="15"/>
        <v>2489235</v>
      </c>
      <c r="AH25">
        <v>505015</v>
      </c>
      <c r="AI25">
        <f t="shared" si="16"/>
        <v>11196104.920000002</v>
      </c>
      <c r="AJ25">
        <f t="shared" si="17"/>
        <v>121898103.08</v>
      </c>
      <c r="AK25">
        <f t="shared" si="18"/>
        <v>26948951.880000003</v>
      </c>
      <c r="AL25">
        <f t="shared" si="19"/>
        <v>160043159.88</v>
      </c>
    </row>
    <row r="26" spans="1:38" x14ac:dyDescent="0.2">
      <c r="A26">
        <v>21</v>
      </c>
      <c r="B26" t="s">
        <v>214</v>
      </c>
      <c r="C26" t="s">
        <v>232</v>
      </c>
      <c r="D26" t="s">
        <v>245</v>
      </c>
      <c r="E26" t="s">
        <v>246</v>
      </c>
      <c r="F26">
        <v>2807827048</v>
      </c>
      <c r="G26">
        <v>53752236834</v>
      </c>
      <c r="H26">
        <v>0</v>
      </c>
      <c r="I26">
        <v>195845445</v>
      </c>
      <c r="J26">
        <v>9000000</v>
      </c>
      <c r="K26">
        <v>14000000</v>
      </c>
      <c r="L26">
        <v>0</v>
      </c>
      <c r="M26">
        <f t="shared" si="0"/>
        <v>23000000</v>
      </c>
      <c r="N26">
        <f t="shared" si="1"/>
        <v>218845445</v>
      </c>
      <c r="O26">
        <f t="shared" si="2"/>
        <v>218845445</v>
      </c>
      <c r="P26">
        <f t="shared" si="3"/>
        <v>15319181.150000002</v>
      </c>
      <c r="Q26">
        <f t="shared" si="4"/>
        <v>83526263.849999994</v>
      </c>
      <c r="R26">
        <f t="shared" si="5"/>
        <v>8352626</v>
      </c>
      <c r="S26">
        <v>739861</v>
      </c>
      <c r="T26">
        <f t="shared" si="6"/>
        <v>24411668.150000002</v>
      </c>
      <c r="U26">
        <f t="shared" si="7"/>
        <v>194433776.84999999</v>
      </c>
      <c r="V26">
        <f t="shared" si="8"/>
        <v>50334452.350000001</v>
      </c>
      <c r="W26">
        <f t="shared" si="9"/>
        <v>269179897.35000002</v>
      </c>
      <c r="X26">
        <v>147413995</v>
      </c>
      <c r="Y26">
        <v>6500000</v>
      </c>
      <c r="Z26">
        <v>11000000</v>
      </c>
      <c r="AA26">
        <v>0</v>
      </c>
      <c r="AB26">
        <f t="shared" si="10"/>
        <v>17500000</v>
      </c>
      <c r="AC26">
        <f t="shared" si="11"/>
        <v>164913995</v>
      </c>
      <c r="AD26">
        <f t="shared" si="12"/>
        <v>164913995</v>
      </c>
      <c r="AE26">
        <f t="shared" si="13"/>
        <v>11543979.65</v>
      </c>
      <c r="AF26">
        <f t="shared" si="14"/>
        <v>53370015.349999994</v>
      </c>
      <c r="AG26">
        <f t="shared" si="15"/>
        <v>5337002</v>
      </c>
      <c r="AH26">
        <v>1084490</v>
      </c>
      <c r="AI26">
        <f t="shared" si="16"/>
        <v>17965471.649999999</v>
      </c>
      <c r="AJ26">
        <f t="shared" si="17"/>
        <v>146948523.34999999</v>
      </c>
      <c r="AK26">
        <f t="shared" si="18"/>
        <v>37930218.850000001</v>
      </c>
      <c r="AL26">
        <f t="shared" si="19"/>
        <v>202844213.84999999</v>
      </c>
    </row>
    <row r="27" spans="1:38" x14ac:dyDescent="0.2">
      <c r="A27">
        <v>22</v>
      </c>
      <c r="B27" t="s">
        <v>226</v>
      </c>
      <c r="C27" t="s">
        <v>224</v>
      </c>
      <c r="D27" t="s">
        <v>228</v>
      </c>
      <c r="E27" t="s">
        <v>246</v>
      </c>
      <c r="F27">
        <v>4281843629</v>
      </c>
      <c r="G27">
        <v>91051150061</v>
      </c>
      <c r="H27">
        <v>1</v>
      </c>
      <c r="I27">
        <v>183587150</v>
      </c>
      <c r="J27">
        <v>9000000</v>
      </c>
      <c r="K27">
        <v>14000000</v>
      </c>
      <c r="L27">
        <v>7166184</v>
      </c>
      <c r="M27">
        <f t="shared" si="0"/>
        <v>30166184</v>
      </c>
      <c r="N27">
        <f t="shared" si="1"/>
        <v>213753334</v>
      </c>
      <c r="O27">
        <f t="shared" si="2"/>
        <v>206587150</v>
      </c>
      <c r="P27">
        <f t="shared" si="3"/>
        <v>14461100.500000002</v>
      </c>
      <c r="Q27">
        <f t="shared" si="4"/>
        <v>79292233.5</v>
      </c>
      <c r="R27">
        <f t="shared" si="5"/>
        <v>7929223</v>
      </c>
      <c r="S27">
        <v>925954</v>
      </c>
      <c r="T27">
        <f t="shared" si="6"/>
        <v>23316277.5</v>
      </c>
      <c r="U27">
        <f t="shared" si="7"/>
        <v>190437056.5</v>
      </c>
      <c r="V27">
        <f t="shared" si="8"/>
        <v>47515044.5</v>
      </c>
      <c r="W27">
        <f t="shared" si="9"/>
        <v>261268378.5</v>
      </c>
      <c r="X27">
        <v>139934703</v>
      </c>
      <c r="Y27">
        <v>6500000</v>
      </c>
      <c r="Z27">
        <v>11000000</v>
      </c>
      <c r="AA27">
        <v>5308284</v>
      </c>
      <c r="AB27">
        <f t="shared" si="10"/>
        <v>22808284</v>
      </c>
      <c r="AC27">
        <f t="shared" si="11"/>
        <v>162742987</v>
      </c>
      <c r="AD27">
        <f t="shared" si="12"/>
        <v>157434703</v>
      </c>
      <c r="AE27">
        <f t="shared" si="13"/>
        <v>11020429.210000001</v>
      </c>
      <c r="AF27">
        <f t="shared" si="14"/>
        <v>51722557.789999992</v>
      </c>
      <c r="AG27">
        <f t="shared" si="15"/>
        <v>5172256</v>
      </c>
      <c r="AH27">
        <v>569397</v>
      </c>
      <c r="AI27">
        <f t="shared" si="16"/>
        <v>16762082.210000001</v>
      </c>
      <c r="AJ27">
        <f t="shared" si="17"/>
        <v>145980904.78999999</v>
      </c>
      <c r="AK27">
        <f t="shared" si="18"/>
        <v>36209981.690000005</v>
      </c>
      <c r="AL27">
        <f t="shared" si="19"/>
        <v>198952968.69</v>
      </c>
    </row>
    <row r="28" spans="1:38" x14ac:dyDescent="0.2">
      <c r="A28">
        <v>23</v>
      </c>
      <c r="B28" t="s">
        <v>231</v>
      </c>
      <c r="C28" t="s">
        <v>222</v>
      </c>
      <c r="D28" t="s">
        <v>245</v>
      </c>
      <c r="E28" t="s">
        <v>241</v>
      </c>
      <c r="F28">
        <v>2143193341</v>
      </c>
      <c r="G28">
        <v>40208934944</v>
      </c>
      <c r="H28">
        <v>1</v>
      </c>
      <c r="I28">
        <v>147747009</v>
      </c>
      <c r="J28">
        <v>9000000</v>
      </c>
      <c r="K28">
        <v>14000000</v>
      </c>
      <c r="L28">
        <v>7166184</v>
      </c>
      <c r="M28">
        <f t="shared" si="0"/>
        <v>30166184</v>
      </c>
      <c r="N28">
        <f t="shared" si="1"/>
        <v>177913193</v>
      </c>
      <c r="O28">
        <f t="shared" si="2"/>
        <v>170747009</v>
      </c>
      <c r="P28">
        <f t="shared" si="3"/>
        <v>11952290.630000001</v>
      </c>
      <c r="Q28">
        <f t="shared" si="4"/>
        <v>45960902.370000005</v>
      </c>
      <c r="R28">
        <f t="shared" si="5"/>
        <v>4596090</v>
      </c>
      <c r="S28">
        <v>574443</v>
      </c>
      <c r="T28">
        <f t="shared" si="6"/>
        <v>17122823.630000003</v>
      </c>
      <c r="U28">
        <f t="shared" si="7"/>
        <v>160790369.37</v>
      </c>
      <c r="V28">
        <f t="shared" si="8"/>
        <v>39271812.07</v>
      </c>
      <c r="W28">
        <f t="shared" si="9"/>
        <v>217185005.06999999</v>
      </c>
      <c r="X28">
        <v>119630355</v>
      </c>
      <c r="Y28">
        <v>6500000</v>
      </c>
      <c r="Z28">
        <v>11000000</v>
      </c>
      <c r="AA28">
        <v>5308284</v>
      </c>
      <c r="AB28">
        <f t="shared" si="10"/>
        <v>22808284</v>
      </c>
      <c r="AC28">
        <f t="shared" si="11"/>
        <v>142438639</v>
      </c>
      <c r="AD28">
        <f t="shared" si="12"/>
        <v>137130355</v>
      </c>
      <c r="AE28">
        <f t="shared" si="13"/>
        <v>9599124.8500000015</v>
      </c>
      <c r="AF28">
        <f t="shared" si="14"/>
        <v>32839514.150000006</v>
      </c>
      <c r="AG28">
        <f t="shared" si="15"/>
        <v>3283951</v>
      </c>
      <c r="AH28">
        <v>1210608</v>
      </c>
      <c r="AI28">
        <f t="shared" si="16"/>
        <v>14093683.850000001</v>
      </c>
      <c r="AJ28">
        <f t="shared" si="17"/>
        <v>128344955.15000001</v>
      </c>
      <c r="AK28">
        <f t="shared" si="18"/>
        <v>31539981.650000002</v>
      </c>
      <c r="AL28">
        <f t="shared" si="19"/>
        <v>173978620.65000001</v>
      </c>
    </row>
    <row r="29" spans="1:38" x14ac:dyDescent="0.2">
      <c r="A29">
        <v>24</v>
      </c>
      <c r="B29" t="s">
        <v>214</v>
      </c>
      <c r="C29" t="s">
        <v>244</v>
      </c>
      <c r="D29" t="s">
        <v>228</v>
      </c>
      <c r="E29" t="s">
        <v>213</v>
      </c>
      <c r="F29">
        <v>3451740553</v>
      </c>
      <c r="G29">
        <v>51629451896</v>
      </c>
      <c r="H29">
        <v>3</v>
      </c>
      <c r="I29">
        <v>106915199</v>
      </c>
      <c r="J29">
        <v>9000000</v>
      </c>
      <c r="K29">
        <v>14000000</v>
      </c>
      <c r="L29">
        <v>21498552</v>
      </c>
      <c r="M29">
        <f t="shared" si="0"/>
        <v>44498552</v>
      </c>
      <c r="N29">
        <f t="shared" si="1"/>
        <v>151413751</v>
      </c>
      <c r="O29">
        <f t="shared" si="2"/>
        <v>129915199</v>
      </c>
      <c r="P29">
        <f t="shared" si="3"/>
        <v>9094063.9300000016</v>
      </c>
      <c r="Q29">
        <f t="shared" si="4"/>
        <v>22319687.069999993</v>
      </c>
      <c r="R29">
        <f t="shared" si="5"/>
        <v>2231969</v>
      </c>
      <c r="S29">
        <v>1481228</v>
      </c>
      <c r="T29">
        <f t="shared" si="6"/>
        <v>12807260.930000002</v>
      </c>
      <c r="U29">
        <f t="shared" si="7"/>
        <v>138606490.06999999</v>
      </c>
      <c r="V29">
        <f t="shared" si="8"/>
        <v>29880495.77</v>
      </c>
      <c r="W29">
        <f t="shared" si="9"/>
        <v>181294246.77000001</v>
      </c>
      <c r="X29">
        <v>84470436</v>
      </c>
      <c r="Y29">
        <v>6500000</v>
      </c>
      <c r="Z29">
        <v>11000000</v>
      </c>
      <c r="AA29">
        <v>15924852</v>
      </c>
      <c r="AB29">
        <f t="shared" si="10"/>
        <v>33424852</v>
      </c>
      <c r="AC29">
        <f t="shared" si="11"/>
        <v>117895288</v>
      </c>
      <c r="AD29">
        <f t="shared" si="12"/>
        <v>101970436</v>
      </c>
      <c r="AE29">
        <f t="shared" si="13"/>
        <v>7137930.5200000005</v>
      </c>
      <c r="AF29">
        <f t="shared" si="14"/>
        <v>10757357.480000004</v>
      </c>
      <c r="AG29">
        <f t="shared" si="15"/>
        <v>1075736</v>
      </c>
      <c r="AH29">
        <v>1155699</v>
      </c>
      <c r="AI29">
        <f t="shared" si="16"/>
        <v>9369365.5199999996</v>
      </c>
      <c r="AJ29">
        <f t="shared" si="17"/>
        <v>108525922.48</v>
      </c>
      <c r="AK29">
        <f t="shared" si="18"/>
        <v>23453200.280000001</v>
      </c>
      <c r="AL29">
        <f t="shared" si="19"/>
        <v>141348488.28</v>
      </c>
    </row>
    <row r="30" spans="1:38" x14ac:dyDescent="0.2">
      <c r="A30">
        <v>25</v>
      </c>
      <c r="B30" t="s">
        <v>231</v>
      </c>
      <c r="C30" t="s">
        <v>232</v>
      </c>
      <c r="D30" t="s">
        <v>223</v>
      </c>
      <c r="E30" t="s">
        <v>247</v>
      </c>
      <c r="F30">
        <v>4488308781</v>
      </c>
      <c r="G30">
        <v>60821836988</v>
      </c>
      <c r="H30">
        <v>3</v>
      </c>
      <c r="I30">
        <v>85103087</v>
      </c>
      <c r="J30">
        <v>9000000</v>
      </c>
      <c r="K30">
        <v>14000000</v>
      </c>
      <c r="L30">
        <v>21498552</v>
      </c>
      <c r="M30">
        <f t="shared" si="0"/>
        <v>44498552</v>
      </c>
      <c r="N30">
        <f t="shared" si="1"/>
        <v>129601639</v>
      </c>
      <c r="O30">
        <f t="shared" si="2"/>
        <v>108103087</v>
      </c>
      <c r="P30">
        <f t="shared" si="3"/>
        <v>7567216.0900000008</v>
      </c>
      <c r="Q30">
        <f t="shared" si="4"/>
        <v>2034422.9099999964</v>
      </c>
      <c r="R30">
        <f t="shared" si="5"/>
        <v>203442</v>
      </c>
      <c r="S30">
        <v>1304292</v>
      </c>
      <c r="T30">
        <f t="shared" si="6"/>
        <v>9074950.0899999999</v>
      </c>
      <c r="U30">
        <f t="shared" si="7"/>
        <v>120526688.91</v>
      </c>
      <c r="V30">
        <f t="shared" si="8"/>
        <v>24863710.010000002</v>
      </c>
      <c r="W30">
        <f t="shared" si="9"/>
        <v>154465349.00999999</v>
      </c>
      <c r="X30">
        <v>70178067</v>
      </c>
      <c r="Y30">
        <v>6500000</v>
      </c>
      <c r="Z30">
        <v>11000000</v>
      </c>
      <c r="AA30">
        <v>15924852</v>
      </c>
      <c r="AB30">
        <f t="shared" si="10"/>
        <v>33424852</v>
      </c>
      <c r="AC30">
        <f t="shared" si="11"/>
        <v>103602919</v>
      </c>
      <c r="AD30">
        <f t="shared" si="12"/>
        <v>87678067</v>
      </c>
      <c r="AE30">
        <f t="shared" si="13"/>
        <v>6137464.6900000004</v>
      </c>
      <c r="AF30">
        <f t="shared" si="14"/>
        <v>0</v>
      </c>
      <c r="AG30">
        <f t="shared" si="15"/>
        <v>0</v>
      </c>
      <c r="AH30">
        <v>791514</v>
      </c>
      <c r="AI30">
        <f t="shared" si="16"/>
        <v>6928978.6900000004</v>
      </c>
      <c r="AJ30">
        <f t="shared" si="17"/>
        <v>96673940.310000002</v>
      </c>
      <c r="AK30">
        <f t="shared" si="18"/>
        <v>20165955.41</v>
      </c>
      <c r="AL30">
        <f t="shared" si="19"/>
        <v>123768874.41</v>
      </c>
    </row>
    <row r="31" spans="1:38" x14ac:dyDescent="0.2">
      <c r="A31">
        <v>26</v>
      </c>
      <c r="B31" t="s">
        <v>231</v>
      </c>
      <c r="C31" t="s">
        <v>224</v>
      </c>
      <c r="D31" t="s">
        <v>223</v>
      </c>
      <c r="E31" t="s">
        <v>239</v>
      </c>
      <c r="F31">
        <v>4145997955</v>
      </c>
      <c r="G31">
        <v>56362974591</v>
      </c>
      <c r="H31">
        <v>2</v>
      </c>
      <c r="I31">
        <v>140624014</v>
      </c>
      <c r="J31">
        <v>9000000</v>
      </c>
      <c r="K31">
        <v>14000000</v>
      </c>
      <c r="L31">
        <v>14332368</v>
      </c>
      <c r="M31">
        <f t="shared" si="0"/>
        <v>37332368</v>
      </c>
      <c r="N31">
        <f t="shared" si="1"/>
        <v>177956382</v>
      </c>
      <c r="O31">
        <f t="shared" si="2"/>
        <v>163624014</v>
      </c>
      <c r="P31">
        <f t="shared" si="3"/>
        <v>11453680.98</v>
      </c>
      <c r="Q31">
        <f t="shared" si="4"/>
        <v>46502701.020000011</v>
      </c>
      <c r="R31">
        <f t="shared" si="5"/>
        <v>4650270</v>
      </c>
      <c r="S31">
        <v>1759541</v>
      </c>
      <c r="T31">
        <f t="shared" si="6"/>
        <v>17863491.98</v>
      </c>
      <c r="U31">
        <f t="shared" si="7"/>
        <v>160092890.02000001</v>
      </c>
      <c r="V31">
        <f t="shared" si="8"/>
        <v>37633523.219999999</v>
      </c>
      <c r="W31">
        <f t="shared" si="9"/>
        <v>215589905.22</v>
      </c>
      <c r="X31">
        <v>119372231</v>
      </c>
      <c r="Y31">
        <v>6500000</v>
      </c>
      <c r="Z31">
        <v>11000000</v>
      </c>
      <c r="AA31">
        <v>10616568</v>
      </c>
      <c r="AB31">
        <f t="shared" si="10"/>
        <v>28116568</v>
      </c>
      <c r="AC31">
        <f t="shared" si="11"/>
        <v>147488799</v>
      </c>
      <c r="AD31">
        <f t="shared" si="12"/>
        <v>136872231</v>
      </c>
      <c r="AE31">
        <f t="shared" si="13"/>
        <v>9581056.1700000018</v>
      </c>
      <c r="AF31">
        <f t="shared" si="14"/>
        <v>37907742.829999983</v>
      </c>
      <c r="AG31">
        <f t="shared" si="15"/>
        <v>3790774</v>
      </c>
      <c r="AH31">
        <v>1032827</v>
      </c>
      <c r="AI31">
        <f t="shared" si="16"/>
        <v>14404657.170000002</v>
      </c>
      <c r="AJ31">
        <f t="shared" si="17"/>
        <v>133084141.83</v>
      </c>
      <c r="AK31">
        <f t="shared" si="18"/>
        <v>31480613.130000003</v>
      </c>
      <c r="AL31">
        <f t="shared" si="19"/>
        <v>178969412.13</v>
      </c>
    </row>
    <row r="32" spans="1:38" x14ac:dyDescent="0.2">
      <c r="A32">
        <v>27</v>
      </c>
      <c r="B32" t="s">
        <v>243</v>
      </c>
      <c r="C32" t="s">
        <v>215</v>
      </c>
      <c r="D32" t="s">
        <v>212</v>
      </c>
      <c r="E32" t="s">
        <v>239</v>
      </c>
      <c r="F32">
        <v>2976179120</v>
      </c>
      <c r="G32">
        <v>56162738944</v>
      </c>
      <c r="H32">
        <v>2</v>
      </c>
      <c r="I32">
        <v>131978604</v>
      </c>
      <c r="J32">
        <v>9000000</v>
      </c>
      <c r="K32">
        <v>14000000</v>
      </c>
      <c r="L32">
        <v>14332368</v>
      </c>
      <c r="M32">
        <f t="shared" si="0"/>
        <v>37332368</v>
      </c>
      <c r="N32">
        <f t="shared" si="1"/>
        <v>169310972</v>
      </c>
      <c r="O32">
        <f t="shared" si="2"/>
        <v>154978604</v>
      </c>
      <c r="P32">
        <f t="shared" si="3"/>
        <v>10848502.280000001</v>
      </c>
      <c r="Q32">
        <f t="shared" si="4"/>
        <v>38462469.719999999</v>
      </c>
      <c r="R32">
        <f t="shared" si="5"/>
        <v>3846247</v>
      </c>
      <c r="S32">
        <v>1358870</v>
      </c>
      <c r="T32">
        <f t="shared" si="6"/>
        <v>16053619.280000001</v>
      </c>
      <c r="U32">
        <f t="shared" si="7"/>
        <v>153257352.72</v>
      </c>
      <c r="V32">
        <f t="shared" si="8"/>
        <v>35645078.920000002</v>
      </c>
      <c r="W32">
        <f t="shared" si="9"/>
        <v>204956050.92000002</v>
      </c>
      <c r="X32">
        <v>104116469</v>
      </c>
      <c r="Y32">
        <v>6500000</v>
      </c>
      <c r="Z32">
        <v>11000000</v>
      </c>
      <c r="AA32">
        <v>10616568</v>
      </c>
      <c r="AB32">
        <f t="shared" si="10"/>
        <v>28116568</v>
      </c>
      <c r="AC32">
        <f t="shared" si="11"/>
        <v>132233037</v>
      </c>
      <c r="AD32">
        <f t="shared" si="12"/>
        <v>121616469</v>
      </c>
      <c r="AE32">
        <f t="shared" si="13"/>
        <v>8513152.8300000001</v>
      </c>
      <c r="AF32">
        <f t="shared" si="14"/>
        <v>23719884.170000002</v>
      </c>
      <c r="AG32">
        <f t="shared" si="15"/>
        <v>2371988</v>
      </c>
      <c r="AH32">
        <v>844188</v>
      </c>
      <c r="AI32">
        <f t="shared" si="16"/>
        <v>11729328.83</v>
      </c>
      <c r="AJ32">
        <f t="shared" si="17"/>
        <v>120503708.17</v>
      </c>
      <c r="AK32">
        <f t="shared" si="18"/>
        <v>27971787.870000001</v>
      </c>
      <c r="AL32">
        <f t="shared" si="19"/>
        <v>160204824.87</v>
      </c>
    </row>
    <row r="33" spans="1:38" x14ac:dyDescent="0.2">
      <c r="A33">
        <v>28</v>
      </c>
      <c r="B33" t="s">
        <v>221</v>
      </c>
      <c r="C33" t="s">
        <v>219</v>
      </c>
      <c r="D33" t="s">
        <v>228</v>
      </c>
      <c r="E33" t="s">
        <v>227</v>
      </c>
      <c r="F33">
        <v>4328459693</v>
      </c>
      <c r="G33">
        <v>95810384899</v>
      </c>
      <c r="H33">
        <v>3</v>
      </c>
      <c r="I33">
        <v>92333128</v>
      </c>
      <c r="J33">
        <v>9000000</v>
      </c>
      <c r="K33">
        <v>14000000</v>
      </c>
      <c r="L33">
        <v>21498552</v>
      </c>
      <c r="M33">
        <f t="shared" si="0"/>
        <v>44498552</v>
      </c>
      <c r="N33">
        <f t="shared" si="1"/>
        <v>136831680</v>
      </c>
      <c r="O33">
        <f t="shared" si="2"/>
        <v>115333128</v>
      </c>
      <c r="P33">
        <f t="shared" si="3"/>
        <v>8073318.9600000009</v>
      </c>
      <c r="Q33">
        <f t="shared" si="4"/>
        <v>8758361.0399999917</v>
      </c>
      <c r="R33">
        <f t="shared" si="5"/>
        <v>875836</v>
      </c>
      <c r="S33">
        <v>1342818</v>
      </c>
      <c r="T33">
        <f t="shared" si="6"/>
        <v>10291972.960000001</v>
      </c>
      <c r="U33">
        <f t="shared" si="7"/>
        <v>126539707.03999999</v>
      </c>
      <c r="V33">
        <f t="shared" si="8"/>
        <v>26526619.440000001</v>
      </c>
      <c r="W33">
        <f t="shared" si="9"/>
        <v>163358299.44</v>
      </c>
      <c r="X33">
        <v>72061938</v>
      </c>
      <c r="Y33">
        <v>6500000</v>
      </c>
      <c r="Z33">
        <v>11000000</v>
      </c>
      <c r="AA33">
        <v>15924852</v>
      </c>
      <c r="AB33">
        <f t="shared" si="10"/>
        <v>33424852</v>
      </c>
      <c r="AC33">
        <f t="shared" si="11"/>
        <v>105486790</v>
      </c>
      <c r="AD33">
        <f t="shared" si="12"/>
        <v>89561938</v>
      </c>
      <c r="AE33">
        <f t="shared" si="13"/>
        <v>6269335.6600000001</v>
      </c>
      <c r="AF33">
        <f t="shared" si="14"/>
        <v>0</v>
      </c>
      <c r="AG33">
        <f t="shared" si="15"/>
        <v>0</v>
      </c>
      <c r="AH33">
        <v>403786</v>
      </c>
      <c r="AI33">
        <f t="shared" si="16"/>
        <v>6673121.6600000001</v>
      </c>
      <c r="AJ33">
        <f t="shared" si="17"/>
        <v>98813668.340000004</v>
      </c>
      <c r="AK33">
        <f t="shared" si="18"/>
        <v>20599245.740000002</v>
      </c>
      <c r="AL33">
        <f t="shared" si="19"/>
        <v>126086035.74000001</v>
      </c>
    </row>
    <row r="34" spans="1:38" x14ac:dyDescent="0.2">
      <c r="A34">
        <v>29</v>
      </c>
      <c r="B34" t="s">
        <v>237</v>
      </c>
      <c r="C34" t="s">
        <v>224</v>
      </c>
      <c r="D34" t="s">
        <v>245</v>
      </c>
      <c r="E34" t="s">
        <v>241</v>
      </c>
      <c r="F34">
        <v>8552000356</v>
      </c>
      <c r="G34">
        <v>13395447316</v>
      </c>
      <c r="H34">
        <v>2</v>
      </c>
      <c r="I34">
        <v>138565944</v>
      </c>
      <c r="J34">
        <v>9000000</v>
      </c>
      <c r="K34">
        <v>14000000</v>
      </c>
      <c r="L34">
        <v>14332368</v>
      </c>
      <c r="M34">
        <f t="shared" si="0"/>
        <v>37332368</v>
      </c>
      <c r="N34">
        <f t="shared" si="1"/>
        <v>175898312</v>
      </c>
      <c r="O34">
        <f t="shared" si="2"/>
        <v>161565944</v>
      </c>
      <c r="P34">
        <f t="shared" si="3"/>
        <v>11309616.080000002</v>
      </c>
      <c r="Q34">
        <f t="shared" si="4"/>
        <v>44588695.919999987</v>
      </c>
      <c r="R34">
        <f t="shared" si="5"/>
        <v>4458870</v>
      </c>
      <c r="S34">
        <v>1327355</v>
      </c>
      <c r="T34">
        <f t="shared" si="6"/>
        <v>17095841.080000002</v>
      </c>
      <c r="U34">
        <f t="shared" si="7"/>
        <v>158802470.91999999</v>
      </c>
      <c r="V34">
        <f t="shared" si="8"/>
        <v>37160167.120000005</v>
      </c>
      <c r="W34">
        <f t="shared" si="9"/>
        <v>213058479.12</v>
      </c>
      <c r="X34">
        <v>106847066</v>
      </c>
      <c r="Y34">
        <v>6500000</v>
      </c>
      <c r="Z34">
        <v>11000000</v>
      </c>
      <c r="AA34">
        <v>10616568</v>
      </c>
      <c r="AB34">
        <f t="shared" si="10"/>
        <v>28116568</v>
      </c>
      <c r="AC34">
        <f t="shared" si="11"/>
        <v>134963634</v>
      </c>
      <c r="AD34">
        <f t="shared" si="12"/>
        <v>124347066</v>
      </c>
      <c r="AE34">
        <f t="shared" si="13"/>
        <v>8704294.620000001</v>
      </c>
      <c r="AF34">
        <f t="shared" si="14"/>
        <v>26259339.379999995</v>
      </c>
      <c r="AG34">
        <f t="shared" si="15"/>
        <v>2625934</v>
      </c>
      <c r="AH34">
        <v>782036</v>
      </c>
      <c r="AI34">
        <f t="shared" si="16"/>
        <v>12112264.620000001</v>
      </c>
      <c r="AJ34">
        <f t="shared" si="17"/>
        <v>122851369.38</v>
      </c>
      <c r="AK34">
        <f t="shared" si="18"/>
        <v>28599825.18</v>
      </c>
      <c r="AL34">
        <f t="shared" si="19"/>
        <v>163563459.18000001</v>
      </c>
    </row>
    <row r="35" spans="1:38" x14ac:dyDescent="0.2">
      <c r="A35">
        <v>30</v>
      </c>
      <c r="B35" t="s">
        <v>218</v>
      </c>
      <c r="C35" t="s">
        <v>222</v>
      </c>
      <c r="D35" t="s">
        <v>212</v>
      </c>
      <c r="E35" t="s">
        <v>239</v>
      </c>
      <c r="F35">
        <v>4440515634</v>
      </c>
      <c r="G35">
        <v>68017114913</v>
      </c>
      <c r="H35">
        <v>3</v>
      </c>
      <c r="I35">
        <v>150816737</v>
      </c>
      <c r="J35">
        <v>9000000</v>
      </c>
      <c r="K35">
        <v>14000000</v>
      </c>
      <c r="L35">
        <v>21498552</v>
      </c>
      <c r="M35">
        <f t="shared" si="0"/>
        <v>44498552</v>
      </c>
      <c r="N35">
        <f t="shared" si="1"/>
        <v>195315289</v>
      </c>
      <c r="O35">
        <f t="shared" si="2"/>
        <v>173816737</v>
      </c>
      <c r="P35">
        <f t="shared" si="3"/>
        <v>12167171.590000002</v>
      </c>
      <c r="Q35">
        <f t="shared" si="4"/>
        <v>63148117.409999996</v>
      </c>
      <c r="R35">
        <f t="shared" si="5"/>
        <v>6314812</v>
      </c>
      <c r="S35">
        <v>1873164</v>
      </c>
      <c r="T35">
        <f t="shared" si="6"/>
        <v>20355147.590000004</v>
      </c>
      <c r="U35">
        <f t="shared" si="7"/>
        <v>174960141.41</v>
      </c>
      <c r="V35">
        <f t="shared" si="8"/>
        <v>39977849.510000005</v>
      </c>
      <c r="W35">
        <f t="shared" si="9"/>
        <v>235293138.50999999</v>
      </c>
      <c r="X35">
        <v>123546978</v>
      </c>
      <c r="Y35">
        <v>6500000</v>
      </c>
      <c r="Z35">
        <v>11000000</v>
      </c>
      <c r="AA35">
        <v>15924852</v>
      </c>
      <c r="AB35">
        <f t="shared" si="10"/>
        <v>33424852</v>
      </c>
      <c r="AC35">
        <f t="shared" si="11"/>
        <v>156971830</v>
      </c>
      <c r="AD35">
        <f t="shared" si="12"/>
        <v>141046978</v>
      </c>
      <c r="AE35">
        <f t="shared" si="13"/>
        <v>9873288.4600000009</v>
      </c>
      <c r="AF35">
        <f t="shared" si="14"/>
        <v>47098541.539999992</v>
      </c>
      <c r="AG35">
        <f t="shared" si="15"/>
        <v>4709854</v>
      </c>
      <c r="AH35">
        <v>402578</v>
      </c>
      <c r="AI35">
        <f t="shared" si="16"/>
        <v>14985720.460000001</v>
      </c>
      <c r="AJ35">
        <f t="shared" si="17"/>
        <v>141986109.53999999</v>
      </c>
      <c r="AK35">
        <f t="shared" si="18"/>
        <v>32440804.940000001</v>
      </c>
      <c r="AL35">
        <f t="shared" si="19"/>
        <v>189412634.94</v>
      </c>
    </row>
    <row r="36" spans="1:38" x14ac:dyDescent="0.2">
      <c r="A36">
        <v>31</v>
      </c>
      <c r="B36" t="s">
        <v>237</v>
      </c>
      <c r="C36" t="s">
        <v>230</v>
      </c>
      <c r="D36" t="s">
        <v>238</v>
      </c>
      <c r="E36" t="s">
        <v>236</v>
      </c>
      <c r="F36">
        <v>7202344543</v>
      </c>
      <c r="G36">
        <v>37364962840</v>
      </c>
      <c r="H36">
        <v>3</v>
      </c>
      <c r="I36">
        <v>87208717</v>
      </c>
      <c r="J36">
        <v>9000000</v>
      </c>
      <c r="K36">
        <v>14000000</v>
      </c>
      <c r="L36">
        <v>21498552</v>
      </c>
      <c r="M36">
        <f t="shared" si="0"/>
        <v>44498552</v>
      </c>
      <c r="N36">
        <f t="shared" si="1"/>
        <v>131707269</v>
      </c>
      <c r="O36">
        <f t="shared" si="2"/>
        <v>110208717</v>
      </c>
      <c r="P36">
        <f t="shared" si="3"/>
        <v>7714610.1900000004</v>
      </c>
      <c r="Q36">
        <f t="shared" si="4"/>
        <v>3992658.8100000024</v>
      </c>
      <c r="R36">
        <f t="shared" si="5"/>
        <v>399266</v>
      </c>
      <c r="S36">
        <v>1233177</v>
      </c>
      <c r="T36">
        <f t="shared" si="6"/>
        <v>9347053.1900000013</v>
      </c>
      <c r="U36">
        <f t="shared" si="7"/>
        <v>122360215.81</v>
      </c>
      <c r="V36">
        <f t="shared" si="8"/>
        <v>25348004.91</v>
      </c>
      <c r="W36">
        <f t="shared" si="9"/>
        <v>157055273.91</v>
      </c>
      <c r="X36">
        <v>69170496</v>
      </c>
      <c r="Y36">
        <v>6500000</v>
      </c>
      <c r="Z36">
        <v>11000000</v>
      </c>
      <c r="AA36">
        <v>15924852</v>
      </c>
      <c r="AB36">
        <f t="shared" si="10"/>
        <v>33424852</v>
      </c>
      <c r="AC36">
        <f t="shared" si="11"/>
        <v>102595348</v>
      </c>
      <c r="AD36">
        <f t="shared" si="12"/>
        <v>86670496</v>
      </c>
      <c r="AE36">
        <f t="shared" si="13"/>
        <v>6066934.7200000007</v>
      </c>
      <c r="AF36">
        <f t="shared" si="14"/>
        <v>0</v>
      </c>
      <c r="AG36">
        <f t="shared" si="15"/>
        <v>0</v>
      </c>
      <c r="AH36">
        <v>1023391</v>
      </c>
      <c r="AI36">
        <f t="shared" si="16"/>
        <v>7090325.7200000007</v>
      </c>
      <c r="AJ36">
        <f t="shared" si="17"/>
        <v>95505022.280000001</v>
      </c>
      <c r="AK36">
        <f t="shared" si="18"/>
        <v>19934214.080000002</v>
      </c>
      <c r="AL36">
        <f t="shared" si="19"/>
        <v>122529562.08</v>
      </c>
    </row>
    <row r="37" spans="1:38" x14ac:dyDescent="0.2">
      <c r="A37">
        <v>32</v>
      </c>
      <c r="B37" t="s">
        <v>237</v>
      </c>
      <c r="C37" t="s">
        <v>244</v>
      </c>
      <c r="D37" t="s">
        <v>238</v>
      </c>
      <c r="E37" t="s">
        <v>241</v>
      </c>
      <c r="F37">
        <v>6502148594</v>
      </c>
      <c r="G37">
        <v>55904086160</v>
      </c>
      <c r="H37">
        <v>0</v>
      </c>
      <c r="I37">
        <v>190417152</v>
      </c>
      <c r="J37">
        <v>9000000</v>
      </c>
      <c r="K37">
        <v>14000000</v>
      </c>
      <c r="L37">
        <v>0</v>
      </c>
      <c r="M37">
        <f t="shared" si="0"/>
        <v>23000000</v>
      </c>
      <c r="N37">
        <f t="shared" si="1"/>
        <v>213417152</v>
      </c>
      <c r="O37">
        <f t="shared" si="2"/>
        <v>213417152</v>
      </c>
      <c r="P37">
        <f t="shared" si="3"/>
        <v>14939200.640000001</v>
      </c>
      <c r="Q37">
        <f t="shared" si="4"/>
        <v>78477951.360000014</v>
      </c>
      <c r="R37">
        <f t="shared" si="5"/>
        <v>7847795</v>
      </c>
      <c r="S37">
        <v>1910088</v>
      </c>
      <c r="T37">
        <f t="shared" si="6"/>
        <v>24697083.640000001</v>
      </c>
      <c r="U37">
        <f t="shared" si="7"/>
        <v>188720068.36000001</v>
      </c>
      <c r="V37">
        <f t="shared" si="8"/>
        <v>49085944.960000001</v>
      </c>
      <c r="W37">
        <f t="shared" si="9"/>
        <v>262503096.96000001</v>
      </c>
      <c r="X37">
        <v>159341911</v>
      </c>
      <c r="Y37">
        <v>6500000</v>
      </c>
      <c r="Z37">
        <v>11000000</v>
      </c>
      <c r="AA37">
        <v>0</v>
      </c>
      <c r="AB37">
        <f t="shared" si="10"/>
        <v>17500000</v>
      </c>
      <c r="AC37">
        <f t="shared" si="11"/>
        <v>176841911</v>
      </c>
      <c r="AD37">
        <f t="shared" si="12"/>
        <v>176841911</v>
      </c>
      <c r="AE37">
        <f t="shared" si="13"/>
        <v>12378933.770000001</v>
      </c>
      <c r="AF37">
        <f t="shared" si="14"/>
        <v>64462977.229999989</v>
      </c>
      <c r="AG37">
        <f t="shared" si="15"/>
        <v>6446298</v>
      </c>
      <c r="AH37">
        <v>1209200</v>
      </c>
      <c r="AI37">
        <f t="shared" si="16"/>
        <v>20034431.770000003</v>
      </c>
      <c r="AJ37">
        <f t="shared" si="17"/>
        <v>156807479.22999999</v>
      </c>
      <c r="AK37">
        <f t="shared" si="18"/>
        <v>40673639.530000001</v>
      </c>
      <c r="AL37">
        <f t="shared" si="19"/>
        <v>217515550.53</v>
      </c>
    </row>
    <row r="38" spans="1:38" x14ac:dyDescent="0.2">
      <c r="A38">
        <v>33</v>
      </c>
      <c r="B38" t="s">
        <v>231</v>
      </c>
      <c r="C38" t="s">
        <v>230</v>
      </c>
      <c r="D38" t="s">
        <v>228</v>
      </c>
      <c r="E38" t="s">
        <v>248</v>
      </c>
      <c r="F38">
        <v>7775357407</v>
      </c>
      <c r="G38">
        <v>21451092233</v>
      </c>
      <c r="H38">
        <v>1</v>
      </c>
      <c r="I38">
        <v>82407162</v>
      </c>
      <c r="J38">
        <v>9000000</v>
      </c>
      <c r="K38">
        <v>14000000</v>
      </c>
      <c r="L38">
        <v>7166184</v>
      </c>
      <c r="M38">
        <f t="shared" ref="M38:M69" si="20">SUM(J38:L38)</f>
        <v>30166184</v>
      </c>
      <c r="N38">
        <f t="shared" ref="N38:N69" si="21">I38+M38</f>
        <v>112573346</v>
      </c>
      <c r="O38">
        <f t="shared" ref="O38:O69" si="22">I38+J38+K38</f>
        <v>105407162</v>
      </c>
      <c r="P38">
        <f t="shared" ref="P38:P69" si="23">O38*0.07</f>
        <v>7378501.3400000008</v>
      </c>
      <c r="Q38">
        <f t="shared" ref="Q38:Q69" si="24">MAX(0, N38-P38-120000000)</f>
        <v>0</v>
      </c>
      <c r="R38">
        <f t="shared" ref="R38:R69" si="25">ROUND(Q38*0.1,0)</f>
        <v>0</v>
      </c>
      <c r="S38">
        <v>582918</v>
      </c>
      <c r="T38">
        <f t="shared" ref="T38:T69" si="26">SUM(P38,R38,S38)</f>
        <v>7961419.3400000008</v>
      </c>
      <c r="U38">
        <f t="shared" ref="U38:U69" si="27">N38-T38</f>
        <v>104611926.66</v>
      </c>
      <c r="V38">
        <f t="shared" ref="V38:V69" si="28">O38*0.23</f>
        <v>24243647.260000002</v>
      </c>
      <c r="W38">
        <f t="shared" ref="W38:W69" si="29">N38+V38</f>
        <v>136816993.25999999</v>
      </c>
      <c r="X38">
        <v>69184742</v>
      </c>
      <c r="Y38">
        <v>6500000</v>
      </c>
      <c r="Z38">
        <v>11000000</v>
      </c>
      <c r="AA38">
        <v>5308284</v>
      </c>
      <c r="AB38">
        <f t="shared" ref="AB38:AB69" si="30">SUM(Y38:AA38)</f>
        <v>22808284</v>
      </c>
      <c r="AC38">
        <f t="shared" ref="AC38:AC69" si="31">X38+AB38</f>
        <v>91993026</v>
      </c>
      <c r="AD38">
        <f t="shared" ref="AD38:AD69" si="32">X38+Y38+Z38</f>
        <v>86684742</v>
      </c>
      <c r="AE38">
        <f t="shared" ref="AE38:AE69" si="33">AD38*0.07</f>
        <v>6067931.9400000004</v>
      </c>
      <c r="AF38">
        <f t="shared" ref="AF38:AF69" si="34">MAX(0, AC38-AE38-100000000)</f>
        <v>0</v>
      </c>
      <c r="AG38">
        <f t="shared" ref="AG38:AG69" si="35">ROUND(AF38*0.1,0)</f>
        <v>0</v>
      </c>
      <c r="AH38">
        <v>1028805</v>
      </c>
      <c r="AI38">
        <f t="shared" ref="AI38:AI69" si="36">SUM(AE38,AG38,AH38)</f>
        <v>7096736.9400000004</v>
      </c>
      <c r="AJ38">
        <f t="shared" ref="AJ38:AJ69" si="37">AC38-AI38</f>
        <v>84896289.060000002</v>
      </c>
      <c r="AK38">
        <f t="shared" ref="AK38:AK69" si="38">AD38*0.23</f>
        <v>19937490.66</v>
      </c>
      <c r="AL38">
        <f t="shared" ref="AL38:AL69" si="39">AC38+AK38</f>
        <v>111930516.66</v>
      </c>
    </row>
    <row r="39" spans="1:38" x14ac:dyDescent="0.2">
      <c r="A39">
        <v>34</v>
      </c>
      <c r="B39" t="s">
        <v>249</v>
      </c>
      <c r="C39" t="s">
        <v>215</v>
      </c>
      <c r="D39" t="s">
        <v>238</v>
      </c>
      <c r="E39" t="s">
        <v>227</v>
      </c>
      <c r="F39">
        <v>8964317275</v>
      </c>
      <c r="G39">
        <v>81149151527</v>
      </c>
      <c r="H39">
        <v>1</v>
      </c>
      <c r="I39">
        <v>84672883</v>
      </c>
      <c r="J39">
        <v>9000000</v>
      </c>
      <c r="K39">
        <v>14000000</v>
      </c>
      <c r="L39">
        <v>7166184</v>
      </c>
      <c r="M39">
        <f t="shared" si="20"/>
        <v>30166184</v>
      </c>
      <c r="N39">
        <f t="shared" si="21"/>
        <v>114839067</v>
      </c>
      <c r="O39">
        <f t="shared" si="22"/>
        <v>107672883</v>
      </c>
      <c r="P39">
        <f t="shared" si="23"/>
        <v>7537101.8100000005</v>
      </c>
      <c r="Q39">
        <f t="shared" si="24"/>
        <v>0</v>
      </c>
      <c r="R39">
        <f t="shared" si="25"/>
        <v>0</v>
      </c>
      <c r="S39">
        <v>897950</v>
      </c>
      <c r="T39">
        <f t="shared" si="26"/>
        <v>8435051.8100000005</v>
      </c>
      <c r="U39">
        <f t="shared" si="27"/>
        <v>106404015.19</v>
      </c>
      <c r="V39">
        <f t="shared" si="28"/>
        <v>24764763.09</v>
      </c>
      <c r="W39">
        <f t="shared" si="29"/>
        <v>139603830.09</v>
      </c>
      <c r="X39">
        <v>64762662</v>
      </c>
      <c r="Y39">
        <v>6500000</v>
      </c>
      <c r="Z39">
        <v>11000000</v>
      </c>
      <c r="AA39">
        <v>5308284</v>
      </c>
      <c r="AB39">
        <f t="shared" si="30"/>
        <v>22808284</v>
      </c>
      <c r="AC39">
        <f t="shared" si="31"/>
        <v>87570946</v>
      </c>
      <c r="AD39">
        <f t="shared" si="32"/>
        <v>82262662</v>
      </c>
      <c r="AE39">
        <f t="shared" si="33"/>
        <v>5758386.3400000008</v>
      </c>
      <c r="AF39">
        <f t="shared" si="34"/>
        <v>0</v>
      </c>
      <c r="AG39">
        <f t="shared" si="35"/>
        <v>0</v>
      </c>
      <c r="AH39">
        <v>664066</v>
      </c>
      <c r="AI39">
        <f t="shared" si="36"/>
        <v>6422452.3400000008</v>
      </c>
      <c r="AJ39">
        <f t="shared" si="37"/>
        <v>81148493.659999996</v>
      </c>
      <c r="AK39">
        <f t="shared" si="38"/>
        <v>18920412.260000002</v>
      </c>
      <c r="AL39">
        <f t="shared" si="39"/>
        <v>106491358.26000001</v>
      </c>
    </row>
    <row r="40" spans="1:38" x14ac:dyDescent="0.2">
      <c r="A40">
        <v>35</v>
      </c>
      <c r="B40" t="s">
        <v>226</v>
      </c>
      <c r="C40" t="s">
        <v>211</v>
      </c>
      <c r="D40" t="s">
        <v>212</v>
      </c>
      <c r="E40" t="s">
        <v>213</v>
      </c>
      <c r="F40">
        <v>2147608921</v>
      </c>
      <c r="G40">
        <v>58981576742</v>
      </c>
      <c r="H40">
        <v>1</v>
      </c>
      <c r="I40">
        <v>88288546</v>
      </c>
      <c r="J40">
        <v>9000000</v>
      </c>
      <c r="K40">
        <v>14000000</v>
      </c>
      <c r="L40">
        <v>7166184</v>
      </c>
      <c r="M40">
        <f t="shared" si="20"/>
        <v>30166184</v>
      </c>
      <c r="N40">
        <f t="shared" si="21"/>
        <v>118454730</v>
      </c>
      <c r="O40">
        <f t="shared" si="22"/>
        <v>111288546</v>
      </c>
      <c r="P40">
        <f t="shared" si="23"/>
        <v>7790198.2200000007</v>
      </c>
      <c r="Q40">
        <f t="shared" si="24"/>
        <v>0</v>
      </c>
      <c r="R40">
        <f t="shared" si="25"/>
        <v>0</v>
      </c>
      <c r="S40">
        <v>1290796</v>
      </c>
      <c r="T40">
        <f t="shared" si="26"/>
        <v>9080994.2200000007</v>
      </c>
      <c r="U40">
        <f t="shared" si="27"/>
        <v>109373735.78</v>
      </c>
      <c r="V40">
        <f t="shared" si="28"/>
        <v>25596365.580000002</v>
      </c>
      <c r="W40">
        <f t="shared" si="29"/>
        <v>144051095.58000001</v>
      </c>
      <c r="X40">
        <v>70712529</v>
      </c>
      <c r="Y40">
        <v>6500000</v>
      </c>
      <c r="Z40">
        <v>11000000</v>
      </c>
      <c r="AA40">
        <v>5308284</v>
      </c>
      <c r="AB40">
        <f t="shared" si="30"/>
        <v>22808284</v>
      </c>
      <c r="AC40">
        <f t="shared" si="31"/>
        <v>93520813</v>
      </c>
      <c r="AD40">
        <f t="shared" si="32"/>
        <v>88212529</v>
      </c>
      <c r="AE40">
        <f t="shared" si="33"/>
        <v>6174877.0300000003</v>
      </c>
      <c r="AF40">
        <f t="shared" si="34"/>
        <v>0</v>
      </c>
      <c r="AG40">
        <f t="shared" si="35"/>
        <v>0</v>
      </c>
      <c r="AH40">
        <v>839572</v>
      </c>
      <c r="AI40">
        <f t="shared" si="36"/>
        <v>7014449.0300000003</v>
      </c>
      <c r="AJ40">
        <f t="shared" si="37"/>
        <v>86506363.969999999</v>
      </c>
      <c r="AK40">
        <f t="shared" si="38"/>
        <v>20288881.670000002</v>
      </c>
      <c r="AL40">
        <f t="shared" si="39"/>
        <v>113809694.67</v>
      </c>
    </row>
    <row r="41" spans="1:38" x14ac:dyDescent="0.2">
      <c r="A41">
        <v>36</v>
      </c>
      <c r="B41" t="s">
        <v>210</v>
      </c>
      <c r="C41" t="s">
        <v>215</v>
      </c>
      <c r="D41" t="s">
        <v>235</v>
      </c>
      <c r="E41" t="s">
        <v>236</v>
      </c>
      <c r="F41">
        <v>6694135258</v>
      </c>
      <c r="G41">
        <v>35415639533</v>
      </c>
      <c r="H41">
        <v>0</v>
      </c>
      <c r="I41">
        <v>93628430</v>
      </c>
      <c r="J41">
        <v>9000000</v>
      </c>
      <c r="K41">
        <v>14000000</v>
      </c>
      <c r="L41">
        <v>0</v>
      </c>
      <c r="M41">
        <f t="shared" si="20"/>
        <v>23000000</v>
      </c>
      <c r="N41">
        <f t="shared" si="21"/>
        <v>116628430</v>
      </c>
      <c r="O41">
        <f t="shared" si="22"/>
        <v>116628430</v>
      </c>
      <c r="P41">
        <f t="shared" si="23"/>
        <v>8163990.1000000006</v>
      </c>
      <c r="Q41">
        <f t="shared" si="24"/>
        <v>0</v>
      </c>
      <c r="R41">
        <f t="shared" si="25"/>
        <v>0</v>
      </c>
      <c r="S41">
        <v>1535962</v>
      </c>
      <c r="T41">
        <f t="shared" si="26"/>
        <v>9699952.1000000015</v>
      </c>
      <c r="U41">
        <f t="shared" si="27"/>
        <v>106928477.90000001</v>
      </c>
      <c r="V41">
        <f t="shared" si="28"/>
        <v>26824538.900000002</v>
      </c>
      <c r="W41">
        <f t="shared" si="29"/>
        <v>143452968.90000001</v>
      </c>
      <c r="X41">
        <v>77702732</v>
      </c>
      <c r="Y41">
        <v>6500000</v>
      </c>
      <c r="Z41">
        <v>11000000</v>
      </c>
      <c r="AA41">
        <v>0</v>
      </c>
      <c r="AB41">
        <f t="shared" si="30"/>
        <v>17500000</v>
      </c>
      <c r="AC41">
        <f t="shared" si="31"/>
        <v>95202732</v>
      </c>
      <c r="AD41">
        <f t="shared" si="32"/>
        <v>95202732</v>
      </c>
      <c r="AE41">
        <f t="shared" si="33"/>
        <v>6664191.2400000002</v>
      </c>
      <c r="AF41">
        <f t="shared" si="34"/>
        <v>0</v>
      </c>
      <c r="AG41">
        <f t="shared" si="35"/>
        <v>0</v>
      </c>
      <c r="AH41">
        <v>672006</v>
      </c>
      <c r="AI41">
        <f t="shared" si="36"/>
        <v>7336197.2400000002</v>
      </c>
      <c r="AJ41">
        <f t="shared" si="37"/>
        <v>87866534.760000005</v>
      </c>
      <c r="AK41">
        <f t="shared" si="38"/>
        <v>21896628.359999999</v>
      </c>
      <c r="AL41">
        <f t="shared" si="39"/>
        <v>117099360.36</v>
      </c>
    </row>
    <row r="42" spans="1:38" x14ac:dyDescent="0.2">
      <c r="A42">
        <v>37</v>
      </c>
      <c r="B42" t="s">
        <v>226</v>
      </c>
      <c r="C42" t="s">
        <v>232</v>
      </c>
      <c r="D42" t="s">
        <v>228</v>
      </c>
      <c r="E42" t="s">
        <v>241</v>
      </c>
      <c r="F42">
        <v>4535372610</v>
      </c>
      <c r="G42">
        <v>63560012804</v>
      </c>
      <c r="H42">
        <v>0</v>
      </c>
      <c r="I42">
        <v>197792080</v>
      </c>
      <c r="J42">
        <v>9000000</v>
      </c>
      <c r="K42">
        <v>14000000</v>
      </c>
      <c r="L42">
        <v>0</v>
      </c>
      <c r="M42">
        <f t="shared" si="20"/>
        <v>23000000</v>
      </c>
      <c r="N42">
        <f t="shared" si="21"/>
        <v>220792080</v>
      </c>
      <c r="O42">
        <f t="shared" si="22"/>
        <v>220792080</v>
      </c>
      <c r="P42">
        <f t="shared" si="23"/>
        <v>15455445.600000001</v>
      </c>
      <c r="Q42">
        <f t="shared" si="24"/>
        <v>85336634.400000006</v>
      </c>
      <c r="R42">
        <f t="shared" si="25"/>
        <v>8533663</v>
      </c>
      <c r="S42">
        <v>1767386</v>
      </c>
      <c r="T42">
        <f t="shared" si="26"/>
        <v>25756494.600000001</v>
      </c>
      <c r="U42">
        <f t="shared" si="27"/>
        <v>195035585.40000001</v>
      </c>
      <c r="V42">
        <f t="shared" si="28"/>
        <v>50782178.399999999</v>
      </c>
      <c r="W42">
        <f t="shared" si="29"/>
        <v>271574258.39999998</v>
      </c>
      <c r="X42">
        <v>156137506</v>
      </c>
      <c r="Y42">
        <v>6500000</v>
      </c>
      <c r="Z42">
        <v>11000000</v>
      </c>
      <c r="AA42">
        <v>0</v>
      </c>
      <c r="AB42">
        <f t="shared" si="30"/>
        <v>17500000</v>
      </c>
      <c r="AC42">
        <f t="shared" si="31"/>
        <v>173637506</v>
      </c>
      <c r="AD42">
        <f t="shared" si="32"/>
        <v>173637506</v>
      </c>
      <c r="AE42">
        <f t="shared" si="33"/>
        <v>12154625.420000002</v>
      </c>
      <c r="AF42">
        <f t="shared" si="34"/>
        <v>61482880.579999983</v>
      </c>
      <c r="AG42">
        <f t="shared" si="35"/>
        <v>6148288</v>
      </c>
      <c r="AH42">
        <v>1228016</v>
      </c>
      <c r="AI42">
        <f t="shared" si="36"/>
        <v>19530929.420000002</v>
      </c>
      <c r="AJ42">
        <f t="shared" si="37"/>
        <v>154106576.57999998</v>
      </c>
      <c r="AK42">
        <f t="shared" si="38"/>
        <v>39936626.380000003</v>
      </c>
      <c r="AL42">
        <f t="shared" si="39"/>
        <v>213574132.38</v>
      </c>
    </row>
    <row r="43" spans="1:38" x14ac:dyDescent="0.2">
      <c r="A43">
        <v>38</v>
      </c>
      <c r="B43" t="s">
        <v>250</v>
      </c>
      <c r="C43" t="s">
        <v>211</v>
      </c>
      <c r="D43" t="s">
        <v>216</v>
      </c>
      <c r="E43" t="s">
        <v>220</v>
      </c>
      <c r="F43">
        <v>7945008556</v>
      </c>
      <c r="G43">
        <v>10246708461</v>
      </c>
      <c r="H43">
        <v>2</v>
      </c>
      <c r="I43">
        <v>101932666</v>
      </c>
      <c r="J43">
        <v>9000000</v>
      </c>
      <c r="K43">
        <v>14000000</v>
      </c>
      <c r="L43">
        <v>14332368</v>
      </c>
      <c r="M43">
        <f t="shared" si="20"/>
        <v>37332368</v>
      </c>
      <c r="N43">
        <f t="shared" si="21"/>
        <v>139265034</v>
      </c>
      <c r="O43">
        <f t="shared" si="22"/>
        <v>124932666</v>
      </c>
      <c r="P43">
        <f t="shared" si="23"/>
        <v>8745286.620000001</v>
      </c>
      <c r="Q43">
        <f t="shared" si="24"/>
        <v>10519747.379999995</v>
      </c>
      <c r="R43">
        <f t="shared" si="25"/>
        <v>1051975</v>
      </c>
      <c r="S43">
        <v>1617685</v>
      </c>
      <c r="T43">
        <f t="shared" si="26"/>
        <v>11414946.620000001</v>
      </c>
      <c r="U43">
        <f t="shared" si="27"/>
        <v>127850087.38</v>
      </c>
      <c r="V43">
        <f t="shared" si="28"/>
        <v>28734513.18</v>
      </c>
      <c r="W43">
        <f t="shared" si="29"/>
        <v>167999547.18000001</v>
      </c>
      <c r="X43">
        <v>78378514</v>
      </c>
      <c r="Y43">
        <v>6500000</v>
      </c>
      <c r="Z43">
        <v>11000000</v>
      </c>
      <c r="AA43">
        <v>10616568</v>
      </c>
      <c r="AB43">
        <f t="shared" si="30"/>
        <v>28116568</v>
      </c>
      <c r="AC43">
        <f t="shared" si="31"/>
        <v>106495082</v>
      </c>
      <c r="AD43">
        <f t="shared" si="32"/>
        <v>95878514</v>
      </c>
      <c r="AE43">
        <f t="shared" si="33"/>
        <v>6711495.9800000004</v>
      </c>
      <c r="AF43">
        <f t="shared" si="34"/>
        <v>0</v>
      </c>
      <c r="AG43">
        <f t="shared" si="35"/>
        <v>0</v>
      </c>
      <c r="AH43">
        <v>978144</v>
      </c>
      <c r="AI43">
        <f t="shared" si="36"/>
        <v>7689639.9800000004</v>
      </c>
      <c r="AJ43">
        <f t="shared" si="37"/>
        <v>98805442.019999996</v>
      </c>
      <c r="AK43">
        <f t="shared" si="38"/>
        <v>22052058.220000003</v>
      </c>
      <c r="AL43">
        <f t="shared" si="39"/>
        <v>128547140.22</v>
      </c>
    </row>
    <row r="44" spans="1:38" x14ac:dyDescent="0.2">
      <c r="A44">
        <v>39</v>
      </c>
      <c r="B44" t="s">
        <v>226</v>
      </c>
      <c r="C44" t="s">
        <v>215</v>
      </c>
      <c r="D44" t="s">
        <v>216</v>
      </c>
      <c r="E44" t="s">
        <v>227</v>
      </c>
      <c r="F44">
        <v>1144123245</v>
      </c>
      <c r="G44">
        <v>36991302282</v>
      </c>
      <c r="H44">
        <v>2</v>
      </c>
      <c r="I44">
        <v>108206219</v>
      </c>
      <c r="J44">
        <v>9000000</v>
      </c>
      <c r="K44">
        <v>14000000</v>
      </c>
      <c r="L44">
        <v>14332368</v>
      </c>
      <c r="M44">
        <f t="shared" si="20"/>
        <v>37332368</v>
      </c>
      <c r="N44">
        <f t="shared" si="21"/>
        <v>145538587</v>
      </c>
      <c r="O44">
        <f t="shared" si="22"/>
        <v>131206219</v>
      </c>
      <c r="P44">
        <f t="shared" si="23"/>
        <v>9184435.3300000001</v>
      </c>
      <c r="Q44">
        <f t="shared" si="24"/>
        <v>16354151.669999987</v>
      </c>
      <c r="R44">
        <f t="shared" si="25"/>
        <v>1635415</v>
      </c>
      <c r="S44">
        <v>952882</v>
      </c>
      <c r="T44">
        <f t="shared" si="26"/>
        <v>11772732.33</v>
      </c>
      <c r="U44">
        <f t="shared" si="27"/>
        <v>133765854.67</v>
      </c>
      <c r="V44">
        <f t="shared" si="28"/>
        <v>30177430.370000001</v>
      </c>
      <c r="W44">
        <f t="shared" si="29"/>
        <v>175716017.37</v>
      </c>
      <c r="X44">
        <v>91016165</v>
      </c>
      <c r="Y44">
        <v>6500000</v>
      </c>
      <c r="Z44">
        <v>11000000</v>
      </c>
      <c r="AA44">
        <v>10616568</v>
      </c>
      <c r="AB44">
        <f t="shared" si="30"/>
        <v>28116568</v>
      </c>
      <c r="AC44">
        <f t="shared" si="31"/>
        <v>119132733</v>
      </c>
      <c r="AD44">
        <f t="shared" si="32"/>
        <v>108516165</v>
      </c>
      <c r="AE44">
        <f t="shared" si="33"/>
        <v>7596131.5500000007</v>
      </c>
      <c r="AF44">
        <f t="shared" si="34"/>
        <v>11536601.450000003</v>
      </c>
      <c r="AG44">
        <f t="shared" si="35"/>
        <v>1153660</v>
      </c>
      <c r="AH44">
        <v>1075014</v>
      </c>
      <c r="AI44">
        <f t="shared" si="36"/>
        <v>9824805.5500000007</v>
      </c>
      <c r="AJ44">
        <f t="shared" si="37"/>
        <v>109307927.45</v>
      </c>
      <c r="AK44">
        <f t="shared" si="38"/>
        <v>24958717.949999999</v>
      </c>
      <c r="AL44">
        <f t="shared" si="39"/>
        <v>144091450.94999999</v>
      </c>
    </row>
    <row r="45" spans="1:38" x14ac:dyDescent="0.2">
      <c r="A45">
        <v>40</v>
      </c>
      <c r="B45" t="s">
        <v>214</v>
      </c>
      <c r="C45" t="s">
        <v>222</v>
      </c>
      <c r="D45" t="s">
        <v>233</v>
      </c>
      <c r="E45" t="s">
        <v>241</v>
      </c>
      <c r="F45">
        <v>7143119904</v>
      </c>
      <c r="G45">
        <v>71497902645</v>
      </c>
      <c r="H45">
        <v>3</v>
      </c>
      <c r="I45">
        <v>158247483</v>
      </c>
      <c r="J45">
        <v>9000000</v>
      </c>
      <c r="K45">
        <v>14000000</v>
      </c>
      <c r="L45">
        <v>21498552</v>
      </c>
      <c r="M45">
        <f t="shared" si="20"/>
        <v>44498552</v>
      </c>
      <c r="N45">
        <f t="shared" si="21"/>
        <v>202746035</v>
      </c>
      <c r="O45">
        <f t="shared" si="22"/>
        <v>181247483</v>
      </c>
      <c r="P45">
        <f t="shared" si="23"/>
        <v>12687323.810000001</v>
      </c>
      <c r="Q45">
        <f t="shared" si="24"/>
        <v>70058711.189999998</v>
      </c>
      <c r="R45">
        <f t="shared" si="25"/>
        <v>7005871</v>
      </c>
      <c r="S45">
        <v>1852663</v>
      </c>
      <c r="T45">
        <f t="shared" si="26"/>
        <v>21545857.810000002</v>
      </c>
      <c r="U45">
        <f t="shared" si="27"/>
        <v>181200177.19</v>
      </c>
      <c r="V45">
        <f t="shared" si="28"/>
        <v>41686921.090000004</v>
      </c>
      <c r="W45">
        <f t="shared" si="29"/>
        <v>244432956.09</v>
      </c>
      <c r="X45">
        <v>121600459</v>
      </c>
      <c r="Y45">
        <v>6500000</v>
      </c>
      <c r="Z45">
        <v>11000000</v>
      </c>
      <c r="AA45">
        <v>15924852</v>
      </c>
      <c r="AB45">
        <f t="shared" si="30"/>
        <v>33424852</v>
      </c>
      <c r="AC45">
        <f t="shared" si="31"/>
        <v>155025311</v>
      </c>
      <c r="AD45">
        <f t="shared" si="32"/>
        <v>139100459</v>
      </c>
      <c r="AE45">
        <f t="shared" si="33"/>
        <v>9737032.1300000008</v>
      </c>
      <c r="AF45">
        <f t="shared" si="34"/>
        <v>45288278.870000005</v>
      </c>
      <c r="AG45">
        <f t="shared" si="35"/>
        <v>4528828</v>
      </c>
      <c r="AH45">
        <v>507324</v>
      </c>
      <c r="AI45">
        <f t="shared" si="36"/>
        <v>14773184.130000001</v>
      </c>
      <c r="AJ45">
        <f t="shared" si="37"/>
        <v>140252126.87</v>
      </c>
      <c r="AK45">
        <f t="shared" si="38"/>
        <v>31993105.57</v>
      </c>
      <c r="AL45">
        <f t="shared" si="39"/>
        <v>187018416.56999999</v>
      </c>
    </row>
    <row r="46" spans="1:38" x14ac:dyDescent="0.2">
      <c r="A46">
        <v>41</v>
      </c>
      <c r="B46" t="s">
        <v>214</v>
      </c>
      <c r="C46" t="s">
        <v>222</v>
      </c>
      <c r="D46" t="s">
        <v>233</v>
      </c>
      <c r="E46" t="s">
        <v>217</v>
      </c>
      <c r="F46">
        <v>7239955280</v>
      </c>
      <c r="G46">
        <v>80643900260</v>
      </c>
      <c r="H46">
        <v>3</v>
      </c>
      <c r="I46">
        <v>84616989</v>
      </c>
      <c r="J46">
        <v>9000000</v>
      </c>
      <c r="K46">
        <v>14000000</v>
      </c>
      <c r="L46">
        <v>21498552</v>
      </c>
      <c r="M46">
        <f t="shared" si="20"/>
        <v>44498552</v>
      </c>
      <c r="N46">
        <f t="shared" si="21"/>
        <v>129115541</v>
      </c>
      <c r="O46">
        <f t="shared" si="22"/>
        <v>107616989</v>
      </c>
      <c r="P46">
        <f t="shared" si="23"/>
        <v>7533189.2300000004</v>
      </c>
      <c r="Q46">
        <f t="shared" si="24"/>
        <v>1582351.7699999958</v>
      </c>
      <c r="R46">
        <f t="shared" si="25"/>
        <v>158235</v>
      </c>
      <c r="S46">
        <v>1718164</v>
      </c>
      <c r="T46">
        <f t="shared" si="26"/>
        <v>9409588.2300000004</v>
      </c>
      <c r="U46">
        <f t="shared" si="27"/>
        <v>119705952.77</v>
      </c>
      <c r="V46">
        <f t="shared" si="28"/>
        <v>24751907.470000003</v>
      </c>
      <c r="W46">
        <f t="shared" si="29"/>
        <v>153867448.47</v>
      </c>
      <c r="X46">
        <v>70542060</v>
      </c>
      <c r="Y46">
        <v>6500000</v>
      </c>
      <c r="Z46">
        <v>11000000</v>
      </c>
      <c r="AA46">
        <v>15924852</v>
      </c>
      <c r="AB46">
        <f t="shared" si="30"/>
        <v>33424852</v>
      </c>
      <c r="AC46">
        <f t="shared" si="31"/>
        <v>103966912</v>
      </c>
      <c r="AD46">
        <f t="shared" si="32"/>
        <v>88042060</v>
      </c>
      <c r="AE46">
        <f t="shared" si="33"/>
        <v>6162944.2000000002</v>
      </c>
      <c r="AF46">
        <f t="shared" si="34"/>
        <v>0</v>
      </c>
      <c r="AG46">
        <f t="shared" si="35"/>
        <v>0</v>
      </c>
      <c r="AH46">
        <v>443018</v>
      </c>
      <c r="AI46">
        <f t="shared" si="36"/>
        <v>6605962.2000000002</v>
      </c>
      <c r="AJ46">
        <f t="shared" si="37"/>
        <v>97360949.799999997</v>
      </c>
      <c r="AK46">
        <f t="shared" si="38"/>
        <v>20249673.800000001</v>
      </c>
      <c r="AL46">
        <f t="shared" si="39"/>
        <v>124216585.8</v>
      </c>
    </row>
    <row r="47" spans="1:38" x14ac:dyDescent="0.2">
      <c r="A47">
        <v>42</v>
      </c>
      <c r="B47" t="s">
        <v>226</v>
      </c>
      <c r="C47" t="s">
        <v>222</v>
      </c>
      <c r="D47" t="s">
        <v>228</v>
      </c>
      <c r="E47" t="s">
        <v>227</v>
      </c>
      <c r="F47">
        <v>8076726577</v>
      </c>
      <c r="G47">
        <v>25999604620</v>
      </c>
      <c r="H47">
        <v>3</v>
      </c>
      <c r="I47">
        <v>98656284</v>
      </c>
      <c r="J47">
        <v>9000000</v>
      </c>
      <c r="K47">
        <v>14000000</v>
      </c>
      <c r="L47">
        <v>21498552</v>
      </c>
      <c r="M47">
        <f t="shared" si="20"/>
        <v>44498552</v>
      </c>
      <c r="N47">
        <f t="shared" si="21"/>
        <v>143154836</v>
      </c>
      <c r="O47">
        <f t="shared" si="22"/>
        <v>121656284</v>
      </c>
      <c r="P47">
        <f t="shared" si="23"/>
        <v>8515939.8800000008</v>
      </c>
      <c r="Q47">
        <f t="shared" si="24"/>
        <v>14638896.120000005</v>
      </c>
      <c r="R47">
        <f t="shared" si="25"/>
        <v>1463890</v>
      </c>
      <c r="S47">
        <v>1121921</v>
      </c>
      <c r="T47">
        <f t="shared" si="26"/>
        <v>11101750.880000001</v>
      </c>
      <c r="U47">
        <f t="shared" si="27"/>
        <v>132053085.12</v>
      </c>
      <c r="V47">
        <f t="shared" si="28"/>
        <v>27980945.32</v>
      </c>
      <c r="W47">
        <f t="shared" si="29"/>
        <v>171135781.31999999</v>
      </c>
      <c r="X47">
        <v>75938660</v>
      </c>
      <c r="Y47">
        <v>6500000</v>
      </c>
      <c r="Z47">
        <v>11000000</v>
      </c>
      <c r="AA47">
        <v>15924852</v>
      </c>
      <c r="AB47">
        <f t="shared" si="30"/>
        <v>33424852</v>
      </c>
      <c r="AC47">
        <f t="shared" si="31"/>
        <v>109363512</v>
      </c>
      <c r="AD47">
        <f t="shared" si="32"/>
        <v>93438660</v>
      </c>
      <c r="AE47">
        <f t="shared" si="33"/>
        <v>6540706.2000000002</v>
      </c>
      <c r="AF47">
        <f t="shared" si="34"/>
        <v>2822805.799999997</v>
      </c>
      <c r="AG47">
        <f t="shared" si="35"/>
        <v>282281</v>
      </c>
      <c r="AH47">
        <v>521012</v>
      </c>
      <c r="AI47">
        <f t="shared" si="36"/>
        <v>7343999.2000000002</v>
      </c>
      <c r="AJ47">
        <f t="shared" si="37"/>
        <v>102019512.8</v>
      </c>
      <c r="AK47">
        <f t="shared" si="38"/>
        <v>21490891.800000001</v>
      </c>
      <c r="AL47">
        <f t="shared" si="39"/>
        <v>130854403.8</v>
      </c>
    </row>
    <row r="48" spans="1:38" x14ac:dyDescent="0.2">
      <c r="A48">
        <v>43</v>
      </c>
      <c r="B48" t="s">
        <v>231</v>
      </c>
      <c r="C48" t="s">
        <v>224</v>
      </c>
      <c r="D48" t="s">
        <v>235</v>
      </c>
      <c r="E48" t="s">
        <v>239</v>
      </c>
      <c r="F48">
        <v>4681687604</v>
      </c>
      <c r="G48">
        <v>45814015596</v>
      </c>
      <c r="H48">
        <v>1</v>
      </c>
      <c r="I48">
        <v>136185877</v>
      </c>
      <c r="J48">
        <v>9000000</v>
      </c>
      <c r="K48">
        <v>14000000</v>
      </c>
      <c r="L48">
        <v>7166184</v>
      </c>
      <c r="M48">
        <f t="shared" si="20"/>
        <v>30166184</v>
      </c>
      <c r="N48">
        <f t="shared" si="21"/>
        <v>166352061</v>
      </c>
      <c r="O48">
        <f t="shared" si="22"/>
        <v>159185877</v>
      </c>
      <c r="P48">
        <f t="shared" si="23"/>
        <v>11143011.390000001</v>
      </c>
      <c r="Q48">
        <f t="shared" si="24"/>
        <v>35209049.610000014</v>
      </c>
      <c r="R48">
        <f t="shared" si="25"/>
        <v>3520905</v>
      </c>
      <c r="S48">
        <v>1638198</v>
      </c>
      <c r="T48">
        <f t="shared" si="26"/>
        <v>16302114.390000001</v>
      </c>
      <c r="U48">
        <f t="shared" si="27"/>
        <v>150049946.61000001</v>
      </c>
      <c r="V48">
        <f t="shared" si="28"/>
        <v>36612751.710000001</v>
      </c>
      <c r="W48">
        <f t="shared" si="29"/>
        <v>202964812.71000001</v>
      </c>
      <c r="X48">
        <v>108827892</v>
      </c>
      <c r="Y48">
        <v>6500000</v>
      </c>
      <c r="Z48">
        <v>11000000</v>
      </c>
      <c r="AA48">
        <v>5308284</v>
      </c>
      <c r="AB48">
        <f t="shared" si="30"/>
        <v>22808284</v>
      </c>
      <c r="AC48">
        <f t="shared" si="31"/>
        <v>131636176</v>
      </c>
      <c r="AD48">
        <f t="shared" si="32"/>
        <v>126327892</v>
      </c>
      <c r="AE48">
        <f t="shared" si="33"/>
        <v>8842952.4400000013</v>
      </c>
      <c r="AF48">
        <f t="shared" si="34"/>
        <v>22793223.560000002</v>
      </c>
      <c r="AG48">
        <f t="shared" si="35"/>
        <v>2279322</v>
      </c>
      <c r="AH48">
        <v>573568</v>
      </c>
      <c r="AI48">
        <f t="shared" si="36"/>
        <v>11695842.440000001</v>
      </c>
      <c r="AJ48">
        <f t="shared" si="37"/>
        <v>119940333.56</v>
      </c>
      <c r="AK48">
        <f t="shared" si="38"/>
        <v>29055415.16</v>
      </c>
      <c r="AL48">
        <f t="shared" si="39"/>
        <v>160691591.16</v>
      </c>
    </row>
    <row r="49" spans="1:38" x14ac:dyDescent="0.2">
      <c r="A49">
        <v>44</v>
      </c>
      <c r="B49" t="s">
        <v>249</v>
      </c>
      <c r="C49" t="s">
        <v>222</v>
      </c>
      <c r="D49" t="s">
        <v>245</v>
      </c>
      <c r="E49" t="s">
        <v>242</v>
      </c>
      <c r="F49">
        <v>5480311629</v>
      </c>
      <c r="G49">
        <v>58471735074</v>
      </c>
      <c r="H49">
        <v>2</v>
      </c>
      <c r="I49">
        <v>105476621</v>
      </c>
      <c r="J49">
        <v>9000000</v>
      </c>
      <c r="K49">
        <v>14000000</v>
      </c>
      <c r="L49">
        <v>14332368</v>
      </c>
      <c r="M49">
        <f t="shared" si="20"/>
        <v>37332368</v>
      </c>
      <c r="N49">
        <f t="shared" si="21"/>
        <v>142808989</v>
      </c>
      <c r="O49">
        <f t="shared" si="22"/>
        <v>128476621</v>
      </c>
      <c r="P49">
        <f t="shared" si="23"/>
        <v>8993363.4700000007</v>
      </c>
      <c r="Q49">
        <f t="shared" si="24"/>
        <v>13815625.530000001</v>
      </c>
      <c r="R49">
        <f t="shared" si="25"/>
        <v>1381563</v>
      </c>
      <c r="S49">
        <v>1934683</v>
      </c>
      <c r="T49">
        <f t="shared" si="26"/>
        <v>12309609.470000001</v>
      </c>
      <c r="U49">
        <f t="shared" si="27"/>
        <v>130499379.53</v>
      </c>
      <c r="V49">
        <f t="shared" si="28"/>
        <v>29549622.830000002</v>
      </c>
      <c r="W49">
        <f t="shared" si="29"/>
        <v>172358611.83000001</v>
      </c>
      <c r="X49">
        <v>85891556</v>
      </c>
      <c r="Y49">
        <v>6500000</v>
      </c>
      <c r="Z49">
        <v>11000000</v>
      </c>
      <c r="AA49">
        <v>10616568</v>
      </c>
      <c r="AB49">
        <f t="shared" si="30"/>
        <v>28116568</v>
      </c>
      <c r="AC49">
        <f t="shared" si="31"/>
        <v>114008124</v>
      </c>
      <c r="AD49">
        <f t="shared" si="32"/>
        <v>103391556</v>
      </c>
      <c r="AE49">
        <f t="shared" si="33"/>
        <v>7237408.9200000009</v>
      </c>
      <c r="AF49">
        <f t="shared" si="34"/>
        <v>6770715.0799999982</v>
      </c>
      <c r="AG49">
        <f t="shared" si="35"/>
        <v>677072</v>
      </c>
      <c r="AH49">
        <v>800767</v>
      </c>
      <c r="AI49">
        <f t="shared" si="36"/>
        <v>8715247.9200000018</v>
      </c>
      <c r="AJ49">
        <f t="shared" si="37"/>
        <v>105292876.08</v>
      </c>
      <c r="AK49">
        <f t="shared" si="38"/>
        <v>23780057.880000003</v>
      </c>
      <c r="AL49">
        <f t="shared" si="39"/>
        <v>137788181.88</v>
      </c>
    </row>
    <row r="50" spans="1:38" x14ac:dyDescent="0.2">
      <c r="A50">
        <v>45</v>
      </c>
      <c r="B50" t="s">
        <v>250</v>
      </c>
      <c r="C50" t="s">
        <v>244</v>
      </c>
      <c r="D50" t="s">
        <v>228</v>
      </c>
      <c r="E50" t="s">
        <v>248</v>
      </c>
      <c r="F50">
        <v>4736544441</v>
      </c>
      <c r="G50">
        <v>12977913506</v>
      </c>
      <c r="H50">
        <v>1</v>
      </c>
      <c r="I50">
        <v>92766495</v>
      </c>
      <c r="J50">
        <v>9000000</v>
      </c>
      <c r="K50">
        <v>14000000</v>
      </c>
      <c r="L50">
        <v>7166184</v>
      </c>
      <c r="M50">
        <f t="shared" si="20"/>
        <v>30166184</v>
      </c>
      <c r="N50">
        <f t="shared" si="21"/>
        <v>122932679</v>
      </c>
      <c r="O50">
        <f t="shared" si="22"/>
        <v>115766495</v>
      </c>
      <c r="P50">
        <f t="shared" si="23"/>
        <v>8103654.6500000004</v>
      </c>
      <c r="Q50">
        <f t="shared" si="24"/>
        <v>0</v>
      </c>
      <c r="R50">
        <f t="shared" si="25"/>
        <v>0</v>
      </c>
      <c r="S50">
        <v>1781514</v>
      </c>
      <c r="T50">
        <f t="shared" si="26"/>
        <v>9885168.6500000004</v>
      </c>
      <c r="U50">
        <f t="shared" si="27"/>
        <v>113047510.34999999</v>
      </c>
      <c r="V50">
        <f t="shared" si="28"/>
        <v>26626293.850000001</v>
      </c>
      <c r="W50">
        <f t="shared" si="29"/>
        <v>149558972.84999999</v>
      </c>
      <c r="X50">
        <v>73683572</v>
      </c>
      <c r="Y50">
        <v>6500000</v>
      </c>
      <c r="Z50">
        <v>11000000</v>
      </c>
      <c r="AA50">
        <v>5308284</v>
      </c>
      <c r="AB50">
        <f t="shared" si="30"/>
        <v>22808284</v>
      </c>
      <c r="AC50">
        <f t="shared" si="31"/>
        <v>96491856</v>
      </c>
      <c r="AD50">
        <f t="shared" si="32"/>
        <v>91183572</v>
      </c>
      <c r="AE50">
        <f t="shared" si="33"/>
        <v>6382850.040000001</v>
      </c>
      <c r="AF50">
        <f t="shared" si="34"/>
        <v>0</v>
      </c>
      <c r="AG50">
        <f t="shared" si="35"/>
        <v>0</v>
      </c>
      <c r="AH50">
        <v>435986</v>
      </c>
      <c r="AI50">
        <f t="shared" si="36"/>
        <v>6818836.040000001</v>
      </c>
      <c r="AJ50">
        <f t="shared" si="37"/>
        <v>89673019.959999993</v>
      </c>
      <c r="AK50">
        <f t="shared" si="38"/>
        <v>20972221.560000002</v>
      </c>
      <c r="AL50">
        <f t="shared" si="39"/>
        <v>117464077.56</v>
      </c>
    </row>
    <row r="51" spans="1:38" x14ac:dyDescent="0.2">
      <c r="A51">
        <v>46</v>
      </c>
      <c r="B51" t="s">
        <v>218</v>
      </c>
      <c r="C51" t="s">
        <v>240</v>
      </c>
      <c r="D51" t="s">
        <v>216</v>
      </c>
      <c r="E51" t="s">
        <v>236</v>
      </c>
      <c r="F51">
        <v>5827289593</v>
      </c>
      <c r="G51">
        <v>23552063623</v>
      </c>
      <c r="H51">
        <v>2</v>
      </c>
      <c r="I51">
        <v>81013891</v>
      </c>
      <c r="J51">
        <v>9000000</v>
      </c>
      <c r="K51">
        <v>14000000</v>
      </c>
      <c r="L51">
        <v>14332368</v>
      </c>
      <c r="M51">
        <f t="shared" si="20"/>
        <v>37332368</v>
      </c>
      <c r="N51">
        <f t="shared" si="21"/>
        <v>118346259</v>
      </c>
      <c r="O51">
        <f t="shared" si="22"/>
        <v>104013891</v>
      </c>
      <c r="P51">
        <f t="shared" si="23"/>
        <v>7280972.370000001</v>
      </c>
      <c r="Q51">
        <f t="shared" si="24"/>
        <v>0</v>
      </c>
      <c r="R51">
        <f t="shared" si="25"/>
        <v>0</v>
      </c>
      <c r="S51">
        <v>1686430</v>
      </c>
      <c r="T51">
        <f t="shared" si="26"/>
        <v>8967402.370000001</v>
      </c>
      <c r="U51">
        <f t="shared" si="27"/>
        <v>109378856.63</v>
      </c>
      <c r="V51">
        <f t="shared" si="28"/>
        <v>23923194.93</v>
      </c>
      <c r="W51">
        <f t="shared" si="29"/>
        <v>142269453.93000001</v>
      </c>
      <c r="X51">
        <v>61416711</v>
      </c>
      <c r="Y51">
        <v>6500000</v>
      </c>
      <c r="Z51">
        <v>11000000</v>
      </c>
      <c r="AA51">
        <v>10616568</v>
      </c>
      <c r="AB51">
        <f t="shared" si="30"/>
        <v>28116568</v>
      </c>
      <c r="AC51">
        <f t="shared" si="31"/>
        <v>89533279</v>
      </c>
      <c r="AD51">
        <f t="shared" si="32"/>
        <v>78916711</v>
      </c>
      <c r="AE51">
        <f t="shared" si="33"/>
        <v>5524169.7700000005</v>
      </c>
      <c r="AF51">
        <f t="shared" si="34"/>
        <v>0</v>
      </c>
      <c r="AG51">
        <f t="shared" si="35"/>
        <v>0</v>
      </c>
      <c r="AH51">
        <v>1363950</v>
      </c>
      <c r="AI51">
        <f t="shared" si="36"/>
        <v>6888119.7700000005</v>
      </c>
      <c r="AJ51">
        <f t="shared" si="37"/>
        <v>82645159.230000004</v>
      </c>
      <c r="AK51">
        <f t="shared" si="38"/>
        <v>18150843.530000001</v>
      </c>
      <c r="AL51">
        <f t="shared" si="39"/>
        <v>107684122.53</v>
      </c>
    </row>
    <row r="52" spans="1:38" x14ac:dyDescent="0.2">
      <c r="A52">
        <v>47</v>
      </c>
      <c r="B52" t="s">
        <v>218</v>
      </c>
      <c r="C52" t="s">
        <v>222</v>
      </c>
      <c r="D52" t="s">
        <v>228</v>
      </c>
      <c r="E52" t="s">
        <v>236</v>
      </c>
      <c r="F52">
        <v>6593424212</v>
      </c>
      <c r="G52">
        <v>71065039662</v>
      </c>
      <c r="H52">
        <v>0</v>
      </c>
      <c r="I52">
        <v>126868182</v>
      </c>
      <c r="J52">
        <v>9000000</v>
      </c>
      <c r="K52">
        <v>14000000</v>
      </c>
      <c r="L52">
        <v>0</v>
      </c>
      <c r="M52">
        <f t="shared" si="20"/>
        <v>23000000</v>
      </c>
      <c r="N52">
        <f t="shared" si="21"/>
        <v>149868182</v>
      </c>
      <c r="O52">
        <f t="shared" si="22"/>
        <v>149868182</v>
      </c>
      <c r="P52">
        <f t="shared" si="23"/>
        <v>10490772.74</v>
      </c>
      <c r="Q52">
        <f t="shared" si="24"/>
        <v>19377409.25999999</v>
      </c>
      <c r="R52">
        <f t="shared" si="25"/>
        <v>1937741</v>
      </c>
      <c r="S52">
        <v>941454</v>
      </c>
      <c r="T52">
        <f t="shared" si="26"/>
        <v>13369967.74</v>
      </c>
      <c r="U52">
        <f t="shared" si="27"/>
        <v>136498214.25999999</v>
      </c>
      <c r="V52">
        <f t="shared" si="28"/>
        <v>34469681.859999999</v>
      </c>
      <c r="W52">
        <f t="shared" si="29"/>
        <v>184337863.86000001</v>
      </c>
      <c r="X52">
        <v>95224474</v>
      </c>
      <c r="Y52">
        <v>6500000</v>
      </c>
      <c r="Z52">
        <v>11000000</v>
      </c>
      <c r="AA52">
        <v>0</v>
      </c>
      <c r="AB52">
        <f t="shared" si="30"/>
        <v>17500000</v>
      </c>
      <c r="AC52">
        <f t="shared" si="31"/>
        <v>112724474</v>
      </c>
      <c r="AD52">
        <f t="shared" si="32"/>
        <v>112724474</v>
      </c>
      <c r="AE52">
        <f t="shared" si="33"/>
        <v>7890713.1800000006</v>
      </c>
      <c r="AF52">
        <f t="shared" si="34"/>
        <v>4833760.8199999928</v>
      </c>
      <c r="AG52">
        <f t="shared" si="35"/>
        <v>483376</v>
      </c>
      <c r="AH52">
        <v>1306158</v>
      </c>
      <c r="AI52">
        <f t="shared" si="36"/>
        <v>9680247.1799999997</v>
      </c>
      <c r="AJ52">
        <f t="shared" si="37"/>
        <v>103044226.81999999</v>
      </c>
      <c r="AK52">
        <f t="shared" si="38"/>
        <v>25926629.02</v>
      </c>
      <c r="AL52">
        <f t="shared" si="39"/>
        <v>138651103.02000001</v>
      </c>
    </row>
    <row r="53" spans="1:38" x14ac:dyDescent="0.2">
      <c r="A53">
        <v>48</v>
      </c>
      <c r="B53" t="s">
        <v>214</v>
      </c>
      <c r="C53" t="s">
        <v>230</v>
      </c>
      <c r="D53" t="s">
        <v>235</v>
      </c>
      <c r="E53" t="s">
        <v>239</v>
      </c>
      <c r="F53">
        <v>6534113151</v>
      </c>
      <c r="G53">
        <v>30300155194</v>
      </c>
      <c r="H53">
        <v>2</v>
      </c>
      <c r="I53">
        <v>179920783</v>
      </c>
      <c r="J53">
        <v>9000000</v>
      </c>
      <c r="K53">
        <v>14000000</v>
      </c>
      <c r="L53">
        <v>14332368</v>
      </c>
      <c r="M53">
        <f t="shared" si="20"/>
        <v>37332368</v>
      </c>
      <c r="N53">
        <f t="shared" si="21"/>
        <v>217253151</v>
      </c>
      <c r="O53">
        <f t="shared" si="22"/>
        <v>202920783</v>
      </c>
      <c r="P53">
        <f t="shared" si="23"/>
        <v>14204454.810000001</v>
      </c>
      <c r="Q53">
        <f t="shared" si="24"/>
        <v>83048696.189999998</v>
      </c>
      <c r="R53">
        <f t="shared" si="25"/>
        <v>8304870</v>
      </c>
      <c r="S53">
        <v>1885424</v>
      </c>
      <c r="T53">
        <f t="shared" si="26"/>
        <v>24394748.810000002</v>
      </c>
      <c r="U53">
        <f t="shared" si="27"/>
        <v>192858402.19</v>
      </c>
      <c r="V53">
        <f t="shared" si="28"/>
        <v>46671780.090000004</v>
      </c>
      <c r="W53">
        <f t="shared" si="29"/>
        <v>263924931.09</v>
      </c>
      <c r="X53">
        <v>138246698</v>
      </c>
      <c r="Y53">
        <v>6500000</v>
      </c>
      <c r="Z53">
        <v>11000000</v>
      </c>
      <c r="AA53">
        <v>10616568</v>
      </c>
      <c r="AB53">
        <f t="shared" si="30"/>
        <v>28116568</v>
      </c>
      <c r="AC53">
        <f t="shared" si="31"/>
        <v>166363266</v>
      </c>
      <c r="AD53">
        <f t="shared" si="32"/>
        <v>155746698</v>
      </c>
      <c r="AE53">
        <f t="shared" si="33"/>
        <v>10902268.860000001</v>
      </c>
      <c r="AF53">
        <f t="shared" si="34"/>
        <v>55460997.139999986</v>
      </c>
      <c r="AG53">
        <f t="shared" si="35"/>
        <v>5546100</v>
      </c>
      <c r="AH53">
        <v>668593</v>
      </c>
      <c r="AI53">
        <f t="shared" si="36"/>
        <v>17116961.859999999</v>
      </c>
      <c r="AJ53">
        <f t="shared" si="37"/>
        <v>149246304.13999999</v>
      </c>
      <c r="AK53">
        <f t="shared" si="38"/>
        <v>35821740.539999999</v>
      </c>
      <c r="AL53">
        <f t="shared" si="39"/>
        <v>202185006.53999999</v>
      </c>
    </row>
    <row r="54" spans="1:38" x14ac:dyDescent="0.2">
      <c r="A54">
        <v>49</v>
      </c>
      <c r="B54" t="s">
        <v>221</v>
      </c>
      <c r="C54" t="s">
        <v>230</v>
      </c>
      <c r="D54" t="s">
        <v>238</v>
      </c>
      <c r="E54" t="s">
        <v>236</v>
      </c>
      <c r="F54">
        <v>8273388134</v>
      </c>
      <c r="G54">
        <v>78194519266</v>
      </c>
      <c r="H54">
        <v>1</v>
      </c>
      <c r="I54">
        <v>120310006</v>
      </c>
      <c r="J54">
        <v>9000000</v>
      </c>
      <c r="K54">
        <v>14000000</v>
      </c>
      <c r="L54">
        <v>7166184</v>
      </c>
      <c r="M54">
        <f t="shared" si="20"/>
        <v>30166184</v>
      </c>
      <c r="N54">
        <f t="shared" si="21"/>
        <v>150476190</v>
      </c>
      <c r="O54">
        <f t="shared" si="22"/>
        <v>143310006</v>
      </c>
      <c r="P54">
        <f t="shared" si="23"/>
        <v>10031700.420000002</v>
      </c>
      <c r="Q54">
        <f t="shared" si="24"/>
        <v>20444489.579999983</v>
      </c>
      <c r="R54">
        <f t="shared" si="25"/>
        <v>2044449</v>
      </c>
      <c r="S54">
        <v>1997239</v>
      </c>
      <c r="T54">
        <f t="shared" si="26"/>
        <v>14073388.420000002</v>
      </c>
      <c r="U54">
        <f t="shared" si="27"/>
        <v>136402801.57999998</v>
      </c>
      <c r="V54">
        <f t="shared" si="28"/>
        <v>32961301.380000003</v>
      </c>
      <c r="W54">
        <f t="shared" si="29"/>
        <v>183437491.38</v>
      </c>
      <c r="X54">
        <v>91936773</v>
      </c>
      <c r="Y54">
        <v>6500000</v>
      </c>
      <c r="Z54">
        <v>11000000</v>
      </c>
      <c r="AA54">
        <v>5308284</v>
      </c>
      <c r="AB54">
        <f t="shared" si="30"/>
        <v>22808284</v>
      </c>
      <c r="AC54">
        <f t="shared" si="31"/>
        <v>114745057</v>
      </c>
      <c r="AD54">
        <f t="shared" si="32"/>
        <v>109436773</v>
      </c>
      <c r="AE54">
        <f t="shared" si="33"/>
        <v>7660574.1100000003</v>
      </c>
      <c r="AF54">
        <f t="shared" si="34"/>
        <v>7084482.8900000006</v>
      </c>
      <c r="AG54">
        <f t="shared" si="35"/>
        <v>708448</v>
      </c>
      <c r="AH54">
        <v>513620</v>
      </c>
      <c r="AI54">
        <f t="shared" si="36"/>
        <v>8882642.1099999994</v>
      </c>
      <c r="AJ54">
        <f t="shared" si="37"/>
        <v>105862414.89</v>
      </c>
      <c r="AK54">
        <f t="shared" si="38"/>
        <v>25170457.790000003</v>
      </c>
      <c r="AL54">
        <f t="shared" si="39"/>
        <v>139915514.78999999</v>
      </c>
    </row>
    <row r="55" spans="1:38" x14ac:dyDescent="0.2">
      <c r="A55">
        <v>50</v>
      </c>
      <c r="B55" t="s">
        <v>249</v>
      </c>
      <c r="C55" t="s">
        <v>240</v>
      </c>
      <c r="D55" t="s">
        <v>245</v>
      </c>
      <c r="E55" t="s">
        <v>225</v>
      </c>
      <c r="F55">
        <v>6092529942</v>
      </c>
      <c r="G55">
        <v>76169474789</v>
      </c>
      <c r="H55">
        <v>0</v>
      </c>
      <c r="I55">
        <v>149800816</v>
      </c>
      <c r="J55">
        <v>9000000</v>
      </c>
      <c r="K55">
        <v>14000000</v>
      </c>
      <c r="L55">
        <v>0</v>
      </c>
      <c r="M55">
        <f t="shared" si="20"/>
        <v>23000000</v>
      </c>
      <c r="N55">
        <f t="shared" si="21"/>
        <v>172800816</v>
      </c>
      <c r="O55">
        <f t="shared" si="22"/>
        <v>172800816</v>
      </c>
      <c r="P55">
        <f t="shared" si="23"/>
        <v>12096057.120000001</v>
      </c>
      <c r="Q55">
        <f t="shared" si="24"/>
        <v>40704758.879999995</v>
      </c>
      <c r="R55">
        <f t="shared" si="25"/>
        <v>4070476</v>
      </c>
      <c r="S55">
        <v>881149</v>
      </c>
      <c r="T55">
        <f t="shared" si="26"/>
        <v>17047682.120000001</v>
      </c>
      <c r="U55">
        <f t="shared" si="27"/>
        <v>155753133.88</v>
      </c>
      <c r="V55">
        <f t="shared" si="28"/>
        <v>39744187.68</v>
      </c>
      <c r="W55">
        <f t="shared" si="29"/>
        <v>212545003.68000001</v>
      </c>
      <c r="X55">
        <v>119109914</v>
      </c>
      <c r="Y55">
        <v>6500000</v>
      </c>
      <c r="Z55">
        <v>11000000</v>
      </c>
      <c r="AA55">
        <v>0</v>
      </c>
      <c r="AB55">
        <f t="shared" si="30"/>
        <v>17500000</v>
      </c>
      <c r="AC55">
        <f t="shared" si="31"/>
        <v>136609914</v>
      </c>
      <c r="AD55">
        <f t="shared" si="32"/>
        <v>136609914</v>
      </c>
      <c r="AE55">
        <f t="shared" si="33"/>
        <v>9562693.9800000004</v>
      </c>
      <c r="AF55">
        <f t="shared" si="34"/>
        <v>27047220.019999996</v>
      </c>
      <c r="AG55">
        <f t="shared" si="35"/>
        <v>2704722</v>
      </c>
      <c r="AH55">
        <v>929664</v>
      </c>
      <c r="AI55">
        <f t="shared" si="36"/>
        <v>13197079.98</v>
      </c>
      <c r="AJ55">
        <f t="shared" si="37"/>
        <v>123412834.02</v>
      </c>
      <c r="AK55">
        <f t="shared" si="38"/>
        <v>31420280.220000003</v>
      </c>
      <c r="AL55">
        <f t="shared" si="39"/>
        <v>168030194.22</v>
      </c>
    </row>
    <row r="56" spans="1:38" x14ac:dyDescent="0.2">
      <c r="A56">
        <v>51</v>
      </c>
      <c r="B56" t="s">
        <v>214</v>
      </c>
      <c r="C56" t="s">
        <v>240</v>
      </c>
      <c r="D56" t="s">
        <v>235</v>
      </c>
      <c r="E56" t="s">
        <v>247</v>
      </c>
      <c r="F56">
        <v>2176709550</v>
      </c>
      <c r="G56">
        <v>78222553567</v>
      </c>
      <c r="H56">
        <v>0</v>
      </c>
      <c r="I56">
        <v>84510603</v>
      </c>
      <c r="J56">
        <v>9000000</v>
      </c>
      <c r="K56">
        <v>14000000</v>
      </c>
      <c r="L56">
        <v>0</v>
      </c>
      <c r="M56">
        <f t="shared" si="20"/>
        <v>23000000</v>
      </c>
      <c r="N56">
        <f t="shared" si="21"/>
        <v>107510603</v>
      </c>
      <c r="O56">
        <f t="shared" si="22"/>
        <v>107510603</v>
      </c>
      <c r="P56">
        <f t="shared" si="23"/>
        <v>7525742.2100000009</v>
      </c>
      <c r="Q56">
        <f t="shared" si="24"/>
        <v>0</v>
      </c>
      <c r="R56">
        <f t="shared" si="25"/>
        <v>0</v>
      </c>
      <c r="S56">
        <v>815081</v>
      </c>
      <c r="T56">
        <f t="shared" si="26"/>
        <v>8340823.2100000009</v>
      </c>
      <c r="U56">
        <f t="shared" si="27"/>
        <v>99169779.789999992</v>
      </c>
      <c r="V56">
        <f t="shared" si="28"/>
        <v>24727438.690000001</v>
      </c>
      <c r="W56">
        <f t="shared" si="29"/>
        <v>132238041.69</v>
      </c>
      <c r="X56">
        <v>67511378</v>
      </c>
      <c r="Y56">
        <v>6500000</v>
      </c>
      <c r="Z56">
        <v>11000000</v>
      </c>
      <c r="AA56">
        <v>0</v>
      </c>
      <c r="AB56">
        <f t="shared" si="30"/>
        <v>17500000</v>
      </c>
      <c r="AC56">
        <f t="shared" si="31"/>
        <v>85011378</v>
      </c>
      <c r="AD56">
        <f t="shared" si="32"/>
        <v>85011378</v>
      </c>
      <c r="AE56">
        <f t="shared" si="33"/>
        <v>5950796.4600000009</v>
      </c>
      <c r="AF56">
        <f t="shared" si="34"/>
        <v>0</v>
      </c>
      <c r="AG56">
        <f t="shared" si="35"/>
        <v>0</v>
      </c>
      <c r="AH56">
        <v>1186991</v>
      </c>
      <c r="AI56">
        <f t="shared" si="36"/>
        <v>7137787.4600000009</v>
      </c>
      <c r="AJ56">
        <f t="shared" si="37"/>
        <v>77873590.539999992</v>
      </c>
      <c r="AK56">
        <f t="shared" si="38"/>
        <v>19552616.940000001</v>
      </c>
      <c r="AL56">
        <f t="shared" si="39"/>
        <v>104563994.94</v>
      </c>
    </row>
    <row r="57" spans="1:38" x14ac:dyDescent="0.2">
      <c r="A57">
        <v>52</v>
      </c>
      <c r="B57" t="s">
        <v>231</v>
      </c>
      <c r="C57" t="s">
        <v>244</v>
      </c>
      <c r="D57" t="s">
        <v>212</v>
      </c>
      <c r="E57" t="s">
        <v>236</v>
      </c>
      <c r="F57">
        <v>4031754908</v>
      </c>
      <c r="G57">
        <v>20303384002</v>
      </c>
      <c r="H57">
        <v>3</v>
      </c>
      <c r="I57">
        <v>80529657</v>
      </c>
      <c r="J57">
        <v>9000000</v>
      </c>
      <c r="K57">
        <v>14000000</v>
      </c>
      <c r="L57">
        <v>21498552</v>
      </c>
      <c r="M57">
        <f t="shared" si="20"/>
        <v>44498552</v>
      </c>
      <c r="N57">
        <f t="shared" si="21"/>
        <v>125028209</v>
      </c>
      <c r="O57">
        <f t="shared" si="22"/>
        <v>103529657</v>
      </c>
      <c r="P57">
        <f t="shared" si="23"/>
        <v>7247075.9900000012</v>
      </c>
      <c r="Q57">
        <f t="shared" si="24"/>
        <v>0</v>
      </c>
      <c r="R57">
        <f t="shared" si="25"/>
        <v>0</v>
      </c>
      <c r="S57">
        <v>1994144</v>
      </c>
      <c r="T57">
        <f t="shared" si="26"/>
        <v>9241219.9900000021</v>
      </c>
      <c r="U57">
        <f t="shared" si="27"/>
        <v>115786989.00999999</v>
      </c>
      <c r="V57">
        <f t="shared" si="28"/>
        <v>23811821.109999999</v>
      </c>
      <c r="W57">
        <f t="shared" si="29"/>
        <v>148840030.11000001</v>
      </c>
      <c r="X57">
        <v>66859031</v>
      </c>
      <c r="Y57">
        <v>6500000</v>
      </c>
      <c r="Z57">
        <v>11000000</v>
      </c>
      <c r="AA57">
        <v>15924852</v>
      </c>
      <c r="AB57">
        <f t="shared" si="30"/>
        <v>33424852</v>
      </c>
      <c r="AC57">
        <f t="shared" si="31"/>
        <v>100283883</v>
      </c>
      <c r="AD57">
        <f t="shared" si="32"/>
        <v>84359031</v>
      </c>
      <c r="AE57">
        <f t="shared" si="33"/>
        <v>5905132.1700000009</v>
      </c>
      <c r="AF57">
        <f t="shared" si="34"/>
        <v>0</v>
      </c>
      <c r="AG57">
        <f t="shared" si="35"/>
        <v>0</v>
      </c>
      <c r="AH57">
        <v>775271</v>
      </c>
      <c r="AI57">
        <f t="shared" si="36"/>
        <v>6680403.1700000009</v>
      </c>
      <c r="AJ57">
        <f t="shared" si="37"/>
        <v>93603479.829999998</v>
      </c>
      <c r="AK57">
        <f t="shared" si="38"/>
        <v>19402577.130000003</v>
      </c>
      <c r="AL57">
        <f t="shared" si="39"/>
        <v>119686460.13</v>
      </c>
    </row>
    <row r="58" spans="1:38" x14ac:dyDescent="0.2">
      <c r="A58">
        <v>53</v>
      </c>
      <c r="B58" t="s">
        <v>226</v>
      </c>
      <c r="C58" t="s">
        <v>222</v>
      </c>
      <c r="D58" t="s">
        <v>238</v>
      </c>
      <c r="E58" t="s">
        <v>246</v>
      </c>
      <c r="F58">
        <v>9790213635</v>
      </c>
      <c r="G58">
        <v>25582067829</v>
      </c>
      <c r="H58">
        <v>0</v>
      </c>
      <c r="I58">
        <v>162166200</v>
      </c>
      <c r="J58">
        <v>9000000</v>
      </c>
      <c r="K58">
        <v>14000000</v>
      </c>
      <c r="L58">
        <v>0</v>
      </c>
      <c r="M58">
        <f t="shared" si="20"/>
        <v>23000000</v>
      </c>
      <c r="N58">
        <f t="shared" si="21"/>
        <v>185166200</v>
      </c>
      <c r="O58">
        <f t="shared" si="22"/>
        <v>185166200</v>
      </c>
      <c r="P58">
        <f t="shared" si="23"/>
        <v>12961634.000000002</v>
      </c>
      <c r="Q58">
        <f t="shared" si="24"/>
        <v>52204566</v>
      </c>
      <c r="R58">
        <f t="shared" si="25"/>
        <v>5220457</v>
      </c>
      <c r="S58">
        <v>758641</v>
      </c>
      <c r="T58">
        <f t="shared" si="26"/>
        <v>18940732</v>
      </c>
      <c r="U58">
        <f t="shared" si="27"/>
        <v>166225468</v>
      </c>
      <c r="V58">
        <f t="shared" si="28"/>
        <v>42588226</v>
      </c>
      <c r="W58">
        <f t="shared" si="29"/>
        <v>227754426</v>
      </c>
      <c r="X58">
        <v>124894747</v>
      </c>
      <c r="Y58">
        <v>6500000</v>
      </c>
      <c r="Z58">
        <v>11000000</v>
      </c>
      <c r="AA58">
        <v>0</v>
      </c>
      <c r="AB58">
        <f t="shared" si="30"/>
        <v>17500000</v>
      </c>
      <c r="AC58">
        <f t="shared" si="31"/>
        <v>142394747</v>
      </c>
      <c r="AD58">
        <f t="shared" si="32"/>
        <v>142394747</v>
      </c>
      <c r="AE58">
        <f t="shared" si="33"/>
        <v>9967632.290000001</v>
      </c>
      <c r="AF58">
        <f t="shared" si="34"/>
        <v>32427114.709999993</v>
      </c>
      <c r="AG58">
        <f t="shared" si="35"/>
        <v>3242711</v>
      </c>
      <c r="AH58">
        <v>515539</v>
      </c>
      <c r="AI58">
        <f t="shared" si="36"/>
        <v>13725882.290000001</v>
      </c>
      <c r="AJ58">
        <f t="shared" si="37"/>
        <v>128668864.70999999</v>
      </c>
      <c r="AK58">
        <f t="shared" si="38"/>
        <v>32750791.810000002</v>
      </c>
      <c r="AL58">
        <f t="shared" si="39"/>
        <v>175145538.81</v>
      </c>
    </row>
    <row r="59" spans="1:38" x14ac:dyDescent="0.2">
      <c r="A59">
        <v>54</v>
      </c>
      <c r="B59" t="s">
        <v>214</v>
      </c>
      <c r="C59" t="s">
        <v>219</v>
      </c>
      <c r="D59" t="s">
        <v>233</v>
      </c>
      <c r="E59" t="s">
        <v>246</v>
      </c>
      <c r="F59">
        <v>1585487277</v>
      </c>
      <c r="G59">
        <v>95072405625</v>
      </c>
      <c r="H59">
        <v>3</v>
      </c>
      <c r="I59">
        <v>136045230</v>
      </c>
      <c r="J59">
        <v>9000000</v>
      </c>
      <c r="K59">
        <v>14000000</v>
      </c>
      <c r="L59">
        <v>21498552</v>
      </c>
      <c r="M59">
        <f t="shared" si="20"/>
        <v>44498552</v>
      </c>
      <c r="N59">
        <f t="shared" si="21"/>
        <v>180543782</v>
      </c>
      <c r="O59">
        <f t="shared" si="22"/>
        <v>159045230</v>
      </c>
      <c r="P59">
        <f t="shared" si="23"/>
        <v>11133166.100000001</v>
      </c>
      <c r="Q59">
        <f t="shared" si="24"/>
        <v>49410615.900000006</v>
      </c>
      <c r="R59">
        <f t="shared" si="25"/>
        <v>4941062</v>
      </c>
      <c r="S59">
        <v>1846885</v>
      </c>
      <c r="T59">
        <f t="shared" si="26"/>
        <v>17921113.100000001</v>
      </c>
      <c r="U59">
        <f t="shared" si="27"/>
        <v>162622668.90000001</v>
      </c>
      <c r="V59">
        <f t="shared" si="28"/>
        <v>36580402.899999999</v>
      </c>
      <c r="W59">
        <f t="shared" si="29"/>
        <v>217124184.90000001</v>
      </c>
      <c r="X59">
        <v>113792433</v>
      </c>
      <c r="Y59">
        <v>6500000</v>
      </c>
      <c r="Z59">
        <v>11000000</v>
      </c>
      <c r="AA59">
        <v>15924852</v>
      </c>
      <c r="AB59">
        <f t="shared" si="30"/>
        <v>33424852</v>
      </c>
      <c r="AC59">
        <f t="shared" si="31"/>
        <v>147217285</v>
      </c>
      <c r="AD59">
        <f t="shared" si="32"/>
        <v>131292433</v>
      </c>
      <c r="AE59">
        <f t="shared" si="33"/>
        <v>9190470.3100000005</v>
      </c>
      <c r="AF59">
        <f t="shared" si="34"/>
        <v>38026814.689999998</v>
      </c>
      <c r="AG59">
        <f t="shared" si="35"/>
        <v>3802681</v>
      </c>
      <c r="AH59">
        <v>558325</v>
      </c>
      <c r="AI59">
        <f t="shared" si="36"/>
        <v>13551476.310000001</v>
      </c>
      <c r="AJ59">
        <f t="shared" si="37"/>
        <v>133665808.69</v>
      </c>
      <c r="AK59">
        <f t="shared" si="38"/>
        <v>30197259.59</v>
      </c>
      <c r="AL59">
        <f t="shared" si="39"/>
        <v>177414544.59</v>
      </c>
    </row>
    <row r="60" spans="1:38" x14ac:dyDescent="0.2">
      <c r="A60">
        <v>55</v>
      </c>
      <c r="B60" t="s">
        <v>214</v>
      </c>
      <c r="C60" t="s">
        <v>215</v>
      </c>
      <c r="D60" t="s">
        <v>233</v>
      </c>
      <c r="E60" t="s">
        <v>242</v>
      </c>
      <c r="F60">
        <v>9465768117</v>
      </c>
      <c r="G60">
        <v>93391920647</v>
      </c>
      <c r="H60">
        <v>1</v>
      </c>
      <c r="I60">
        <v>123610568</v>
      </c>
      <c r="J60">
        <v>9000000</v>
      </c>
      <c r="K60">
        <v>14000000</v>
      </c>
      <c r="L60">
        <v>7166184</v>
      </c>
      <c r="M60">
        <f t="shared" si="20"/>
        <v>30166184</v>
      </c>
      <c r="N60">
        <f t="shared" si="21"/>
        <v>153776752</v>
      </c>
      <c r="O60">
        <f t="shared" si="22"/>
        <v>146610568</v>
      </c>
      <c r="P60">
        <f t="shared" si="23"/>
        <v>10262739.760000002</v>
      </c>
      <c r="Q60">
        <f t="shared" si="24"/>
        <v>23514012.24000001</v>
      </c>
      <c r="R60">
        <f t="shared" si="25"/>
        <v>2351401</v>
      </c>
      <c r="S60">
        <v>1018440</v>
      </c>
      <c r="T60">
        <f t="shared" si="26"/>
        <v>13632580.760000002</v>
      </c>
      <c r="U60">
        <f t="shared" si="27"/>
        <v>140144171.24000001</v>
      </c>
      <c r="V60">
        <f t="shared" si="28"/>
        <v>33720430.640000001</v>
      </c>
      <c r="W60">
        <f t="shared" si="29"/>
        <v>187497182.63999999</v>
      </c>
      <c r="X60">
        <v>104991124</v>
      </c>
      <c r="Y60">
        <v>6500000</v>
      </c>
      <c r="Z60">
        <v>11000000</v>
      </c>
      <c r="AA60">
        <v>5308284</v>
      </c>
      <c r="AB60">
        <f t="shared" si="30"/>
        <v>22808284</v>
      </c>
      <c r="AC60">
        <f t="shared" si="31"/>
        <v>127799408</v>
      </c>
      <c r="AD60">
        <f t="shared" si="32"/>
        <v>122491124</v>
      </c>
      <c r="AE60">
        <f t="shared" si="33"/>
        <v>8574378.6800000016</v>
      </c>
      <c r="AF60">
        <f t="shared" si="34"/>
        <v>19225029.319999993</v>
      </c>
      <c r="AG60">
        <f t="shared" si="35"/>
        <v>1922503</v>
      </c>
      <c r="AH60">
        <v>619509</v>
      </c>
      <c r="AI60">
        <f t="shared" si="36"/>
        <v>11116390.680000002</v>
      </c>
      <c r="AJ60">
        <f t="shared" si="37"/>
        <v>116683017.31999999</v>
      </c>
      <c r="AK60">
        <f t="shared" si="38"/>
        <v>28172958.52</v>
      </c>
      <c r="AL60">
        <f t="shared" si="39"/>
        <v>155972366.52000001</v>
      </c>
    </row>
    <row r="61" spans="1:38" x14ac:dyDescent="0.2">
      <c r="A61">
        <v>56</v>
      </c>
      <c r="B61" t="s">
        <v>218</v>
      </c>
      <c r="C61" t="s">
        <v>244</v>
      </c>
      <c r="D61" t="s">
        <v>223</v>
      </c>
      <c r="E61" t="s">
        <v>247</v>
      </c>
      <c r="F61">
        <v>8258535530</v>
      </c>
      <c r="G61">
        <v>46208870047</v>
      </c>
      <c r="H61">
        <v>1</v>
      </c>
      <c r="I61">
        <v>92169989</v>
      </c>
      <c r="J61">
        <v>9000000</v>
      </c>
      <c r="K61">
        <v>14000000</v>
      </c>
      <c r="L61">
        <v>7166184</v>
      </c>
      <c r="M61">
        <f t="shared" si="20"/>
        <v>30166184</v>
      </c>
      <c r="N61">
        <f t="shared" si="21"/>
        <v>122336173</v>
      </c>
      <c r="O61">
        <f t="shared" si="22"/>
        <v>115169989</v>
      </c>
      <c r="P61">
        <f t="shared" si="23"/>
        <v>8061899.2300000004</v>
      </c>
      <c r="Q61">
        <f t="shared" si="24"/>
        <v>0</v>
      </c>
      <c r="R61">
        <f t="shared" si="25"/>
        <v>0</v>
      </c>
      <c r="S61">
        <v>1663559</v>
      </c>
      <c r="T61">
        <f t="shared" si="26"/>
        <v>9725458.2300000004</v>
      </c>
      <c r="U61">
        <f t="shared" si="27"/>
        <v>112610714.77</v>
      </c>
      <c r="V61">
        <f t="shared" si="28"/>
        <v>26489097.470000003</v>
      </c>
      <c r="W61">
        <f t="shared" si="29"/>
        <v>148825270.47</v>
      </c>
      <c r="X61">
        <v>70096555</v>
      </c>
      <c r="Y61">
        <v>6500000</v>
      </c>
      <c r="Z61">
        <v>11000000</v>
      </c>
      <c r="AA61">
        <v>5308284</v>
      </c>
      <c r="AB61">
        <f t="shared" si="30"/>
        <v>22808284</v>
      </c>
      <c r="AC61">
        <f t="shared" si="31"/>
        <v>92904839</v>
      </c>
      <c r="AD61">
        <f t="shared" si="32"/>
        <v>87596555</v>
      </c>
      <c r="AE61">
        <f t="shared" si="33"/>
        <v>6131758.8500000006</v>
      </c>
      <c r="AF61">
        <f t="shared" si="34"/>
        <v>0</v>
      </c>
      <c r="AG61">
        <f t="shared" si="35"/>
        <v>0</v>
      </c>
      <c r="AH61">
        <v>1284881</v>
      </c>
      <c r="AI61">
        <f t="shared" si="36"/>
        <v>7416639.8500000006</v>
      </c>
      <c r="AJ61">
        <f t="shared" si="37"/>
        <v>85488199.150000006</v>
      </c>
      <c r="AK61">
        <f t="shared" si="38"/>
        <v>20147207.650000002</v>
      </c>
      <c r="AL61">
        <f t="shared" si="39"/>
        <v>113052046.65000001</v>
      </c>
    </row>
    <row r="62" spans="1:38" x14ac:dyDescent="0.2">
      <c r="A62">
        <v>57</v>
      </c>
      <c r="B62" t="s">
        <v>231</v>
      </c>
      <c r="C62" t="s">
        <v>222</v>
      </c>
      <c r="D62" t="s">
        <v>238</v>
      </c>
      <c r="E62" t="s">
        <v>248</v>
      </c>
      <c r="F62">
        <v>7586843750</v>
      </c>
      <c r="G62">
        <v>92195977360</v>
      </c>
      <c r="H62">
        <v>2</v>
      </c>
      <c r="I62">
        <v>94594159</v>
      </c>
      <c r="J62">
        <v>9000000</v>
      </c>
      <c r="K62">
        <v>14000000</v>
      </c>
      <c r="L62">
        <v>14332368</v>
      </c>
      <c r="M62">
        <f t="shared" si="20"/>
        <v>37332368</v>
      </c>
      <c r="N62">
        <f t="shared" si="21"/>
        <v>131926527</v>
      </c>
      <c r="O62">
        <f t="shared" si="22"/>
        <v>117594159</v>
      </c>
      <c r="P62">
        <f t="shared" si="23"/>
        <v>8231591.1300000008</v>
      </c>
      <c r="Q62">
        <f t="shared" si="24"/>
        <v>3694935.8700000048</v>
      </c>
      <c r="R62">
        <f t="shared" si="25"/>
        <v>369494</v>
      </c>
      <c r="S62">
        <v>1935805</v>
      </c>
      <c r="T62">
        <f t="shared" si="26"/>
        <v>10536890.130000001</v>
      </c>
      <c r="U62">
        <f t="shared" si="27"/>
        <v>121389636.87</v>
      </c>
      <c r="V62">
        <f t="shared" si="28"/>
        <v>27046656.57</v>
      </c>
      <c r="W62">
        <f t="shared" si="29"/>
        <v>158973183.56999999</v>
      </c>
      <c r="X62">
        <v>73232200</v>
      </c>
      <c r="Y62">
        <v>6500000</v>
      </c>
      <c r="Z62">
        <v>11000000</v>
      </c>
      <c r="AA62">
        <v>10616568</v>
      </c>
      <c r="AB62">
        <f t="shared" si="30"/>
        <v>28116568</v>
      </c>
      <c r="AC62">
        <f t="shared" si="31"/>
        <v>101348768</v>
      </c>
      <c r="AD62">
        <f t="shared" si="32"/>
        <v>90732200</v>
      </c>
      <c r="AE62">
        <f t="shared" si="33"/>
        <v>6351254.0000000009</v>
      </c>
      <c r="AF62">
        <f t="shared" si="34"/>
        <v>0</v>
      </c>
      <c r="AG62">
        <f t="shared" si="35"/>
        <v>0</v>
      </c>
      <c r="AH62">
        <v>565376</v>
      </c>
      <c r="AI62">
        <f t="shared" si="36"/>
        <v>6916630.0000000009</v>
      </c>
      <c r="AJ62">
        <f t="shared" si="37"/>
        <v>94432138</v>
      </c>
      <c r="AK62">
        <f t="shared" si="38"/>
        <v>20868406</v>
      </c>
      <c r="AL62">
        <f t="shared" si="39"/>
        <v>122217174</v>
      </c>
    </row>
    <row r="63" spans="1:38" x14ac:dyDescent="0.2">
      <c r="A63">
        <v>58</v>
      </c>
      <c r="B63" t="s">
        <v>218</v>
      </c>
      <c r="C63" t="s">
        <v>215</v>
      </c>
      <c r="D63" t="s">
        <v>228</v>
      </c>
      <c r="E63" t="s">
        <v>227</v>
      </c>
      <c r="F63">
        <v>1492524663</v>
      </c>
      <c r="G63">
        <v>46404353439</v>
      </c>
      <c r="H63">
        <v>2</v>
      </c>
      <c r="I63">
        <v>93492419</v>
      </c>
      <c r="J63">
        <v>9000000</v>
      </c>
      <c r="K63">
        <v>14000000</v>
      </c>
      <c r="L63">
        <v>14332368</v>
      </c>
      <c r="M63">
        <f t="shared" si="20"/>
        <v>37332368</v>
      </c>
      <c r="N63">
        <f t="shared" si="21"/>
        <v>130824787</v>
      </c>
      <c r="O63">
        <f t="shared" si="22"/>
        <v>116492419</v>
      </c>
      <c r="P63">
        <f t="shared" si="23"/>
        <v>8154469.330000001</v>
      </c>
      <c r="Q63">
        <f t="shared" si="24"/>
        <v>2670317.6700000018</v>
      </c>
      <c r="R63">
        <f t="shared" si="25"/>
        <v>267032</v>
      </c>
      <c r="S63">
        <v>645774</v>
      </c>
      <c r="T63">
        <f t="shared" si="26"/>
        <v>9067275.3300000019</v>
      </c>
      <c r="U63">
        <f t="shared" si="27"/>
        <v>121757511.67</v>
      </c>
      <c r="V63">
        <f t="shared" si="28"/>
        <v>26793256.370000001</v>
      </c>
      <c r="W63">
        <f t="shared" si="29"/>
        <v>157618043.37</v>
      </c>
      <c r="X63">
        <v>74641906</v>
      </c>
      <c r="Y63">
        <v>6500000</v>
      </c>
      <c r="Z63">
        <v>11000000</v>
      </c>
      <c r="AA63">
        <v>10616568</v>
      </c>
      <c r="AB63">
        <f t="shared" si="30"/>
        <v>28116568</v>
      </c>
      <c r="AC63">
        <f t="shared" si="31"/>
        <v>102758474</v>
      </c>
      <c r="AD63">
        <f t="shared" si="32"/>
        <v>92141906</v>
      </c>
      <c r="AE63">
        <f t="shared" si="33"/>
        <v>6449933.4200000009</v>
      </c>
      <c r="AF63">
        <f t="shared" si="34"/>
        <v>0</v>
      </c>
      <c r="AG63">
        <f t="shared" si="35"/>
        <v>0</v>
      </c>
      <c r="AH63">
        <v>1421999</v>
      </c>
      <c r="AI63">
        <f t="shared" si="36"/>
        <v>7871932.4200000009</v>
      </c>
      <c r="AJ63">
        <f t="shared" si="37"/>
        <v>94886541.579999998</v>
      </c>
      <c r="AK63">
        <f t="shared" si="38"/>
        <v>21192638.380000003</v>
      </c>
      <c r="AL63">
        <f t="shared" si="39"/>
        <v>123951112.38</v>
      </c>
    </row>
    <row r="64" spans="1:38" x14ac:dyDescent="0.2">
      <c r="A64">
        <v>59</v>
      </c>
      <c r="B64" t="s">
        <v>214</v>
      </c>
      <c r="C64" t="s">
        <v>222</v>
      </c>
      <c r="D64" t="s">
        <v>238</v>
      </c>
      <c r="E64" t="s">
        <v>246</v>
      </c>
      <c r="F64">
        <v>8619106814</v>
      </c>
      <c r="G64">
        <v>73762198639</v>
      </c>
      <c r="H64">
        <v>0</v>
      </c>
      <c r="I64">
        <v>197647244</v>
      </c>
      <c r="J64">
        <v>9000000</v>
      </c>
      <c r="K64">
        <v>14000000</v>
      </c>
      <c r="L64">
        <v>0</v>
      </c>
      <c r="M64">
        <f t="shared" si="20"/>
        <v>23000000</v>
      </c>
      <c r="N64">
        <f t="shared" si="21"/>
        <v>220647244</v>
      </c>
      <c r="O64">
        <f t="shared" si="22"/>
        <v>220647244</v>
      </c>
      <c r="P64">
        <f t="shared" si="23"/>
        <v>15445307.080000002</v>
      </c>
      <c r="Q64">
        <f t="shared" si="24"/>
        <v>85201936.919999987</v>
      </c>
      <c r="R64">
        <f t="shared" si="25"/>
        <v>8520194</v>
      </c>
      <c r="S64">
        <v>883696</v>
      </c>
      <c r="T64">
        <f t="shared" si="26"/>
        <v>24849197.080000002</v>
      </c>
      <c r="U64">
        <f t="shared" si="27"/>
        <v>195798046.91999999</v>
      </c>
      <c r="V64">
        <f t="shared" si="28"/>
        <v>50748866.120000005</v>
      </c>
      <c r="W64">
        <f t="shared" si="29"/>
        <v>271396110.12</v>
      </c>
      <c r="X64">
        <v>163623486</v>
      </c>
      <c r="Y64">
        <v>6500000</v>
      </c>
      <c r="Z64">
        <v>11000000</v>
      </c>
      <c r="AA64">
        <v>0</v>
      </c>
      <c r="AB64">
        <f t="shared" si="30"/>
        <v>17500000</v>
      </c>
      <c r="AC64">
        <f t="shared" si="31"/>
        <v>181123486</v>
      </c>
      <c r="AD64">
        <f t="shared" si="32"/>
        <v>181123486</v>
      </c>
      <c r="AE64">
        <f t="shared" si="33"/>
        <v>12678644.020000001</v>
      </c>
      <c r="AF64">
        <f t="shared" si="34"/>
        <v>68444841.979999989</v>
      </c>
      <c r="AG64">
        <f t="shared" si="35"/>
        <v>6844484</v>
      </c>
      <c r="AH64">
        <v>815729</v>
      </c>
      <c r="AI64">
        <f t="shared" si="36"/>
        <v>20338857.020000003</v>
      </c>
      <c r="AJ64">
        <f t="shared" si="37"/>
        <v>160784628.97999999</v>
      </c>
      <c r="AK64">
        <f t="shared" si="38"/>
        <v>41658401.780000001</v>
      </c>
      <c r="AL64">
        <f t="shared" si="39"/>
        <v>222781887.78</v>
      </c>
    </row>
    <row r="65" spans="1:38" x14ac:dyDescent="0.2">
      <c r="A65">
        <v>60</v>
      </c>
      <c r="B65" t="s">
        <v>221</v>
      </c>
      <c r="C65" t="s">
        <v>224</v>
      </c>
      <c r="D65" t="s">
        <v>216</v>
      </c>
      <c r="E65" t="s">
        <v>239</v>
      </c>
      <c r="F65">
        <v>7125386784</v>
      </c>
      <c r="G65">
        <v>60259065234</v>
      </c>
      <c r="H65">
        <v>3</v>
      </c>
      <c r="I65">
        <v>195757391</v>
      </c>
      <c r="J65">
        <v>9000000</v>
      </c>
      <c r="K65">
        <v>14000000</v>
      </c>
      <c r="L65">
        <v>21498552</v>
      </c>
      <c r="M65">
        <f t="shared" si="20"/>
        <v>44498552</v>
      </c>
      <c r="N65">
        <f t="shared" si="21"/>
        <v>240255943</v>
      </c>
      <c r="O65">
        <f t="shared" si="22"/>
        <v>218757391</v>
      </c>
      <c r="P65">
        <f t="shared" si="23"/>
        <v>15313017.370000001</v>
      </c>
      <c r="Q65">
        <f t="shared" si="24"/>
        <v>104942925.63</v>
      </c>
      <c r="R65">
        <f t="shared" si="25"/>
        <v>10494293</v>
      </c>
      <c r="S65">
        <v>809283</v>
      </c>
      <c r="T65">
        <f t="shared" si="26"/>
        <v>26616593.370000001</v>
      </c>
      <c r="U65">
        <f t="shared" si="27"/>
        <v>213639349.63</v>
      </c>
      <c r="V65">
        <f t="shared" si="28"/>
        <v>50314199.93</v>
      </c>
      <c r="W65">
        <f t="shared" si="29"/>
        <v>290570142.93000001</v>
      </c>
      <c r="X65">
        <v>160799185</v>
      </c>
      <c r="Y65">
        <v>6500000</v>
      </c>
      <c r="Z65">
        <v>11000000</v>
      </c>
      <c r="AA65">
        <v>15924852</v>
      </c>
      <c r="AB65">
        <f t="shared" si="30"/>
        <v>33424852</v>
      </c>
      <c r="AC65">
        <f t="shared" si="31"/>
        <v>194224037</v>
      </c>
      <c r="AD65">
        <f t="shared" si="32"/>
        <v>178299185</v>
      </c>
      <c r="AE65">
        <f t="shared" si="33"/>
        <v>12480942.950000001</v>
      </c>
      <c r="AF65">
        <f t="shared" si="34"/>
        <v>81743094.050000012</v>
      </c>
      <c r="AG65">
        <f t="shared" si="35"/>
        <v>8174309</v>
      </c>
      <c r="AH65">
        <v>619929</v>
      </c>
      <c r="AI65">
        <f t="shared" si="36"/>
        <v>21275180.950000003</v>
      </c>
      <c r="AJ65">
        <f t="shared" si="37"/>
        <v>172948856.05000001</v>
      </c>
      <c r="AK65">
        <f t="shared" si="38"/>
        <v>41008812.550000004</v>
      </c>
      <c r="AL65">
        <f t="shared" si="39"/>
        <v>235232849.55000001</v>
      </c>
    </row>
    <row r="66" spans="1:38" x14ac:dyDescent="0.2">
      <c r="A66">
        <v>61</v>
      </c>
      <c r="B66" t="s">
        <v>237</v>
      </c>
      <c r="C66" t="s">
        <v>230</v>
      </c>
      <c r="D66" t="s">
        <v>223</v>
      </c>
      <c r="E66" t="s">
        <v>220</v>
      </c>
      <c r="F66">
        <v>9520058049</v>
      </c>
      <c r="G66">
        <v>91643806763</v>
      </c>
      <c r="H66">
        <v>3</v>
      </c>
      <c r="I66">
        <v>88353091</v>
      </c>
      <c r="J66">
        <v>9000000</v>
      </c>
      <c r="K66">
        <v>14000000</v>
      </c>
      <c r="L66">
        <v>21498552</v>
      </c>
      <c r="M66">
        <f t="shared" si="20"/>
        <v>44498552</v>
      </c>
      <c r="N66">
        <f t="shared" si="21"/>
        <v>132851643</v>
      </c>
      <c r="O66">
        <f t="shared" si="22"/>
        <v>111353091</v>
      </c>
      <c r="P66">
        <f t="shared" si="23"/>
        <v>7794716.370000001</v>
      </c>
      <c r="Q66">
        <f t="shared" si="24"/>
        <v>5056926.6299999952</v>
      </c>
      <c r="R66">
        <f t="shared" si="25"/>
        <v>505693</v>
      </c>
      <c r="S66">
        <v>1731111</v>
      </c>
      <c r="T66">
        <f t="shared" si="26"/>
        <v>10031520.370000001</v>
      </c>
      <c r="U66">
        <f t="shared" si="27"/>
        <v>122820122.63</v>
      </c>
      <c r="V66">
        <f t="shared" si="28"/>
        <v>25611210.93</v>
      </c>
      <c r="W66">
        <f t="shared" si="29"/>
        <v>158462853.93000001</v>
      </c>
      <c r="X66">
        <v>74235412</v>
      </c>
      <c r="Y66">
        <v>6500000</v>
      </c>
      <c r="Z66">
        <v>11000000</v>
      </c>
      <c r="AA66">
        <v>15924852</v>
      </c>
      <c r="AB66">
        <f t="shared" si="30"/>
        <v>33424852</v>
      </c>
      <c r="AC66">
        <f t="shared" si="31"/>
        <v>107660264</v>
      </c>
      <c r="AD66">
        <f t="shared" si="32"/>
        <v>91735412</v>
      </c>
      <c r="AE66">
        <f t="shared" si="33"/>
        <v>6421478.8400000008</v>
      </c>
      <c r="AF66">
        <f t="shared" si="34"/>
        <v>1238785.1599999964</v>
      </c>
      <c r="AG66">
        <f t="shared" si="35"/>
        <v>123879</v>
      </c>
      <c r="AH66">
        <v>858373</v>
      </c>
      <c r="AI66">
        <f t="shared" si="36"/>
        <v>7403730.8400000008</v>
      </c>
      <c r="AJ66">
        <f t="shared" si="37"/>
        <v>100256533.16</v>
      </c>
      <c r="AK66">
        <f t="shared" si="38"/>
        <v>21099144.760000002</v>
      </c>
      <c r="AL66">
        <f t="shared" si="39"/>
        <v>128759408.76000001</v>
      </c>
    </row>
    <row r="67" spans="1:38" x14ac:dyDescent="0.2">
      <c r="A67">
        <v>62</v>
      </c>
      <c r="B67" t="s">
        <v>221</v>
      </c>
      <c r="C67" t="s">
        <v>215</v>
      </c>
      <c r="D67" t="s">
        <v>223</v>
      </c>
      <c r="E67" t="s">
        <v>242</v>
      </c>
      <c r="F67">
        <v>7844551306</v>
      </c>
      <c r="G67">
        <v>68518662102</v>
      </c>
      <c r="H67">
        <v>3</v>
      </c>
      <c r="I67">
        <v>113334891</v>
      </c>
      <c r="J67">
        <v>9000000</v>
      </c>
      <c r="K67">
        <v>14000000</v>
      </c>
      <c r="L67">
        <v>21498552</v>
      </c>
      <c r="M67">
        <f t="shared" si="20"/>
        <v>44498552</v>
      </c>
      <c r="N67">
        <f t="shared" si="21"/>
        <v>157833443</v>
      </c>
      <c r="O67">
        <f t="shared" si="22"/>
        <v>136334891</v>
      </c>
      <c r="P67">
        <f t="shared" si="23"/>
        <v>9543442.370000001</v>
      </c>
      <c r="Q67">
        <f t="shared" si="24"/>
        <v>28290000.629999995</v>
      </c>
      <c r="R67">
        <f t="shared" si="25"/>
        <v>2829000</v>
      </c>
      <c r="S67">
        <v>899474</v>
      </c>
      <c r="T67">
        <f t="shared" si="26"/>
        <v>13271916.370000001</v>
      </c>
      <c r="U67">
        <f t="shared" si="27"/>
        <v>144561526.63</v>
      </c>
      <c r="V67">
        <f t="shared" si="28"/>
        <v>31357024.93</v>
      </c>
      <c r="W67">
        <f t="shared" si="29"/>
        <v>189190467.93000001</v>
      </c>
      <c r="X67">
        <v>87485575</v>
      </c>
      <c r="Y67">
        <v>6500000</v>
      </c>
      <c r="Z67">
        <v>11000000</v>
      </c>
      <c r="AA67">
        <v>15924852</v>
      </c>
      <c r="AB67">
        <f t="shared" si="30"/>
        <v>33424852</v>
      </c>
      <c r="AC67">
        <f t="shared" si="31"/>
        <v>120910427</v>
      </c>
      <c r="AD67">
        <f t="shared" si="32"/>
        <v>104985575</v>
      </c>
      <c r="AE67">
        <f t="shared" si="33"/>
        <v>7348990.2500000009</v>
      </c>
      <c r="AF67">
        <f t="shared" si="34"/>
        <v>13561436.75</v>
      </c>
      <c r="AG67">
        <f t="shared" si="35"/>
        <v>1356144</v>
      </c>
      <c r="AH67">
        <v>1371525</v>
      </c>
      <c r="AI67">
        <f t="shared" si="36"/>
        <v>10076659.25</v>
      </c>
      <c r="AJ67">
        <f t="shared" si="37"/>
        <v>110833767.75</v>
      </c>
      <c r="AK67">
        <f t="shared" si="38"/>
        <v>24146682.25</v>
      </c>
      <c r="AL67">
        <f t="shared" si="39"/>
        <v>145057109.25</v>
      </c>
    </row>
    <row r="68" spans="1:38" x14ac:dyDescent="0.2">
      <c r="A68">
        <v>63</v>
      </c>
      <c r="B68" t="s">
        <v>221</v>
      </c>
      <c r="C68" t="s">
        <v>215</v>
      </c>
      <c r="D68" t="s">
        <v>238</v>
      </c>
      <c r="E68" t="s">
        <v>227</v>
      </c>
      <c r="F68">
        <v>8103065892</v>
      </c>
      <c r="G68">
        <v>62773613960</v>
      </c>
      <c r="H68">
        <v>0</v>
      </c>
      <c r="I68">
        <v>86789317</v>
      </c>
      <c r="J68">
        <v>9000000</v>
      </c>
      <c r="K68">
        <v>14000000</v>
      </c>
      <c r="L68">
        <v>0</v>
      </c>
      <c r="M68">
        <f t="shared" si="20"/>
        <v>23000000</v>
      </c>
      <c r="N68">
        <f t="shared" si="21"/>
        <v>109789317</v>
      </c>
      <c r="O68">
        <f t="shared" si="22"/>
        <v>109789317</v>
      </c>
      <c r="P68">
        <f t="shared" si="23"/>
        <v>7685252.1900000004</v>
      </c>
      <c r="Q68">
        <f t="shared" si="24"/>
        <v>0</v>
      </c>
      <c r="R68">
        <f t="shared" si="25"/>
        <v>0</v>
      </c>
      <c r="S68">
        <v>1187109</v>
      </c>
      <c r="T68">
        <f t="shared" si="26"/>
        <v>8872361.1900000013</v>
      </c>
      <c r="U68">
        <f t="shared" si="27"/>
        <v>100916955.81</v>
      </c>
      <c r="V68">
        <f t="shared" si="28"/>
        <v>25251542.91</v>
      </c>
      <c r="W68">
        <f t="shared" si="29"/>
        <v>135040859.91</v>
      </c>
      <c r="X68">
        <v>67031626</v>
      </c>
      <c r="Y68">
        <v>6500000</v>
      </c>
      <c r="Z68">
        <v>11000000</v>
      </c>
      <c r="AA68">
        <v>0</v>
      </c>
      <c r="AB68">
        <f t="shared" si="30"/>
        <v>17500000</v>
      </c>
      <c r="AC68">
        <f t="shared" si="31"/>
        <v>84531626</v>
      </c>
      <c r="AD68">
        <f t="shared" si="32"/>
        <v>84531626</v>
      </c>
      <c r="AE68">
        <f t="shared" si="33"/>
        <v>5917213.8200000003</v>
      </c>
      <c r="AF68">
        <f t="shared" si="34"/>
        <v>0</v>
      </c>
      <c r="AG68">
        <f t="shared" si="35"/>
        <v>0</v>
      </c>
      <c r="AH68">
        <v>466557</v>
      </c>
      <c r="AI68">
        <f t="shared" si="36"/>
        <v>6383770.8200000003</v>
      </c>
      <c r="AJ68">
        <f t="shared" si="37"/>
        <v>78147855.180000007</v>
      </c>
      <c r="AK68">
        <f t="shared" si="38"/>
        <v>19442273.98</v>
      </c>
      <c r="AL68">
        <f t="shared" si="39"/>
        <v>103973899.98</v>
      </c>
    </row>
    <row r="69" spans="1:38" x14ac:dyDescent="0.2">
      <c r="A69">
        <v>64</v>
      </c>
      <c r="B69" t="s">
        <v>231</v>
      </c>
      <c r="C69" t="s">
        <v>215</v>
      </c>
      <c r="D69" t="s">
        <v>233</v>
      </c>
      <c r="E69" t="s">
        <v>234</v>
      </c>
      <c r="F69">
        <v>2657639636</v>
      </c>
      <c r="G69">
        <v>66077603247</v>
      </c>
      <c r="H69">
        <v>2</v>
      </c>
      <c r="I69">
        <v>141488041</v>
      </c>
      <c r="J69">
        <v>9000000</v>
      </c>
      <c r="K69">
        <v>14000000</v>
      </c>
      <c r="L69">
        <v>14332368</v>
      </c>
      <c r="M69">
        <f t="shared" si="20"/>
        <v>37332368</v>
      </c>
      <c r="N69">
        <f t="shared" si="21"/>
        <v>178820409</v>
      </c>
      <c r="O69">
        <f t="shared" si="22"/>
        <v>164488041</v>
      </c>
      <c r="P69">
        <f t="shared" si="23"/>
        <v>11514162.870000001</v>
      </c>
      <c r="Q69">
        <f t="shared" si="24"/>
        <v>47306246.129999995</v>
      </c>
      <c r="R69">
        <f t="shared" si="25"/>
        <v>4730625</v>
      </c>
      <c r="S69">
        <v>1358152</v>
      </c>
      <c r="T69">
        <f t="shared" si="26"/>
        <v>17602939.870000001</v>
      </c>
      <c r="U69">
        <f t="shared" si="27"/>
        <v>161217469.13</v>
      </c>
      <c r="V69">
        <f t="shared" si="28"/>
        <v>37832249.43</v>
      </c>
      <c r="W69">
        <f t="shared" si="29"/>
        <v>216652658.43000001</v>
      </c>
      <c r="X69">
        <v>116641855</v>
      </c>
      <c r="Y69">
        <v>6500000</v>
      </c>
      <c r="Z69">
        <v>11000000</v>
      </c>
      <c r="AA69">
        <v>10616568</v>
      </c>
      <c r="AB69">
        <f t="shared" si="30"/>
        <v>28116568</v>
      </c>
      <c r="AC69">
        <f t="shared" si="31"/>
        <v>144758423</v>
      </c>
      <c r="AD69">
        <f t="shared" si="32"/>
        <v>134141855</v>
      </c>
      <c r="AE69">
        <f t="shared" si="33"/>
        <v>9389929.8500000015</v>
      </c>
      <c r="AF69">
        <f t="shared" si="34"/>
        <v>35368493.150000006</v>
      </c>
      <c r="AG69">
        <f t="shared" si="35"/>
        <v>3536849</v>
      </c>
      <c r="AH69">
        <v>1340150</v>
      </c>
      <c r="AI69">
        <f t="shared" si="36"/>
        <v>14266928.850000001</v>
      </c>
      <c r="AJ69">
        <f t="shared" si="37"/>
        <v>130491494.15000001</v>
      </c>
      <c r="AK69">
        <f t="shared" si="38"/>
        <v>30852626.650000002</v>
      </c>
      <c r="AL69">
        <f t="shared" si="39"/>
        <v>175611049.65000001</v>
      </c>
    </row>
    <row r="70" spans="1:38" x14ac:dyDescent="0.2">
      <c r="A70">
        <v>65</v>
      </c>
      <c r="B70" t="s">
        <v>237</v>
      </c>
      <c r="C70" t="s">
        <v>244</v>
      </c>
      <c r="D70" t="s">
        <v>233</v>
      </c>
      <c r="E70" t="s">
        <v>236</v>
      </c>
      <c r="F70">
        <v>7809018089</v>
      </c>
      <c r="G70">
        <v>97110986638</v>
      </c>
      <c r="H70">
        <v>0</v>
      </c>
      <c r="I70">
        <v>108202418</v>
      </c>
      <c r="J70">
        <v>9000000</v>
      </c>
      <c r="K70">
        <v>14000000</v>
      </c>
      <c r="L70">
        <v>0</v>
      </c>
      <c r="M70">
        <f t="shared" ref="M70:M101" si="40">SUM(J70:L70)</f>
        <v>23000000</v>
      </c>
      <c r="N70">
        <f t="shared" ref="N70:N101" si="41">I70+M70</f>
        <v>131202418</v>
      </c>
      <c r="O70">
        <f t="shared" ref="O70:O105" si="42">I70+J70+K70</f>
        <v>131202418</v>
      </c>
      <c r="P70">
        <f t="shared" ref="P70:P101" si="43">O70*0.07</f>
        <v>9184169.2600000016</v>
      </c>
      <c r="Q70">
        <f t="shared" ref="Q70:Q101" si="44">MAX(0, N70-P70-120000000)</f>
        <v>2018248.7399999946</v>
      </c>
      <c r="R70">
        <f t="shared" ref="R70:R101" si="45">ROUND(Q70*0.1,0)</f>
        <v>201825</v>
      </c>
      <c r="S70">
        <v>814959</v>
      </c>
      <c r="T70">
        <f t="shared" ref="T70:T101" si="46">SUM(P70,R70,S70)</f>
        <v>10200953.260000002</v>
      </c>
      <c r="U70">
        <f t="shared" ref="U70:U101" si="47">N70-T70</f>
        <v>121001464.73999999</v>
      </c>
      <c r="V70">
        <f t="shared" ref="V70:V105" si="48">O70*0.23</f>
        <v>30176556.140000001</v>
      </c>
      <c r="W70">
        <f t="shared" ref="W70:W101" si="49">N70+V70</f>
        <v>161378974.13999999</v>
      </c>
      <c r="X70">
        <v>86561909</v>
      </c>
      <c r="Y70">
        <v>6500000</v>
      </c>
      <c r="Z70">
        <v>11000000</v>
      </c>
      <c r="AA70">
        <v>0</v>
      </c>
      <c r="AB70">
        <f t="shared" ref="AB70:AB101" si="50">SUM(Y70:AA70)</f>
        <v>17500000</v>
      </c>
      <c r="AC70">
        <f t="shared" ref="AC70:AC101" si="51">X70+AB70</f>
        <v>104061909</v>
      </c>
      <c r="AD70">
        <f t="shared" ref="AD70:AD105" si="52">X70+Y70+Z70</f>
        <v>104061909</v>
      </c>
      <c r="AE70">
        <f t="shared" ref="AE70:AE101" si="53">AD70*0.07</f>
        <v>7284333.6300000008</v>
      </c>
      <c r="AF70">
        <f t="shared" ref="AF70:AF101" si="54">MAX(0, AC70-AE70-100000000)</f>
        <v>0</v>
      </c>
      <c r="AG70">
        <f t="shared" ref="AG70:AG101" si="55">ROUND(AF70*0.1,0)</f>
        <v>0</v>
      </c>
      <c r="AH70">
        <v>1497276</v>
      </c>
      <c r="AI70">
        <f t="shared" ref="AI70:AI101" si="56">SUM(AE70,AG70,AH70)</f>
        <v>8781609.6300000008</v>
      </c>
      <c r="AJ70">
        <f t="shared" ref="AJ70:AJ101" si="57">AC70-AI70</f>
        <v>95280299.370000005</v>
      </c>
      <c r="AK70">
        <f t="shared" ref="AK70:AK105" si="58">AD70*0.23</f>
        <v>23934239.07</v>
      </c>
      <c r="AL70">
        <f t="shared" ref="AL70:AL101" si="59">AC70+AK70</f>
        <v>127996148.06999999</v>
      </c>
    </row>
    <row r="71" spans="1:38" x14ac:dyDescent="0.2">
      <c r="A71">
        <v>66</v>
      </c>
      <c r="B71" t="s">
        <v>231</v>
      </c>
      <c r="C71" t="s">
        <v>251</v>
      </c>
      <c r="D71" t="s">
        <v>235</v>
      </c>
      <c r="E71" t="s">
        <v>246</v>
      </c>
      <c r="F71">
        <v>5893115399</v>
      </c>
      <c r="G71">
        <v>71906216402</v>
      </c>
      <c r="H71">
        <v>2</v>
      </c>
      <c r="I71">
        <v>179178891</v>
      </c>
      <c r="J71">
        <v>9000000</v>
      </c>
      <c r="K71">
        <v>14000000</v>
      </c>
      <c r="L71">
        <v>14332368</v>
      </c>
      <c r="M71">
        <f t="shared" si="40"/>
        <v>37332368</v>
      </c>
      <c r="N71">
        <f t="shared" si="41"/>
        <v>216511259</v>
      </c>
      <c r="O71">
        <f t="shared" si="42"/>
        <v>202178891</v>
      </c>
      <c r="P71">
        <f t="shared" si="43"/>
        <v>14152522.370000001</v>
      </c>
      <c r="Q71">
        <f t="shared" si="44"/>
        <v>82358736.629999995</v>
      </c>
      <c r="R71">
        <f t="shared" si="45"/>
        <v>8235874</v>
      </c>
      <c r="S71">
        <v>1749451</v>
      </c>
      <c r="T71">
        <f t="shared" si="46"/>
        <v>24137847.370000001</v>
      </c>
      <c r="U71">
        <f t="shared" si="47"/>
        <v>192373411.63</v>
      </c>
      <c r="V71">
        <f t="shared" si="48"/>
        <v>46501144.93</v>
      </c>
      <c r="W71">
        <f t="shared" si="49"/>
        <v>263012403.93000001</v>
      </c>
      <c r="X71">
        <v>147488921</v>
      </c>
      <c r="Y71">
        <v>6500000</v>
      </c>
      <c r="Z71">
        <v>11000000</v>
      </c>
      <c r="AA71">
        <v>10616568</v>
      </c>
      <c r="AB71">
        <f t="shared" si="50"/>
        <v>28116568</v>
      </c>
      <c r="AC71">
        <f t="shared" si="51"/>
        <v>175605489</v>
      </c>
      <c r="AD71">
        <f t="shared" si="52"/>
        <v>164988921</v>
      </c>
      <c r="AE71">
        <f t="shared" si="53"/>
        <v>11549224.470000001</v>
      </c>
      <c r="AF71">
        <f t="shared" si="54"/>
        <v>64056264.530000001</v>
      </c>
      <c r="AG71">
        <f t="shared" si="55"/>
        <v>6405626</v>
      </c>
      <c r="AH71">
        <v>1378201</v>
      </c>
      <c r="AI71">
        <f t="shared" si="56"/>
        <v>19333051.469999999</v>
      </c>
      <c r="AJ71">
        <f t="shared" si="57"/>
        <v>156272437.53</v>
      </c>
      <c r="AK71">
        <f t="shared" si="58"/>
        <v>37947451.829999998</v>
      </c>
      <c r="AL71">
        <f t="shared" si="59"/>
        <v>213552940.82999998</v>
      </c>
    </row>
    <row r="72" spans="1:38" x14ac:dyDescent="0.2">
      <c r="A72">
        <v>67</v>
      </c>
      <c r="B72" t="s">
        <v>250</v>
      </c>
      <c r="C72" t="s">
        <v>222</v>
      </c>
      <c r="D72" t="s">
        <v>245</v>
      </c>
      <c r="E72" t="s">
        <v>242</v>
      </c>
      <c r="F72">
        <v>4957331250</v>
      </c>
      <c r="G72">
        <v>45696055012</v>
      </c>
      <c r="H72">
        <v>3</v>
      </c>
      <c r="I72">
        <v>105129293</v>
      </c>
      <c r="J72">
        <v>9000000</v>
      </c>
      <c r="K72">
        <v>14000000</v>
      </c>
      <c r="L72">
        <v>21498552</v>
      </c>
      <c r="M72">
        <f t="shared" si="40"/>
        <v>44498552</v>
      </c>
      <c r="N72">
        <f t="shared" si="41"/>
        <v>149627845</v>
      </c>
      <c r="O72">
        <f t="shared" si="42"/>
        <v>128129293</v>
      </c>
      <c r="P72">
        <f t="shared" si="43"/>
        <v>8969050.5100000016</v>
      </c>
      <c r="Q72">
        <f t="shared" si="44"/>
        <v>20658794.49000001</v>
      </c>
      <c r="R72">
        <f t="shared" si="45"/>
        <v>2065879</v>
      </c>
      <c r="S72">
        <v>1378454</v>
      </c>
      <c r="T72">
        <f t="shared" si="46"/>
        <v>12413383.510000002</v>
      </c>
      <c r="U72">
        <f t="shared" si="47"/>
        <v>137214461.49000001</v>
      </c>
      <c r="V72">
        <f t="shared" si="48"/>
        <v>29469737.390000001</v>
      </c>
      <c r="W72">
        <f t="shared" si="49"/>
        <v>179097582.38999999</v>
      </c>
      <c r="X72">
        <v>79547419</v>
      </c>
      <c r="Y72">
        <v>6500000</v>
      </c>
      <c r="Z72">
        <v>11000000</v>
      </c>
      <c r="AA72">
        <v>15924852</v>
      </c>
      <c r="AB72">
        <f t="shared" si="50"/>
        <v>33424852</v>
      </c>
      <c r="AC72">
        <f t="shared" si="51"/>
        <v>112972271</v>
      </c>
      <c r="AD72">
        <f t="shared" si="52"/>
        <v>97047419</v>
      </c>
      <c r="AE72">
        <f t="shared" si="53"/>
        <v>6793319.330000001</v>
      </c>
      <c r="AF72">
        <f t="shared" si="54"/>
        <v>6178951.6700000018</v>
      </c>
      <c r="AG72">
        <f t="shared" si="55"/>
        <v>617895</v>
      </c>
      <c r="AH72">
        <v>464861</v>
      </c>
      <c r="AI72">
        <f t="shared" si="56"/>
        <v>7876075.330000001</v>
      </c>
      <c r="AJ72">
        <f t="shared" si="57"/>
        <v>105096195.67</v>
      </c>
      <c r="AK72">
        <f t="shared" si="58"/>
        <v>22320906.370000001</v>
      </c>
      <c r="AL72">
        <f t="shared" si="59"/>
        <v>135293177.37</v>
      </c>
    </row>
    <row r="73" spans="1:38" x14ac:dyDescent="0.2">
      <c r="A73">
        <v>68</v>
      </c>
      <c r="B73" t="s">
        <v>237</v>
      </c>
      <c r="C73" t="s">
        <v>251</v>
      </c>
      <c r="D73" t="s">
        <v>238</v>
      </c>
      <c r="E73" t="s">
        <v>236</v>
      </c>
      <c r="F73">
        <v>2542001618</v>
      </c>
      <c r="G73">
        <v>28168314420</v>
      </c>
      <c r="H73">
        <v>0</v>
      </c>
      <c r="I73">
        <v>116071032</v>
      </c>
      <c r="J73">
        <v>9000000</v>
      </c>
      <c r="K73">
        <v>14000000</v>
      </c>
      <c r="L73">
        <v>0</v>
      </c>
      <c r="M73">
        <f t="shared" si="40"/>
        <v>23000000</v>
      </c>
      <c r="N73">
        <f t="shared" si="41"/>
        <v>139071032</v>
      </c>
      <c r="O73">
        <f t="shared" si="42"/>
        <v>139071032</v>
      </c>
      <c r="P73">
        <f t="shared" si="43"/>
        <v>9734972.2400000002</v>
      </c>
      <c r="Q73">
        <f t="shared" si="44"/>
        <v>9336059.7600000054</v>
      </c>
      <c r="R73">
        <f t="shared" si="45"/>
        <v>933606</v>
      </c>
      <c r="S73">
        <v>1272218</v>
      </c>
      <c r="T73">
        <f t="shared" si="46"/>
        <v>11940796.24</v>
      </c>
      <c r="U73">
        <f t="shared" si="47"/>
        <v>127130235.76000001</v>
      </c>
      <c r="V73">
        <f t="shared" si="48"/>
        <v>31986337.360000003</v>
      </c>
      <c r="W73">
        <f t="shared" si="49"/>
        <v>171057369.36000001</v>
      </c>
      <c r="X73">
        <v>92167234</v>
      </c>
      <c r="Y73">
        <v>6500000</v>
      </c>
      <c r="Z73">
        <v>11000000</v>
      </c>
      <c r="AA73">
        <v>0</v>
      </c>
      <c r="AB73">
        <f t="shared" si="50"/>
        <v>17500000</v>
      </c>
      <c r="AC73">
        <f t="shared" si="51"/>
        <v>109667234</v>
      </c>
      <c r="AD73">
        <f t="shared" si="52"/>
        <v>109667234</v>
      </c>
      <c r="AE73">
        <f t="shared" si="53"/>
        <v>7676706.3800000008</v>
      </c>
      <c r="AF73">
        <f t="shared" si="54"/>
        <v>1990527.6200000048</v>
      </c>
      <c r="AG73">
        <f t="shared" si="55"/>
        <v>199053</v>
      </c>
      <c r="AH73">
        <v>462226</v>
      </c>
      <c r="AI73">
        <f t="shared" si="56"/>
        <v>8337985.3800000008</v>
      </c>
      <c r="AJ73">
        <f t="shared" si="57"/>
        <v>101329248.62</v>
      </c>
      <c r="AK73">
        <f t="shared" si="58"/>
        <v>25223463.82</v>
      </c>
      <c r="AL73">
        <f t="shared" si="59"/>
        <v>134890697.81999999</v>
      </c>
    </row>
    <row r="74" spans="1:38" x14ac:dyDescent="0.2">
      <c r="A74">
        <v>69</v>
      </c>
      <c r="B74" t="s">
        <v>210</v>
      </c>
      <c r="C74" t="s">
        <v>251</v>
      </c>
      <c r="D74" t="s">
        <v>212</v>
      </c>
      <c r="E74" t="s">
        <v>220</v>
      </c>
      <c r="F74">
        <v>7485162357</v>
      </c>
      <c r="G74">
        <v>11311579076</v>
      </c>
      <c r="H74">
        <v>1</v>
      </c>
      <c r="I74">
        <v>115152565</v>
      </c>
      <c r="J74">
        <v>9000000</v>
      </c>
      <c r="K74">
        <v>14000000</v>
      </c>
      <c r="L74">
        <v>7166184</v>
      </c>
      <c r="M74">
        <f t="shared" si="40"/>
        <v>30166184</v>
      </c>
      <c r="N74">
        <f t="shared" si="41"/>
        <v>145318749</v>
      </c>
      <c r="O74">
        <f t="shared" si="42"/>
        <v>138152565</v>
      </c>
      <c r="P74">
        <f t="shared" si="43"/>
        <v>9670679.5500000007</v>
      </c>
      <c r="Q74">
        <f t="shared" si="44"/>
        <v>15648069.449999988</v>
      </c>
      <c r="R74">
        <f t="shared" si="45"/>
        <v>1564807</v>
      </c>
      <c r="S74">
        <v>580104</v>
      </c>
      <c r="T74">
        <f t="shared" si="46"/>
        <v>11815590.550000001</v>
      </c>
      <c r="U74">
        <f t="shared" si="47"/>
        <v>133503158.45</v>
      </c>
      <c r="V74">
        <f t="shared" si="48"/>
        <v>31775089.950000003</v>
      </c>
      <c r="W74">
        <f t="shared" si="49"/>
        <v>177093838.94999999</v>
      </c>
      <c r="X74">
        <v>93828155</v>
      </c>
      <c r="Y74">
        <v>6500000</v>
      </c>
      <c r="Z74">
        <v>11000000</v>
      </c>
      <c r="AA74">
        <v>5308284</v>
      </c>
      <c r="AB74">
        <f t="shared" si="50"/>
        <v>22808284</v>
      </c>
      <c r="AC74">
        <f t="shared" si="51"/>
        <v>116636439</v>
      </c>
      <c r="AD74">
        <f t="shared" si="52"/>
        <v>111328155</v>
      </c>
      <c r="AE74">
        <f t="shared" si="53"/>
        <v>7792970.8500000006</v>
      </c>
      <c r="AF74">
        <f t="shared" si="54"/>
        <v>8843468.150000006</v>
      </c>
      <c r="AG74">
        <f t="shared" si="55"/>
        <v>884347</v>
      </c>
      <c r="AH74">
        <v>1165899</v>
      </c>
      <c r="AI74">
        <f t="shared" si="56"/>
        <v>9843216.8500000015</v>
      </c>
      <c r="AJ74">
        <f t="shared" si="57"/>
        <v>106793222.15000001</v>
      </c>
      <c r="AK74">
        <f t="shared" si="58"/>
        <v>25605475.650000002</v>
      </c>
      <c r="AL74">
        <f t="shared" si="59"/>
        <v>142241914.65000001</v>
      </c>
    </row>
    <row r="75" spans="1:38" x14ac:dyDescent="0.2">
      <c r="A75">
        <v>70</v>
      </c>
      <c r="B75" t="s">
        <v>221</v>
      </c>
      <c r="C75" t="s">
        <v>251</v>
      </c>
      <c r="D75" t="s">
        <v>216</v>
      </c>
      <c r="E75" t="s">
        <v>220</v>
      </c>
      <c r="F75">
        <v>4285485534</v>
      </c>
      <c r="G75">
        <v>16889377581</v>
      </c>
      <c r="H75">
        <v>1</v>
      </c>
      <c r="I75">
        <v>90392117</v>
      </c>
      <c r="J75">
        <v>9000000</v>
      </c>
      <c r="K75">
        <v>14000000</v>
      </c>
      <c r="L75">
        <v>7166184</v>
      </c>
      <c r="M75">
        <f t="shared" si="40"/>
        <v>30166184</v>
      </c>
      <c r="N75">
        <f t="shared" si="41"/>
        <v>120558301</v>
      </c>
      <c r="O75">
        <f t="shared" si="42"/>
        <v>113392117</v>
      </c>
      <c r="P75">
        <f t="shared" si="43"/>
        <v>7937448.1900000004</v>
      </c>
      <c r="Q75">
        <f t="shared" si="44"/>
        <v>0</v>
      </c>
      <c r="R75">
        <f t="shared" si="45"/>
        <v>0</v>
      </c>
      <c r="S75">
        <v>1157715</v>
      </c>
      <c r="T75">
        <f t="shared" si="46"/>
        <v>9095163.1900000013</v>
      </c>
      <c r="U75">
        <f t="shared" si="47"/>
        <v>111463137.81</v>
      </c>
      <c r="V75">
        <f t="shared" si="48"/>
        <v>26080186.91</v>
      </c>
      <c r="W75">
        <f t="shared" si="49"/>
        <v>146638487.91</v>
      </c>
      <c r="X75">
        <v>74099790</v>
      </c>
      <c r="Y75">
        <v>6500000</v>
      </c>
      <c r="Z75">
        <v>11000000</v>
      </c>
      <c r="AA75">
        <v>5308284</v>
      </c>
      <c r="AB75">
        <f t="shared" si="50"/>
        <v>22808284</v>
      </c>
      <c r="AC75">
        <f t="shared" si="51"/>
        <v>96908074</v>
      </c>
      <c r="AD75">
        <f t="shared" si="52"/>
        <v>91599790</v>
      </c>
      <c r="AE75">
        <f t="shared" si="53"/>
        <v>6411985.3000000007</v>
      </c>
      <c r="AF75">
        <f t="shared" si="54"/>
        <v>0</v>
      </c>
      <c r="AG75">
        <f t="shared" si="55"/>
        <v>0</v>
      </c>
      <c r="AH75">
        <v>1276921</v>
      </c>
      <c r="AI75">
        <f t="shared" si="56"/>
        <v>7688906.3000000007</v>
      </c>
      <c r="AJ75">
        <f t="shared" si="57"/>
        <v>89219167.700000003</v>
      </c>
      <c r="AK75">
        <f t="shared" si="58"/>
        <v>21067951.699999999</v>
      </c>
      <c r="AL75">
        <f t="shared" si="59"/>
        <v>117976025.7</v>
      </c>
    </row>
    <row r="76" spans="1:38" x14ac:dyDescent="0.2">
      <c r="A76">
        <v>71</v>
      </c>
      <c r="B76" t="s">
        <v>237</v>
      </c>
      <c r="C76" t="s">
        <v>215</v>
      </c>
      <c r="D76" t="s">
        <v>235</v>
      </c>
      <c r="E76" t="s">
        <v>236</v>
      </c>
      <c r="F76">
        <v>1903352803</v>
      </c>
      <c r="G76">
        <v>30938275782</v>
      </c>
      <c r="H76">
        <v>2</v>
      </c>
      <c r="I76">
        <v>125587237</v>
      </c>
      <c r="J76">
        <v>9000000</v>
      </c>
      <c r="K76">
        <v>14000000</v>
      </c>
      <c r="L76">
        <v>14332368</v>
      </c>
      <c r="M76">
        <f t="shared" si="40"/>
        <v>37332368</v>
      </c>
      <c r="N76">
        <f t="shared" si="41"/>
        <v>162919605</v>
      </c>
      <c r="O76">
        <f t="shared" si="42"/>
        <v>148587237</v>
      </c>
      <c r="P76">
        <f t="shared" si="43"/>
        <v>10401106.590000002</v>
      </c>
      <c r="Q76">
        <f t="shared" si="44"/>
        <v>32518498.409999996</v>
      </c>
      <c r="R76">
        <f t="shared" si="45"/>
        <v>3251850</v>
      </c>
      <c r="S76">
        <v>866486</v>
      </c>
      <c r="T76">
        <f t="shared" si="46"/>
        <v>14519442.590000002</v>
      </c>
      <c r="U76">
        <f t="shared" si="47"/>
        <v>148400162.41</v>
      </c>
      <c r="V76">
        <f t="shared" si="48"/>
        <v>34175064.509999998</v>
      </c>
      <c r="W76">
        <f t="shared" si="49"/>
        <v>197094669.50999999</v>
      </c>
      <c r="X76">
        <v>98366711</v>
      </c>
      <c r="Y76">
        <v>6500000</v>
      </c>
      <c r="Z76">
        <v>11000000</v>
      </c>
      <c r="AA76">
        <v>10616568</v>
      </c>
      <c r="AB76">
        <f t="shared" si="50"/>
        <v>28116568</v>
      </c>
      <c r="AC76">
        <f t="shared" si="51"/>
        <v>126483279</v>
      </c>
      <c r="AD76">
        <f t="shared" si="52"/>
        <v>115866711</v>
      </c>
      <c r="AE76">
        <f t="shared" si="53"/>
        <v>8110669.7700000005</v>
      </c>
      <c r="AF76">
        <f t="shared" si="54"/>
        <v>18372609.230000004</v>
      </c>
      <c r="AG76">
        <f t="shared" si="55"/>
        <v>1837261</v>
      </c>
      <c r="AH76">
        <v>1461697</v>
      </c>
      <c r="AI76">
        <f t="shared" si="56"/>
        <v>11409627.77</v>
      </c>
      <c r="AJ76">
        <f t="shared" si="57"/>
        <v>115073651.23</v>
      </c>
      <c r="AK76">
        <f t="shared" si="58"/>
        <v>26649343.530000001</v>
      </c>
      <c r="AL76">
        <f t="shared" si="59"/>
        <v>153132622.53</v>
      </c>
    </row>
    <row r="77" spans="1:38" x14ac:dyDescent="0.2">
      <c r="A77">
        <v>72</v>
      </c>
      <c r="B77" t="s">
        <v>221</v>
      </c>
      <c r="C77" t="s">
        <v>251</v>
      </c>
      <c r="D77" t="s">
        <v>223</v>
      </c>
      <c r="E77" t="s">
        <v>247</v>
      </c>
      <c r="F77">
        <v>7363891614</v>
      </c>
      <c r="G77">
        <v>62430394442</v>
      </c>
      <c r="H77">
        <v>3</v>
      </c>
      <c r="I77">
        <v>84984753</v>
      </c>
      <c r="J77">
        <v>9000000</v>
      </c>
      <c r="K77">
        <v>14000000</v>
      </c>
      <c r="L77">
        <v>21498552</v>
      </c>
      <c r="M77">
        <f t="shared" si="40"/>
        <v>44498552</v>
      </c>
      <c r="N77">
        <f t="shared" si="41"/>
        <v>129483305</v>
      </c>
      <c r="O77">
        <f t="shared" si="42"/>
        <v>107984753</v>
      </c>
      <c r="P77">
        <f t="shared" si="43"/>
        <v>7558932.7100000009</v>
      </c>
      <c r="Q77">
        <f t="shared" si="44"/>
        <v>1924372.2899999917</v>
      </c>
      <c r="R77">
        <f t="shared" si="45"/>
        <v>192437</v>
      </c>
      <c r="S77">
        <v>835813</v>
      </c>
      <c r="T77">
        <f t="shared" si="46"/>
        <v>8587182.7100000009</v>
      </c>
      <c r="U77">
        <f t="shared" si="47"/>
        <v>120896122.28999999</v>
      </c>
      <c r="V77">
        <f t="shared" si="48"/>
        <v>24836493.190000001</v>
      </c>
      <c r="W77">
        <f t="shared" si="49"/>
        <v>154319798.19</v>
      </c>
      <c r="X77">
        <v>71351317</v>
      </c>
      <c r="Y77">
        <v>6500000</v>
      </c>
      <c r="Z77">
        <v>11000000</v>
      </c>
      <c r="AA77">
        <v>15924852</v>
      </c>
      <c r="AB77">
        <f t="shared" si="50"/>
        <v>33424852</v>
      </c>
      <c r="AC77">
        <f t="shared" si="51"/>
        <v>104776169</v>
      </c>
      <c r="AD77">
        <f t="shared" si="52"/>
        <v>88851317</v>
      </c>
      <c r="AE77">
        <f t="shared" si="53"/>
        <v>6219592.1900000004</v>
      </c>
      <c r="AF77">
        <f t="shared" si="54"/>
        <v>0</v>
      </c>
      <c r="AG77">
        <f t="shared" si="55"/>
        <v>0</v>
      </c>
      <c r="AH77">
        <v>799425</v>
      </c>
      <c r="AI77">
        <f t="shared" si="56"/>
        <v>7019017.1900000004</v>
      </c>
      <c r="AJ77">
        <f t="shared" si="57"/>
        <v>97757151.810000002</v>
      </c>
      <c r="AK77">
        <f t="shared" si="58"/>
        <v>20435802.91</v>
      </c>
      <c r="AL77">
        <f t="shared" si="59"/>
        <v>125211971.91</v>
      </c>
    </row>
    <row r="78" spans="1:38" x14ac:dyDescent="0.2">
      <c r="A78">
        <v>73</v>
      </c>
      <c r="B78" t="s">
        <v>218</v>
      </c>
      <c r="C78" t="s">
        <v>219</v>
      </c>
      <c r="D78" t="s">
        <v>235</v>
      </c>
      <c r="E78" t="s">
        <v>229</v>
      </c>
      <c r="F78">
        <v>9066994946</v>
      </c>
      <c r="G78">
        <v>12269312739</v>
      </c>
      <c r="H78">
        <v>3</v>
      </c>
      <c r="I78">
        <v>143582453</v>
      </c>
      <c r="J78">
        <v>9000000</v>
      </c>
      <c r="K78">
        <v>14000000</v>
      </c>
      <c r="L78">
        <v>21498552</v>
      </c>
      <c r="M78">
        <f t="shared" si="40"/>
        <v>44498552</v>
      </c>
      <c r="N78">
        <f t="shared" si="41"/>
        <v>188081005</v>
      </c>
      <c r="O78">
        <f t="shared" si="42"/>
        <v>166582453</v>
      </c>
      <c r="P78">
        <f t="shared" si="43"/>
        <v>11660771.710000001</v>
      </c>
      <c r="Q78">
        <f t="shared" si="44"/>
        <v>56420233.289999992</v>
      </c>
      <c r="R78">
        <f t="shared" si="45"/>
        <v>5642023</v>
      </c>
      <c r="S78">
        <v>540043</v>
      </c>
      <c r="T78">
        <f t="shared" si="46"/>
        <v>17842837.710000001</v>
      </c>
      <c r="U78">
        <f t="shared" si="47"/>
        <v>170238167.28999999</v>
      </c>
      <c r="V78">
        <f t="shared" si="48"/>
        <v>38313964.190000005</v>
      </c>
      <c r="W78">
        <f t="shared" si="49"/>
        <v>226394969.19</v>
      </c>
      <c r="X78">
        <v>108755079</v>
      </c>
      <c r="Y78">
        <v>6500000</v>
      </c>
      <c r="Z78">
        <v>11000000</v>
      </c>
      <c r="AA78">
        <v>15924852</v>
      </c>
      <c r="AB78">
        <f t="shared" si="50"/>
        <v>33424852</v>
      </c>
      <c r="AC78">
        <f t="shared" si="51"/>
        <v>142179931</v>
      </c>
      <c r="AD78">
        <f t="shared" si="52"/>
        <v>126255079</v>
      </c>
      <c r="AE78">
        <f t="shared" si="53"/>
        <v>8837855.5300000012</v>
      </c>
      <c r="AF78">
        <f t="shared" si="54"/>
        <v>33342075.469999999</v>
      </c>
      <c r="AG78">
        <f t="shared" si="55"/>
        <v>3334208</v>
      </c>
      <c r="AH78">
        <v>1228866</v>
      </c>
      <c r="AI78">
        <f t="shared" si="56"/>
        <v>13400929.530000001</v>
      </c>
      <c r="AJ78">
        <f t="shared" si="57"/>
        <v>128779001.47</v>
      </c>
      <c r="AK78">
        <f t="shared" si="58"/>
        <v>29038668.170000002</v>
      </c>
      <c r="AL78">
        <f t="shared" si="59"/>
        <v>171218599.17000002</v>
      </c>
    </row>
    <row r="79" spans="1:38" x14ac:dyDescent="0.2">
      <c r="A79">
        <v>74</v>
      </c>
      <c r="B79" t="s">
        <v>231</v>
      </c>
      <c r="C79" t="s">
        <v>215</v>
      </c>
      <c r="D79" t="s">
        <v>235</v>
      </c>
      <c r="E79" t="s">
        <v>213</v>
      </c>
      <c r="F79">
        <v>9530712912</v>
      </c>
      <c r="G79">
        <v>21039919686</v>
      </c>
      <c r="H79">
        <v>2</v>
      </c>
      <c r="I79">
        <v>104266399</v>
      </c>
      <c r="J79">
        <v>9000000</v>
      </c>
      <c r="K79">
        <v>14000000</v>
      </c>
      <c r="L79">
        <v>14332368</v>
      </c>
      <c r="M79">
        <f t="shared" si="40"/>
        <v>37332368</v>
      </c>
      <c r="N79">
        <f t="shared" si="41"/>
        <v>141598767</v>
      </c>
      <c r="O79">
        <f t="shared" si="42"/>
        <v>127266399</v>
      </c>
      <c r="P79">
        <f t="shared" si="43"/>
        <v>8908647.9300000016</v>
      </c>
      <c r="Q79">
        <f t="shared" si="44"/>
        <v>12690119.069999993</v>
      </c>
      <c r="R79">
        <f t="shared" si="45"/>
        <v>1269012</v>
      </c>
      <c r="S79">
        <v>825657</v>
      </c>
      <c r="T79">
        <f t="shared" si="46"/>
        <v>11003316.930000002</v>
      </c>
      <c r="U79">
        <f t="shared" si="47"/>
        <v>130595450.06999999</v>
      </c>
      <c r="V79">
        <f t="shared" si="48"/>
        <v>29271271.77</v>
      </c>
      <c r="W79">
        <f t="shared" si="49"/>
        <v>170870038.77000001</v>
      </c>
      <c r="X79">
        <v>85350873</v>
      </c>
      <c r="Y79">
        <v>6500000</v>
      </c>
      <c r="Z79">
        <v>11000000</v>
      </c>
      <c r="AA79">
        <v>10616568</v>
      </c>
      <c r="AB79">
        <f t="shared" si="50"/>
        <v>28116568</v>
      </c>
      <c r="AC79">
        <f t="shared" si="51"/>
        <v>113467441</v>
      </c>
      <c r="AD79">
        <f t="shared" si="52"/>
        <v>102850873</v>
      </c>
      <c r="AE79">
        <f t="shared" si="53"/>
        <v>7199561.1100000003</v>
      </c>
      <c r="AF79">
        <f t="shared" si="54"/>
        <v>6267879.8900000006</v>
      </c>
      <c r="AG79">
        <f t="shared" si="55"/>
        <v>626788</v>
      </c>
      <c r="AH79">
        <v>1424408</v>
      </c>
      <c r="AI79">
        <f t="shared" si="56"/>
        <v>9250757.1099999994</v>
      </c>
      <c r="AJ79">
        <f t="shared" si="57"/>
        <v>104216683.89</v>
      </c>
      <c r="AK79">
        <f t="shared" si="58"/>
        <v>23655700.790000003</v>
      </c>
      <c r="AL79">
        <f t="shared" si="59"/>
        <v>137123141.78999999</v>
      </c>
    </row>
    <row r="80" spans="1:38" x14ac:dyDescent="0.2">
      <c r="A80">
        <v>75</v>
      </c>
      <c r="B80" t="s">
        <v>231</v>
      </c>
      <c r="C80" t="s">
        <v>240</v>
      </c>
      <c r="D80" t="s">
        <v>233</v>
      </c>
      <c r="E80" t="s">
        <v>236</v>
      </c>
      <c r="F80">
        <v>7262159840</v>
      </c>
      <c r="G80">
        <v>45019573733</v>
      </c>
      <c r="H80">
        <v>1</v>
      </c>
      <c r="I80">
        <v>83939607</v>
      </c>
      <c r="J80">
        <v>9000000</v>
      </c>
      <c r="K80">
        <v>14000000</v>
      </c>
      <c r="L80">
        <v>7166184</v>
      </c>
      <c r="M80">
        <f t="shared" si="40"/>
        <v>30166184</v>
      </c>
      <c r="N80">
        <f t="shared" si="41"/>
        <v>114105791</v>
      </c>
      <c r="O80">
        <f t="shared" si="42"/>
        <v>106939607</v>
      </c>
      <c r="P80">
        <f t="shared" si="43"/>
        <v>7485772.4900000012</v>
      </c>
      <c r="Q80">
        <f t="shared" si="44"/>
        <v>0</v>
      </c>
      <c r="R80">
        <f t="shared" si="45"/>
        <v>0</v>
      </c>
      <c r="S80">
        <v>518948</v>
      </c>
      <c r="T80">
        <f t="shared" si="46"/>
        <v>8004720.4900000012</v>
      </c>
      <c r="U80">
        <f t="shared" si="47"/>
        <v>106101070.51000001</v>
      </c>
      <c r="V80">
        <f t="shared" si="48"/>
        <v>24596109.609999999</v>
      </c>
      <c r="W80">
        <f t="shared" si="49"/>
        <v>138701900.61000001</v>
      </c>
      <c r="X80">
        <v>64181195</v>
      </c>
      <c r="Y80">
        <v>6500000</v>
      </c>
      <c r="Z80">
        <v>11000000</v>
      </c>
      <c r="AA80">
        <v>5308284</v>
      </c>
      <c r="AB80">
        <f t="shared" si="50"/>
        <v>22808284</v>
      </c>
      <c r="AC80">
        <f t="shared" si="51"/>
        <v>86989479</v>
      </c>
      <c r="AD80">
        <f t="shared" si="52"/>
        <v>81681195</v>
      </c>
      <c r="AE80">
        <f t="shared" si="53"/>
        <v>5717683.6500000004</v>
      </c>
      <c r="AF80">
        <f t="shared" si="54"/>
        <v>0</v>
      </c>
      <c r="AG80">
        <f t="shared" si="55"/>
        <v>0</v>
      </c>
      <c r="AH80">
        <v>1210782</v>
      </c>
      <c r="AI80">
        <f t="shared" si="56"/>
        <v>6928465.6500000004</v>
      </c>
      <c r="AJ80">
        <f t="shared" si="57"/>
        <v>80061013.349999994</v>
      </c>
      <c r="AK80">
        <f t="shared" si="58"/>
        <v>18786674.850000001</v>
      </c>
      <c r="AL80">
        <f t="shared" si="59"/>
        <v>105776153.84999999</v>
      </c>
    </row>
    <row r="81" spans="1:38" x14ac:dyDescent="0.2">
      <c r="A81">
        <v>76</v>
      </c>
      <c r="B81" t="s">
        <v>243</v>
      </c>
      <c r="C81" t="s">
        <v>219</v>
      </c>
      <c r="D81" t="s">
        <v>238</v>
      </c>
      <c r="E81" t="s">
        <v>248</v>
      </c>
      <c r="F81">
        <v>6436310682</v>
      </c>
      <c r="G81">
        <v>23475958208</v>
      </c>
      <c r="H81">
        <v>3</v>
      </c>
      <c r="I81">
        <v>118264514</v>
      </c>
      <c r="J81">
        <v>9000000</v>
      </c>
      <c r="K81">
        <v>14000000</v>
      </c>
      <c r="L81">
        <v>21498552</v>
      </c>
      <c r="M81">
        <f t="shared" si="40"/>
        <v>44498552</v>
      </c>
      <c r="N81">
        <f t="shared" si="41"/>
        <v>162763066</v>
      </c>
      <c r="O81">
        <f t="shared" si="42"/>
        <v>141264514</v>
      </c>
      <c r="P81">
        <f t="shared" si="43"/>
        <v>9888515.9800000004</v>
      </c>
      <c r="Q81">
        <f t="shared" si="44"/>
        <v>32874550.020000011</v>
      </c>
      <c r="R81">
        <f t="shared" si="45"/>
        <v>3287455</v>
      </c>
      <c r="S81">
        <v>614144</v>
      </c>
      <c r="T81">
        <f t="shared" si="46"/>
        <v>13790114.98</v>
      </c>
      <c r="U81">
        <f t="shared" si="47"/>
        <v>148972951.02000001</v>
      </c>
      <c r="V81">
        <f t="shared" si="48"/>
        <v>32490838.220000003</v>
      </c>
      <c r="W81">
        <f t="shared" si="49"/>
        <v>195253904.22</v>
      </c>
      <c r="X81">
        <v>99354475</v>
      </c>
      <c r="Y81">
        <v>6500000</v>
      </c>
      <c r="Z81">
        <v>11000000</v>
      </c>
      <c r="AA81">
        <v>15924852</v>
      </c>
      <c r="AB81">
        <f t="shared" si="50"/>
        <v>33424852</v>
      </c>
      <c r="AC81">
        <f t="shared" si="51"/>
        <v>132779327</v>
      </c>
      <c r="AD81">
        <f t="shared" si="52"/>
        <v>116854475</v>
      </c>
      <c r="AE81">
        <f t="shared" si="53"/>
        <v>8179813.2500000009</v>
      </c>
      <c r="AF81">
        <f t="shared" si="54"/>
        <v>24599513.75</v>
      </c>
      <c r="AG81">
        <f t="shared" si="55"/>
        <v>2459951</v>
      </c>
      <c r="AH81">
        <v>795835</v>
      </c>
      <c r="AI81">
        <f t="shared" si="56"/>
        <v>11435599.25</v>
      </c>
      <c r="AJ81">
        <f t="shared" si="57"/>
        <v>121343727.75</v>
      </c>
      <c r="AK81">
        <f t="shared" si="58"/>
        <v>26876529.25</v>
      </c>
      <c r="AL81">
        <f t="shared" si="59"/>
        <v>159655856.25</v>
      </c>
    </row>
    <row r="82" spans="1:38" x14ac:dyDescent="0.2">
      <c r="A82">
        <v>77</v>
      </c>
      <c r="B82" t="s">
        <v>210</v>
      </c>
      <c r="C82" t="s">
        <v>251</v>
      </c>
      <c r="D82" t="s">
        <v>228</v>
      </c>
      <c r="E82" t="s">
        <v>246</v>
      </c>
      <c r="F82">
        <v>7848515831</v>
      </c>
      <c r="G82">
        <v>69919688040</v>
      </c>
      <c r="H82">
        <v>2</v>
      </c>
      <c r="I82">
        <v>167333374</v>
      </c>
      <c r="J82">
        <v>9000000</v>
      </c>
      <c r="K82">
        <v>14000000</v>
      </c>
      <c r="L82">
        <v>14332368</v>
      </c>
      <c r="M82">
        <f t="shared" si="40"/>
        <v>37332368</v>
      </c>
      <c r="N82">
        <f t="shared" si="41"/>
        <v>204665742</v>
      </c>
      <c r="O82">
        <f t="shared" si="42"/>
        <v>190333374</v>
      </c>
      <c r="P82">
        <f t="shared" si="43"/>
        <v>13323336.180000002</v>
      </c>
      <c r="Q82">
        <f t="shared" si="44"/>
        <v>71342405.819999993</v>
      </c>
      <c r="R82">
        <f t="shared" si="45"/>
        <v>7134241</v>
      </c>
      <c r="S82">
        <v>1275634</v>
      </c>
      <c r="T82">
        <f t="shared" si="46"/>
        <v>21733211.18</v>
      </c>
      <c r="U82">
        <f t="shared" si="47"/>
        <v>182932530.81999999</v>
      </c>
      <c r="V82">
        <f t="shared" si="48"/>
        <v>43776676.020000003</v>
      </c>
      <c r="W82">
        <f t="shared" si="49"/>
        <v>248442418.02000001</v>
      </c>
      <c r="X82">
        <v>127463728</v>
      </c>
      <c r="Y82">
        <v>6500000</v>
      </c>
      <c r="Z82">
        <v>11000000</v>
      </c>
      <c r="AA82">
        <v>10616568</v>
      </c>
      <c r="AB82">
        <f t="shared" si="50"/>
        <v>28116568</v>
      </c>
      <c r="AC82">
        <f t="shared" si="51"/>
        <v>155580296</v>
      </c>
      <c r="AD82">
        <f t="shared" si="52"/>
        <v>144963728</v>
      </c>
      <c r="AE82">
        <f t="shared" si="53"/>
        <v>10147460.960000001</v>
      </c>
      <c r="AF82">
        <f t="shared" si="54"/>
        <v>45432835.039999992</v>
      </c>
      <c r="AG82">
        <f t="shared" si="55"/>
        <v>4543284</v>
      </c>
      <c r="AH82">
        <v>456107</v>
      </c>
      <c r="AI82">
        <f t="shared" si="56"/>
        <v>15146851.960000001</v>
      </c>
      <c r="AJ82">
        <f t="shared" si="57"/>
        <v>140433444.03999999</v>
      </c>
      <c r="AK82">
        <f t="shared" si="58"/>
        <v>33341657.440000001</v>
      </c>
      <c r="AL82">
        <f t="shared" si="59"/>
        <v>188921953.44</v>
      </c>
    </row>
    <row r="83" spans="1:38" x14ac:dyDescent="0.2">
      <c r="A83">
        <v>78</v>
      </c>
      <c r="B83" t="s">
        <v>237</v>
      </c>
      <c r="C83" t="s">
        <v>230</v>
      </c>
      <c r="D83" t="s">
        <v>223</v>
      </c>
      <c r="E83" t="s">
        <v>242</v>
      </c>
      <c r="F83">
        <v>7375646252</v>
      </c>
      <c r="G83">
        <v>72526895632</v>
      </c>
      <c r="H83">
        <v>0</v>
      </c>
      <c r="I83">
        <v>98009957</v>
      </c>
      <c r="J83">
        <v>9000000</v>
      </c>
      <c r="K83">
        <v>14000000</v>
      </c>
      <c r="L83">
        <v>0</v>
      </c>
      <c r="M83">
        <f t="shared" si="40"/>
        <v>23000000</v>
      </c>
      <c r="N83">
        <f t="shared" si="41"/>
        <v>121009957</v>
      </c>
      <c r="O83">
        <f t="shared" si="42"/>
        <v>121009957</v>
      </c>
      <c r="P83">
        <f t="shared" si="43"/>
        <v>8470696.9900000002</v>
      </c>
      <c r="Q83">
        <f t="shared" si="44"/>
        <v>0</v>
      </c>
      <c r="R83">
        <f t="shared" si="45"/>
        <v>0</v>
      </c>
      <c r="S83">
        <v>751532</v>
      </c>
      <c r="T83">
        <f t="shared" si="46"/>
        <v>9222228.9900000002</v>
      </c>
      <c r="U83">
        <f t="shared" si="47"/>
        <v>111787728.01000001</v>
      </c>
      <c r="V83">
        <f t="shared" si="48"/>
        <v>27832290.109999999</v>
      </c>
      <c r="W83">
        <f t="shared" si="49"/>
        <v>148842247.11000001</v>
      </c>
      <c r="X83">
        <v>75636392</v>
      </c>
      <c r="Y83">
        <v>6500000</v>
      </c>
      <c r="Z83">
        <v>11000000</v>
      </c>
      <c r="AA83">
        <v>0</v>
      </c>
      <c r="AB83">
        <f t="shared" si="50"/>
        <v>17500000</v>
      </c>
      <c r="AC83">
        <f t="shared" si="51"/>
        <v>93136392</v>
      </c>
      <c r="AD83">
        <f t="shared" si="52"/>
        <v>93136392</v>
      </c>
      <c r="AE83">
        <f t="shared" si="53"/>
        <v>6519547.4400000004</v>
      </c>
      <c r="AF83">
        <f t="shared" si="54"/>
        <v>0</v>
      </c>
      <c r="AG83">
        <f t="shared" si="55"/>
        <v>0</v>
      </c>
      <c r="AH83">
        <v>1322194</v>
      </c>
      <c r="AI83">
        <f t="shared" si="56"/>
        <v>7841741.4400000004</v>
      </c>
      <c r="AJ83">
        <f t="shared" si="57"/>
        <v>85294650.560000002</v>
      </c>
      <c r="AK83">
        <f t="shared" si="58"/>
        <v>21421370.16</v>
      </c>
      <c r="AL83">
        <f t="shared" si="59"/>
        <v>114557762.16</v>
      </c>
    </row>
    <row r="84" spans="1:38" x14ac:dyDescent="0.2">
      <c r="A84">
        <v>79</v>
      </c>
      <c r="B84" t="s">
        <v>237</v>
      </c>
      <c r="C84" t="s">
        <v>219</v>
      </c>
      <c r="D84" t="s">
        <v>235</v>
      </c>
      <c r="E84" t="s">
        <v>229</v>
      </c>
      <c r="F84">
        <v>6215437612</v>
      </c>
      <c r="G84">
        <v>10306690896</v>
      </c>
      <c r="H84">
        <v>3</v>
      </c>
      <c r="I84">
        <v>152088155</v>
      </c>
      <c r="J84">
        <v>9000000</v>
      </c>
      <c r="K84">
        <v>14000000</v>
      </c>
      <c r="L84">
        <v>21498552</v>
      </c>
      <c r="M84">
        <f t="shared" si="40"/>
        <v>44498552</v>
      </c>
      <c r="N84">
        <f t="shared" si="41"/>
        <v>196586707</v>
      </c>
      <c r="O84">
        <f t="shared" si="42"/>
        <v>175088155</v>
      </c>
      <c r="P84">
        <f t="shared" si="43"/>
        <v>12256170.850000001</v>
      </c>
      <c r="Q84">
        <f t="shared" si="44"/>
        <v>64330536.150000006</v>
      </c>
      <c r="R84">
        <f t="shared" si="45"/>
        <v>6433054</v>
      </c>
      <c r="S84">
        <v>1097461</v>
      </c>
      <c r="T84">
        <f t="shared" si="46"/>
        <v>19786685.850000001</v>
      </c>
      <c r="U84">
        <f t="shared" si="47"/>
        <v>176800021.15000001</v>
      </c>
      <c r="V84">
        <f t="shared" si="48"/>
        <v>40270275.649999999</v>
      </c>
      <c r="W84">
        <f t="shared" si="49"/>
        <v>236856982.65000001</v>
      </c>
      <c r="X84">
        <v>121143114</v>
      </c>
      <c r="Y84">
        <v>6500000</v>
      </c>
      <c r="Z84">
        <v>11000000</v>
      </c>
      <c r="AA84">
        <v>15924852</v>
      </c>
      <c r="AB84">
        <f t="shared" si="50"/>
        <v>33424852</v>
      </c>
      <c r="AC84">
        <f t="shared" si="51"/>
        <v>154567966</v>
      </c>
      <c r="AD84">
        <f t="shared" si="52"/>
        <v>138643114</v>
      </c>
      <c r="AE84">
        <f t="shared" si="53"/>
        <v>9705017.9800000004</v>
      </c>
      <c r="AF84">
        <f t="shared" si="54"/>
        <v>44862948.020000011</v>
      </c>
      <c r="AG84">
        <f t="shared" si="55"/>
        <v>4486295</v>
      </c>
      <c r="AH84">
        <v>1155787</v>
      </c>
      <c r="AI84">
        <f t="shared" si="56"/>
        <v>15347099.98</v>
      </c>
      <c r="AJ84">
        <f t="shared" si="57"/>
        <v>139220866.02000001</v>
      </c>
      <c r="AK84">
        <f t="shared" si="58"/>
        <v>31887916.220000003</v>
      </c>
      <c r="AL84">
        <f t="shared" si="59"/>
        <v>186455882.22</v>
      </c>
    </row>
    <row r="85" spans="1:38" x14ac:dyDescent="0.2">
      <c r="A85">
        <v>80</v>
      </c>
      <c r="B85" t="s">
        <v>214</v>
      </c>
      <c r="C85" t="s">
        <v>224</v>
      </c>
      <c r="D85" t="s">
        <v>216</v>
      </c>
      <c r="E85" t="s">
        <v>239</v>
      </c>
      <c r="F85">
        <v>8878848713</v>
      </c>
      <c r="G85">
        <v>78102407695</v>
      </c>
      <c r="H85">
        <v>1</v>
      </c>
      <c r="I85">
        <v>135008246</v>
      </c>
      <c r="J85">
        <v>9000000</v>
      </c>
      <c r="K85">
        <v>14000000</v>
      </c>
      <c r="L85">
        <v>7166184</v>
      </c>
      <c r="M85">
        <f t="shared" si="40"/>
        <v>30166184</v>
      </c>
      <c r="N85">
        <f t="shared" si="41"/>
        <v>165174430</v>
      </c>
      <c r="O85">
        <f t="shared" si="42"/>
        <v>158008246</v>
      </c>
      <c r="P85">
        <f t="shared" si="43"/>
        <v>11060577.220000001</v>
      </c>
      <c r="Q85">
        <f t="shared" si="44"/>
        <v>34113852.780000001</v>
      </c>
      <c r="R85">
        <f t="shared" si="45"/>
        <v>3411385</v>
      </c>
      <c r="S85">
        <v>1919374</v>
      </c>
      <c r="T85">
        <f t="shared" si="46"/>
        <v>16391336.220000001</v>
      </c>
      <c r="U85">
        <f t="shared" si="47"/>
        <v>148783093.78</v>
      </c>
      <c r="V85">
        <f t="shared" si="48"/>
        <v>36341896.579999998</v>
      </c>
      <c r="W85">
        <f t="shared" si="49"/>
        <v>201516326.57999998</v>
      </c>
      <c r="X85">
        <v>103887165</v>
      </c>
      <c r="Y85">
        <v>6500000</v>
      </c>
      <c r="Z85">
        <v>11000000</v>
      </c>
      <c r="AA85">
        <v>5308284</v>
      </c>
      <c r="AB85">
        <f t="shared" si="50"/>
        <v>22808284</v>
      </c>
      <c r="AC85">
        <f t="shared" si="51"/>
        <v>126695449</v>
      </c>
      <c r="AD85">
        <f t="shared" si="52"/>
        <v>121387165</v>
      </c>
      <c r="AE85">
        <f t="shared" si="53"/>
        <v>8497101.5500000007</v>
      </c>
      <c r="AF85">
        <f t="shared" si="54"/>
        <v>18198347.450000003</v>
      </c>
      <c r="AG85">
        <f t="shared" si="55"/>
        <v>1819835</v>
      </c>
      <c r="AH85">
        <v>846656</v>
      </c>
      <c r="AI85">
        <f t="shared" si="56"/>
        <v>11163592.550000001</v>
      </c>
      <c r="AJ85">
        <f t="shared" si="57"/>
        <v>115531856.45</v>
      </c>
      <c r="AK85">
        <f t="shared" si="58"/>
        <v>27919047.950000003</v>
      </c>
      <c r="AL85">
        <f t="shared" si="59"/>
        <v>154614496.94999999</v>
      </c>
    </row>
    <row r="86" spans="1:38" x14ac:dyDescent="0.2">
      <c r="A86">
        <v>81</v>
      </c>
      <c r="B86" t="s">
        <v>237</v>
      </c>
      <c r="C86" t="s">
        <v>222</v>
      </c>
      <c r="D86" t="s">
        <v>238</v>
      </c>
      <c r="E86" t="s">
        <v>241</v>
      </c>
      <c r="F86">
        <v>4354065586</v>
      </c>
      <c r="G86">
        <v>96279896261</v>
      </c>
      <c r="H86">
        <v>2</v>
      </c>
      <c r="I86">
        <v>179005711</v>
      </c>
      <c r="J86">
        <v>9000000</v>
      </c>
      <c r="K86">
        <v>14000000</v>
      </c>
      <c r="L86">
        <v>14332368</v>
      </c>
      <c r="M86">
        <f t="shared" si="40"/>
        <v>37332368</v>
      </c>
      <c r="N86">
        <f t="shared" si="41"/>
        <v>216338079</v>
      </c>
      <c r="O86">
        <f t="shared" si="42"/>
        <v>202005711</v>
      </c>
      <c r="P86">
        <f t="shared" si="43"/>
        <v>14140399.770000001</v>
      </c>
      <c r="Q86">
        <f t="shared" si="44"/>
        <v>82197679.229999989</v>
      </c>
      <c r="R86">
        <f t="shared" si="45"/>
        <v>8219768</v>
      </c>
      <c r="S86">
        <v>783969</v>
      </c>
      <c r="T86">
        <f t="shared" si="46"/>
        <v>23144136.770000003</v>
      </c>
      <c r="U86">
        <f t="shared" si="47"/>
        <v>193193942.22999999</v>
      </c>
      <c r="V86">
        <f t="shared" si="48"/>
        <v>46461313.530000001</v>
      </c>
      <c r="W86">
        <f t="shared" si="49"/>
        <v>262799392.53</v>
      </c>
      <c r="X86">
        <v>135941138</v>
      </c>
      <c r="Y86">
        <v>6500000</v>
      </c>
      <c r="Z86">
        <v>11000000</v>
      </c>
      <c r="AA86">
        <v>10616568</v>
      </c>
      <c r="AB86">
        <f t="shared" si="50"/>
        <v>28116568</v>
      </c>
      <c r="AC86">
        <f t="shared" si="51"/>
        <v>164057706</v>
      </c>
      <c r="AD86">
        <f t="shared" si="52"/>
        <v>153441138</v>
      </c>
      <c r="AE86">
        <f t="shared" si="53"/>
        <v>10740879.66</v>
      </c>
      <c r="AF86">
        <f t="shared" si="54"/>
        <v>53316826.340000004</v>
      </c>
      <c r="AG86">
        <f t="shared" si="55"/>
        <v>5331683</v>
      </c>
      <c r="AH86">
        <v>1287911</v>
      </c>
      <c r="AI86">
        <f t="shared" si="56"/>
        <v>17360473.66</v>
      </c>
      <c r="AJ86">
        <f t="shared" si="57"/>
        <v>146697232.34</v>
      </c>
      <c r="AK86">
        <f t="shared" si="58"/>
        <v>35291461.740000002</v>
      </c>
      <c r="AL86">
        <f t="shared" si="59"/>
        <v>199349167.74000001</v>
      </c>
    </row>
    <row r="87" spans="1:38" x14ac:dyDescent="0.2">
      <c r="A87">
        <v>82</v>
      </c>
      <c r="B87" t="s">
        <v>221</v>
      </c>
      <c r="C87" t="s">
        <v>224</v>
      </c>
      <c r="D87" t="s">
        <v>233</v>
      </c>
      <c r="E87" t="s">
        <v>236</v>
      </c>
      <c r="F87">
        <v>5891685437</v>
      </c>
      <c r="G87">
        <v>55900251154</v>
      </c>
      <c r="H87">
        <v>3</v>
      </c>
      <c r="I87">
        <v>94432954</v>
      </c>
      <c r="J87">
        <v>9000000</v>
      </c>
      <c r="K87">
        <v>14000000</v>
      </c>
      <c r="L87">
        <v>21498552</v>
      </c>
      <c r="M87">
        <f t="shared" si="40"/>
        <v>44498552</v>
      </c>
      <c r="N87">
        <f t="shared" si="41"/>
        <v>138931506</v>
      </c>
      <c r="O87">
        <f t="shared" si="42"/>
        <v>117432954</v>
      </c>
      <c r="P87">
        <f t="shared" si="43"/>
        <v>8220306.7800000012</v>
      </c>
      <c r="Q87">
        <f t="shared" si="44"/>
        <v>10711199.219999999</v>
      </c>
      <c r="R87">
        <f t="shared" si="45"/>
        <v>1071120</v>
      </c>
      <c r="S87">
        <v>1790047</v>
      </c>
      <c r="T87">
        <f t="shared" si="46"/>
        <v>11081473.780000001</v>
      </c>
      <c r="U87">
        <f t="shared" si="47"/>
        <v>127850032.22</v>
      </c>
      <c r="V87">
        <f t="shared" si="48"/>
        <v>27009579.420000002</v>
      </c>
      <c r="W87">
        <f t="shared" si="49"/>
        <v>165941085.42000002</v>
      </c>
      <c r="X87">
        <v>75616305</v>
      </c>
      <c r="Y87">
        <v>6500000</v>
      </c>
      <c r="Z87">
        <v>11000000</v>
      </c>
      <c r="AA87">
        <v>15924852</v>
      </c>
      <c r="AB87">
        <f t="shared" si="50"/>
        <v>33424852</v>
      </c>
      <c r="AC87">
        <f t="shared" si="51"/>
        <v>109041157</v>
      </c>
      <c r="AD87">
        <f t="shared" si="52"/>
        <v>93116305</v>
      </c>
      <c r="AE87">
        <f t="shared" si="53"/>
        <v>6518141.3500000006</v>
      </c>
      <c r="AF87">
        <f t="shared" si="54"/>
        <v>2523015.650000006</v>
      </c>
      <c r="AG87">
        <f t="shared" si="55"/>
        <v>252302</v>
      </c>
      <c r="AH87">
        <v>1413847</v>
      </c>
      <c r="AI87">
        <f t="shared" si="56"/>
        <v>8184290.3500000006</v>
      </c>
      <c r="AJ87">
        <f t="shared" si="57"/>
        <v>100856866.65000001</v>
      </c>
      <c r="AK87">
        <f t="shared" si="58"/>
        <v>21416750.150000002</v>
      </c>
      <c r="AL87">
        <f t="shared" si="59"/>
        <v>130457907.15000001</v>
      </c>
    </row>
    <row r="88" spans="1:38" x14ac:dyDescent="0.2">
      <c r="A88">
        <v>83</v>
      </c>
      <c r="B88" t="s">
        <v>249</v>
      </c>
      <c r="C88" t="s">
        <v>230</v>
      </c>
      <c r="D88" t="s">
        <v>216</v>
      </c>
      <c r="E88" t="s">
        <v>229</v>
      </c>
      <c r="F88">
        <v>2136176240</v>
      </c>
      <c r="G88">
        <v>81633715957</v>
      </c>
      <c r="H88">
        <v>1</v>
      </c>
      <c r="I88">
        <v>137318267</v>
      </c>
      <c r="J88">
        <v>9000000</v>
      </c>
      <c r="K88">
        <v>14000000</v>
      </c>
      <c r="L88">
        <v>7166184</v>
      </c>
      <c r="M88">
        <f t="shared" si="40"/>
        <v>30166184</v>
      </c>
      <c r="N88">
        <f t="shared" si="41"/>
        <v>167484451</v>
      </c>
      <c r="O88">
        <f t="shared" si="42"/>
        <v>160318267</v>
      </c>
      <c r="P88">
        <f t="shared" si="43"/>
        <v>11222278.690000001</v>
      </c>
      <c r="Q88">
        <f t="shared" si="44"/>
        <v>36262172.310000002</v>
      </c>
      <c r="R88">
        <f t="shared" si="45"/>
        <v>3626217</v>
      </c>
      <c r="S88">
        <v>578225</v>
      </c>
      <c r="T88">
        <f t="shared" si="46"/>
        <v>15426720.690000001</v>
      </c>
      <c r="U88">
        <f t="shared" si="47"/>
        <v>152057730.31</v>
      </c>
      <c r="V88">
        <f t="shared" si="48"/>
        <v>36873201.410000004</v>
      </c>
      <c r="W88">
        <f t="shared" si="49"/>
        <v>204357652.41</v>
      </c>
      <c r="X88">
        <v>110742485</v>
      </c>
      <c r="Y88">
        <v>6500000</v>
      </c>
      <c r="Z88">
        <v>11000000</v>
      </c>
      <c r="AA88">
        <v>5308284</v>
      </c>
      <c r="AB88">
        <f t="shared" si="50"/>
        <v>22808284</v>
      </c>
      <c r="AC88">
        <f t="shared" si="51"/>
        <v>133550769</v>
      </c>
      <c r="AD88">
        <f t="shared" si="52"/>
        <v>128242485</v>
      </c>
      <c r="AE88">
        <f t="shared" si="53"/>
        <v>8976973.9500000011</v>
      </c>
      <c r="AF88">
        <f t="shared" si="54"/>
        <v>24573795.049999997</v>
      </c>
      <c r="AG88">
        <f t="shared" si="55"/>
        <v>2457380</v>
      </c>
      <c r="AH88">
        <v>1138356</v>
      </c>
      <c r="AI88">
        <f t="shared" si="56"/>
        <v>12572709.950000001</v>
      </c>
      <c r="AJ88">
        <f t="shared" si="57"/>
        <v>120978059.05</v>
      </c>
      <c r="AK88">
        <f t="shared" si="58"/>
        <v>29495771.550000001</v>
      </c>
      <c r="AL88">
        <f t="shared" si="59"/>
        <v>163046540.55000001</v>
      </c>
    </row>
    <row r="89" spans="1:38" x14ac:dyDescent="0.2">
      <c r="A89">
        <v>84</v>
      </c>
      <c r="B89" t="s">
        <v>221</v>
      </c>
      <c r="C89" t="s">
        <v>219</v>
      </c>
      <c r="D89" t="s">
        <v>223</v>
      </c>
      <c r="E89" t="s">
        <v>239</v>
      </c>
      <c r="F89">
        <v>7463603068</v>
      </c>
      <c r="G89">
        <v>86673706809</v>
      </c>
      <c r="H89">
        <v>2</v>
      </c>
      <c r="I89">
        <v>138294834</v>
      </c>
      <c r="J89">
        <v>9000000</v>
      </c>
      <c r="K89">
        <v>14000000</v>
      </c>
      <c r="L89">
        <v>14332368</v>
      </c>
      <c r="M89">
        <f t="shared" si="40"/>
        <v>37332368</v>
      </c>
      <c r="N89">
        <f t="shared" si="41"/>
        <v>175627202</v>
      </c>
      <c r="O89">
        <f t="shared" si="42"/>
        <v>161294834</v>
      </c>
      <c r="P89">
        <f t="shared" si="43"/>
        <v>11290638.380000001</v>
      </c>
      <c r="Q89">
        <f t="shared" si="44"/>
        <v>44336563.620000005</v>
      </c>
      <c r="R89">
        <f t="shared" si="45"/>
        <v>4433656</v>
      </c>
      <c r="S89">
        <v>1866878</v>
      </c>
      <c r="T89">
        <f t="shared" si="46"/>
        <v>17591172.380000003</v>
      </c>
      <c r="U89">
        <f t="shared" si="47"/>
        <v>158036029.62</v>
      </c>
      <c r="V89">
        <f t="shared" si="48"/>
        <v>37097811.82</v>
      </c>
      <c r="W89">
        <f t="shared" si="49"/>
        <v>212725013.81999999</v>
      </c>
      <c r="X89">
        <v>116457948</v>
      </c>
      <c r="Y89">
        <v>6500000</v>
      </c>
      <c r="Z89">
        <v>11000000</v>
      </c>
      <c r="AA89">
        <v>10616568</v>
      </c>
      <c r="AB89">
        <f t="shared" si="50"/>
        <v>28116568</v>
      </c>
      <c r="AC89">
        <f t="shared" si="51"/>
        <v>144574516</v>
      </c>
      <c r="AD89">
        <f t="shared" si="52"/>
        <v>133957948</v>
      </c>
      <c r="AE89">
        <f t="shared" si="53"/>
        <v>9377056.3600000013</v>
      </c>
      <c r="AF89">
        <f t="shared" si="54"/>
        <v>35197459.639999986</v>
      </c>
      <c r="AG89">
        <f t="shared" si="55"/>
        <v>3519746</v>
      </c>
      <c r="AH89">
        <v>1144130</v>
      </c>
      <c r="AI89">
        <f t="shared" si="56"/>
        <v>14040932.360000001</v>
      </c>
      <c r="AJ89">
        <f t="shared" si="57"/>
        <v>130533583.64</v>
      </c>
      <c r="AK89">
        <f t="shared" si="58"/>
        <v>30810328.040000003</v>
      </c>
      <c r="AL89">
        <f t="shared" si="59"/>
        <v>175384844.03999999</v>
      </c>
    </row>
    <row r="90" spans="1:38" x14ac:dyDescent="0.2">
      <c r="A90">
        <v>85</v>
      </c>
      <c r="B90" t="s">
        <v>250</v>
      </c>
      <c r="C90" t="s">
        <v>219</v>
      </c>
      <c r="D90" t="s">
        <v>233</v>
      </c>
      <c r="E90" t="s">
        <v>248</v>
      </c>
      <c r="F90">
        <v>6915396822</v>
      </c>
      <c r="G90">
        <v>46443173438</v>
      </c>
      <c r="H90">
        <v>0</v>
      </c>
      <c r="I90">
        <v>91062874</v>
      </c>
      <c r="J90">
        <v>9000000</v>
      </c>
      <c r="K90">
        <v>14000000</v>
      </c>
      <c r="L90">
        <v>0</v>
      </c>
      <c r="M90">
        <f t="shared" si="40"/>
        <v>23000000</v>
      </c>
      <c r="N90">
        <f t="shared" si="41"/>
        <v>114062874</v>
      </c>
      <c r="O90">
        <f t="shared" si="42"/>
        <v>114062874</v>
      </c>
      <c r="P90">
        <f t="shared" si="43"/>
        <v>7984401.1800000006</v>
      </c>
      <c r="Q90">
        <f t="shared" si="44"/>
        <v>0</v>
      </c>
      <c r="R90">
        <f t="shared" si="45"/>
        <v>0</v>
      </c>
      <c r="S90">
        <v>1140031</v>
      </c>
      <c r="T90">
        <f t="shared" si="46"/>
        <v>9124432.1799999997</v>
      </c>
      <c r="U90">
        <f t="shared" si="47"/>
        <v>104938441.81999999</v>
      </c>
      <c r="V90">
        <f t="shared" si="48"/>
        <v>26234461.02</v>
      </c>
      <c r="W90">
        <f t="shared" si="49"/>
        <v>140297335.02000001</v>
      </c>
      <c r="X90">
        <v>76523984</v>
      </c>
      <c r="Y90">
        <v>6500000</v>
      </c>
      <c r="Z90">
        <v>11000000</v>
      </c>
      <c r="AA90">
        <v>0</v>
      </c>
      <c r="AB90">
        <f t="shared" si="50"/>
        <v>17500000</v>
      </c>
      <c r="AC90">
        <f t="shared" si="51"/>
        <v>94023984</v>
      </c>
      <c r="AD90">
        <f t="shared" si="52"/>
        <v>94023984</v>
      </c>
      <c r="AE90">
        <f t="shared" si="53"/>
        <v>6581678.8800000008</v>
      </c>
      <c r="AF90">
        <f t="shared" si="54"/>
        <v>0</v>
      </c>
      <c r="AG90">
        <f t="shared" si="55"/>
        <v>0</v>
      </c>
      <c r="AH90">
        <v>1429604</v>
      </c>
      <c r="AI90">
        <f t="shared" si="56"/>
        <v>8011282.8800000008</v>
      </c>
      <c r="AJ90">
        <f t="shared" si="57"/>
        <v>86012701.120000005</v>
      </c>
      <c r="AK90">
        <f t="shared" si="58"/>
        <v>21625516.32</v>
      </c>
      <c r="AL90">
        <f t="shared" si="59"/>
        <v>115649500.31999999</v>
      </c>
    </row>
    <row r="91" spans="1:38" x14ac:dyDescent="0.2">
      <c r="A91">
        <v>86</v>
      </c>
      <c r="B91" t="s">
        <v>226</v>
      </c>
      <c r="C91" t="s">
        <v>222</v>
      </c>
      <c r="D91" t="s">
        <v>212</v>
      </c>
      <c r="E91" t="s">
        <v>239</v>
      </c>
      <c r="F91">
        <v>2492384399</v>
      </c>
      <c r="G91">
        <v>45671315299</v>
      </c>
      <c r="H91">
        <v>3</v>
      </c>
      <c r="I91">
        <v>135781536</v>
      </c>
      <c r="J91">
        <v>9000000</v>
      </c>
      <c r="K91">
        <v>14000000</v>
      </c>
      <c r="L91">
        <v>21498552</v>
      </c>
      <c r="M91">
        <f t="shared" si="40"/>
        <v>44498552</v>
      </c>
      <c r="N91">
        <f t="shared" si="41"/>
        <v>180280088</v>
      </c>
      <c r="O91">
        <f t="shared" si="42"/>
        <v>158781536</v>
      </c>
      <c r="P91">
        <f t="shared" si="43"/>
        <v>11114707.520000001</v>
      </c>
      <c r="Q91">
        <f t="shared" si="44"/>
        <v>49165380.479999989</v>
      </c>
      <c r="R91">
        <f t="shared" si="45"/>
        <v>4916538</v>
      </c>
      <c r="S91">
        <v>1789259</v>
      </c>
      <c r="T91">
        <f t="shared" si="46"/>
        <v>17820504.520000003</v>
      </c>
      <c r="U91">
        <f t="shared" si="47"/>
        <v>162459583.47999999</v>
      </c>
      <c r="V91">
        <f t="shared" si="48"/>
        <v>36519753.280000001</v>
      </c>
      <c r="W91">
        <f t="shared" si="49"/>
        <v>216799841.28</v>
      </c>
      <c r="X91">
        <v>110561857</v>
      </c>
      <c r="Y91">
        <v>6500000</v>
      </c>
      <c r="Z91">
        <v>11000000</v>
      </c>
      <c r="AA91">
        <v>15924852</v>
      </c>
      <c r="AB91">
        <f t="shared" si="50"/>
        <v>33424852</v>
      </c>
      <c r="AC91">
        <f t="shared" si="51"/>
        <v>143986709</v>
      </c>
      <c r="AD91">
        <f t="shared" si="52"/>
        <v>128061857</v>
      </c>
      <c r="AE91">
        <f t="shared" si="53"/>
        <v>8964329.9900000002</v>
      </c>
      <c r="AF91">
        <f t="shared" si="54"/>
        <v>35022379.00999999</v>
      </c>
      <c r="AG91">
        <f t="shared" si="55"/>
        <v>3502238</v>
      </c>
      <c r="AH91">
        <v>657377</v>
      </c>
      <c r="AI91">
        <f t="shared" si="56"/>
        <v>13123944.99</v>
      </c>
      <c r="AJ91">
        <f t="shared" si="57"/>
        <v>130862764.01000001</v>
      </c>
      <c r="AK91">
        <f t="shared" si="58"/>
        <v>29454227.110000003</v>
      </c>
      <c r="AL91">
        <f t="shared" si="59"/>
        <v>173440936.11000001</v>
      </c>
    </row>
    <row r="92" spans="1:38" x14ac:dyDescent="0.2">
      <c r="A92">
        <v>87</v>
      </c>
      <c r="B92" t="s">
        <v>250</v>
      </c>
      <c r="C92" t="s">
        <v>251</v>
      </c>
      <c r="D92" t="s">
        <v>245</v>
      </c>
      <c r="E92" t="s">
        <v>242</v>
      </c>
      <c r="F92">
        <v>4668102487</v>
      </c>
      <c r="G92">
        <v>34285421280</v>
      </c>
      <c r="H92">
        <v>0</v>
      </c>
      <c r="I92">
        <v>111787708</v>
      </c>
      <c r="J92">
        <v>9000000</v>
      </c>
      <c r="K92">
        <v>14000000</v>
      </c>
      <c r="L92">
        <v>0</v>
      </c>
      <c r="M92">
        <f t="shared" si="40"/>
        <v>23000000</v>
      </c>
      <c r="N92">
        <f t="shared" si="41"/>
        <v>134787708</v>
      </c>
      <c r="O92">
        <f t="shared" si="42"/>
        <v>134787708</v>
      </c>
      <c r="P92">
        <f t="shared" si="43"/>
        <v>9435139.5600000005</v>
      </c>
      <c r="Q92">
        <f t="shared" si="44"/>
        <v>5352568.4399999976</v>
      </c>
      <c r="R92">
        <f t="shared" si="45"/>
        <v>535257</v>
      </c>
      <c r="S92">
        <v>1729198</v>
      </c>
      <c r="T92">
        <f t="shared" si="46"/>
        <v>11699594.560000001</v>
      </c>
      <c r="U92">
        <f t="shared" si="47"/>
        <v>123088113.44</v>
      </c>
      <c r="V92">
        <f t="shared" si="48"/>
        <v>31001172.84</v>
      </c>
      <c r="W92">
        <f t="shared" si="49"/>
        <v>165788880.84</v>
      </c>
      <c r="X92">
        <v>85364351</v>
      </c>
      <c r="Y92">
        <v>6500000</v>
      </c>
      <c r="Z92">
        <v>11000000</v>
      </c>
      <c r="AA92">
        <v>0</v>
      </c>
      <c r="AB92">
        <f t="shared" si="50"/>
        <v>17500000</v>
      </c>
      <c r="AC92">
        <f t="shared" si="51"/>
        <v>102864351</v>
      </c>
      <c r="AD92">
        <f t="shared" si="52"/>
        <v>102864351</v>
      </c>
      <c r="AE92">
        <f t="shared" si="53"/>
        <v>7200504.5700000003</v>
      </c>
      <c r="AF92">
        <f t="shared" si="54"/>
        <v>0</v>
      </c>
      <c r="AG92">
        <f t="shared" si="55"/>
        <v>0</v>
      </c>
      <c r="AH92">
        <v>864591</v>
      </c>
      <c r="AI92">
        <f t="shared" si="56"/>
        <v>8065095.5700000003</v>
      </c>
      <c r="AJ92">
        <f t="shared" si="57"/>
        <v>94799255.430000007</v>
      </c>
      <c r="AK92">
        <f t="shared" si="58"/>
        <v>23658800.73</v>
      </c>
      <c r="AL92">
        <f t="shared" si="59"/>
        <v>126523151.73</v>
      </c>
    </row>
    <row r="93" spans="1:38" x14ac:dyDescent="0.2">
      <c r="A93">
        <v>88</v>
      </c>
      <c r="B93" t="s">
        <v>237</v>
      </c>
      <c r="C93" t="s">
        <v>215</v>
      </c>
      <c r="D93" t="s">
        <v>245</v>
      </c>
      <c r="E93" t="s">
        <v>247</v>
      </c>
      <c r="F93">
        <v>3784680559</v>
      </c>
      <c r="G93">
        <v>74229733885</v>
      </c>
      <c r="H93">
        <v>1</v>
      </c>
      <c r="I93">
        <v>97481254</v>
      </c>
      <c r="J93">
        <v>9000000</v>
      </c>
      <c r="K93">
        <v>14000000</v>
      </c>
      <c r="L93">
        <v>7166184</v>
      </c>
      <c r="M93">
        <f t="shared" si="40"/>
        <v>30166184</v>
      </c>
      <c r="N93">
        <f t="shared" si="41"/>
        <v>127647438</v>
      </c>
      <c r="O93">
        <f t="shared" si="42"/>
        <v>120481254</v>
      </c>
      <c r="P93">
        <f t="shared" si="43"/>
        <v>8433687.7800000012</v>
      </c>
      <c r="Q93">
        <f t="shared" si="44"/>
        <v>0</v>
      </c>
      <c r="R93">
        <f t="shared" si="45"/>
        <v>0</v>
      </c>
      <c r="S93">
        <v>527754</v>
      </c>
      <c r="T93">
        <f t="shared" si="46"/>
        <v>8961441.7800000012</v>
      </c>
      <c r="U93">
        <f t="shared" si="47"/>
        <v>118685996.22</v>
      </c>
      <c r="V93">
        <f t="shared" si="48"/>
        <v>27710688.420000002</v>
      </c>
      <c r="W93">
        <f t="shared" si="49"/>
        <v>155358126.42000002</v>
      </c>
      <c r="X93">
        <v>79101952</v>
      </c>
      <c r="Y93">
        <v>6500000</v>
      </c>
      <c r="Z93">
        <v>11000000</v>
      </c>
      <c r="AA93">
        <v>5308284</v>
      </c>
      <c r="AB93">
        <f t="shared" si="50"/>
        <v>22808284</v>
      </c>
      <c r="AC93">
        <f t="shared" si="51"/>
        <v>101910236</v>
      </c>
      <c r="AD93">
        <f t="shared" si="52"/>
        <v>96601952</v>
      </c>
      <c r="AE93">
        <f t="shared" si="53"/>
        <v>6762136.6400000006</v>
      </c>
      <c r="AF93">
        <f t="shared" si="54"/>
        <v>0</v>
      </c>
      <c r="AG93">
        <f t="shared" si="55"/>
        <v>0</v>
      </c>
      <c r="AH93">
        <v>1465682</v>
      </c>
      <c r="AI93">
        <f t="shared" si="56"/>
        <v>8227818.6400000006</v>
      </c>
      <c r="AJ93">
        <f t="shared" si="57"/>
        <v>93682417.359999999</v>
      </c>
      <c r="AK93">
        <f t="shared" si="58"/>
        <v>22218448.960000001</v>
      </c>
      <c r="AL93">
        <f t="shared" si="59"/>
        <v>124128684.96000001</v>
      </c>
    </row>
    <row r="94" spans="1:38" x14ac:dyDescent="0.2">
      <c r="A94">
        <v>89</v>
      </c>
      <c r="B94" t="s">
        <v>214</v>
      </c>
      <c r="C94" t="s">
        <v>240</v>
      </c>
      <c r="D94" t="s">
        <v>238</v>
      </c>
      <c r="E94" t="s">
        <v>246</v>
      </c>
      <c r="F94">
        <v>4721239019</v>
      </c>
      <c r="G94">
        <v>29801356459</v>
      </c>
      <c r="H94">
        <v>3</v>
      </c>
      <c r="I94">
        <v>181477656</v>
      </c>
      <c r="J94">
        <v>9000000</v>
      </c>
      <c r="K94">
        <v>14000000</v>
      </c>
      <c r="L94">
        <v>21498552</v>
      </c>
      <c r="M94">
        <f t="shared" si="40"/>
        <v>44498552</v>
      </c>
      <c r="N94">
        <f t="shared" si="41"/>
        <v>225976208</v>
      </c>
      <c r="O94">
        <f t="shared" si="42"/>
        <v>204477656</v>
      </c>
      <c r="P94">
        <f t="shared" si="43"/>
        <v>14313435.920000002</v>
      </c>
      <c r="Q94">
        <f t="shared" si="44"/>
        <v>91662772.079999983</v>
      </c>
      <c r="R94">
        <f t="shared" si="45"/>
        <v>9166277</v>
      </c>
      <c r="S94">
        <v>1645465</v>
      </c>
      <c r="T94">
        <f t="shared" si="46"/>
        <v>25125177.920000002</v>
      </c>
      <c r="U94">
        <f t="shared" si="47"/>
        <v>200851030.07999998</v>
      </c>
      <c r="V94">
        <f t="shared" si="48"/>
        <v>47029860.880000003</v>
      </c>
      <c r="W94">
        <f t="shared" si="49"/>
        <v>273006068.88</v>
      </c>
      <c r="X94">
        <v>147997402</v>
      </c>
      <c r="Y94">
        <v>6500000</v>
      </c>
      <c r="Z94">
        <v>11000000</v>
      </c>
      <c r="AA94">
        <v>15924852</v>
      </c>
      <c r="AB94">
        <f t="shared" si="50"/>
        <v>33424852</v>
      </c>
      <c r="AC94">
        <f t="shared" si="51"/>
        <v>181422254</v>
      </c>
      <c r="AD94">
        <f t="shared" si="52"/>
        <v>165497402</v>
      </c>
      <c r="AE94">
        <f t="shared" si="53"/>
        <v>11584818.140000001</v>
      </c>
      <c r="AF94">
        <f t="shared" si="54"/>
        <v>69837435.860000014</v>
      </c>
      <c r="AG94">
        <f t="shared" si="55"/>
        <v>6983744</v>
      </c>
      <c r="AH94">
        <v>1044718</v>
      </c>
      <c r="AI94">
        <f t="shared" si="56"/>
        <v>19613280.140000001</v>
      </c>
      <c r="AJ94">
        <f t="shared" si="57"/>
        <v>161808973.86000001</v>
      </c>
      <c r="AK94">
        <f t="shared" si="58"/>
        <v>38064402.460000001</v>
      </c>
      <c r="AL94">
        <f t="shared" si="59"/>
        <v>219486656.46000001</v>
      </c>
    </row>
    <row r="95" spans="1:38" x14ac:dyDescent="0.2">
      <c r="A95">
        <v>90</v>
      </c>
      <c r="B95" t="s">
        <v>218</v>
      </c>
      <c r="C95" t="s">
        <v>222</v>
      </c>
      <c r="D95" t="s">
        <v>212</v>
      </c>
      <c r="E95" t="s">
        <v>213</v>
      </c>
      <c r="F95">
        <v>2255758193</v>
      </c>
      <c r="G95">
        <v>46702235775</v>
      </c>
      <c r="H95">
        <v>3</v>
      </c>
      <c r="I95">
        <v>108875010</v>
      </c>
      <c r="J95">
        <v>9000000</v>
      </c>
      <c r="K95">
        <v>14000000</v>
      </c>
      <c r="L95">
        <v>21498552</v>
      </c>
      <c r="M95">
        <f t="shared" si="40"/>
        <v>44498552</v>
      </c>
      <c r="N95">
        <f t="shared" si="41"/>
        <v>153373562</v>
      </c>
      <c r="O95">
        <f t="shared" si="42"/>
        <v>131875010</v>
      </c>
      <c r="P95">
        <f t="shared" si="43"/>
        <v>9231250.7000000011</v>
      </c>
      <c r="Q95">
        <f t="shared" si="44"/>
        <v>24142311.300000012</v>
      </c>
      <c r="R95">
        <f t="shared" si="45"/>
        <v>2414231</v>
      </c>
      <c r="S95">
        <v>1133740</v>
      </c>
      <c r="T95">
        <f t="shared" si="46"/>
        <v>12779221.700000001</v>
      </c>
      <c r="U95">
        <f t="shared" si="47"/>
        <v>140594340.30000001</v>
      </c>
      <c r="V95">
        <f t="shared" si="48"/>
        <v>30331252.300000001</v>
      </c>
      <c r="W95">
        <f t="shared" si="49"/>
        <v>183704814.30000001</v>
      </c>
      <c r="X95">
        <v>84331590</v>
      </c>
      <c r="Y95">
        <v>6500000</v>
      </c>
      <c r="Z95">
        <v>11000000</v>
      </c>
      <c r="AA95">
        <v>15924852</v>
      </c>
      <c r="AB95">
        <f t="shared" si="50"/>
        <v>33424852</v>
      </c>
      <c r="AC95">
        <f t="shared" si="51"/>
        <v>117756442</v>
      </c>
      <c r="AD95">
        <f t="shared" si="52"/>
        <v>101831590</v>
      </c>
      <c r="AE95">
        <f t="shared" si="53"/>
        <v>7128211.3000000007</v>
      </c>
      <c r="AF95">
        <f t="shared" si="54"/>
        <v>10628230.700000003</v>
      </c>
      <c r="AG95">
        <f t="shared" si="55"/>
        <v>1062823</v>
      </c>
      <c r="AH95">
        <v>429041</v>
      </c>
      <c r="AI95">
        <f t="shared" si="56"/>
        <v>8620075.3000000007</v>
      </c>
      <c r="AJ95">
        <f t="shared" si="57"/>
        <v>109136366.7</v>
      </c>
      <c r="AK95">
        <f t="shared" si="58"/>
        <v>23421265.699999999</v>
      </c>
      <c r="AL95">
        <f t="shared" si="59"/>
        <v>141177707.69999999</v>
      </c>
    </row>
    <row r="96" spans="1:38" x14ac:dyDescent="0.2">
      <c r="A96">
        <v>91</v>
      </c>
      <c r="B96" t="s">
        <v>237</v>
      </c>
      <c r="C96" t="s">
        <v>224</v>
      </c>
      <c r="D96" t="s">
        <v>245</v>
      </c>
      <c r="E96" t="s">
        <v>248</v>
      </c>
      <c r="F96">
        <v>3553622924</v>
      </c>
      <c r="G96">
        <v>91558357411</v>
      </c>
      <c r="H96">
        <v>1</v>
      </c>
      <c r="I96">
        <v>85557844</v>
      </c>
      <c r="J96">
        <v>9000000</v>
      </c>
      <c r="K96">
        <v>14000000</v>
      </c>
      <c r="L96">
        <v>7166184</v>
      </c>
      <c r="M96">
        <f t="shared" si="40"/>
        <v>30166184</v>
      </c>
      <c r="N96">
        <f t="shared" si="41"/>
        <v>115724028</v>
      </c>
      <c r="O96">
        <f t="shared" si="42"/>
        <v>108557844</v>
      </c>
      <c r="P96">
        <f t="shared" si="43"/>
        <v>7599049.080000001</v>
      </c>
      <c r="Q96">
        <f t="shared" si="44"/>
        <v>0</v>
      </c>
      <c r="R96">
        <f t="shared" si="45"/>
        <v>0</v>
      </c>
      <c r="S96">
        <v>1949386</v>
      </c>
      <c r="T96">
        <f t="shared" si="46"/>
        <v>9548435.0800000019</v>
      </c>
      <c r="U96">
        <f t="shared" si="47"/>
        <v>106175592.92</v>
      </c>
      <c r="V96">
        <f t="shared" si="48"/>
        <v>24968304.120000001</v>
      </c>
      <c r="W96">
        <f t="shared" si="49"/>
        <v>140692332.12</v>
      </c>
      <c r="X96">
        <v>72223912</v>
      </c>
      <c r="Y96">
        <v>6500000</v>
      </c>
      <c r="Z96">
        <v>11000000</v>
      </c>
      <c r="AA96">
        <v>5308284</v>
      </c>
      <c r="AB96">
        <f t="shared" si="50"/>
        <v>22808284</v>
      </c>
      <c r="AC96">
        <f t="shared" si="51"/>
        <v>95032196</v>
      </c>
      <c r="AD96">
        <f t="shared" si="52"/>
        <v>89723912</v>
      </c>
      <c r="AE96">
        <f t="shared" si="53"/>
        <v>6280673.8400000008</v>
      </c>
      <c r="AF96">
        <f t="shared" si="54"/>
        <v>0</v>
      </c>
      <c r="AG96">
        <f t="shared" si="55"/>
        <v>0</v>
      </c>
      <c r="AH96">
        <v>831315</v>
      </c>
      <c r="AI96">
        <f t="shared" si="56"/>
        <v>7111988.8400000008</v>
      </c>
      <c r="AJ96">
        <f t="shared" si="57"/>
        <v>87920207.159999996</v>
      </c>
      <c r="AK96">
        <f t="shared" si="58"/>
        <v>20636499.760000002</v>
      </c>
      <c r="AL96">
        <f t="shared" si="59"/>
        <v>115668695.76000001</v>
      </c>
    </row>
    <row r="97" spans="1:38" x14ac:dyDescent="0.2">
      <c r="A97">
        <v>92</v>
      </c>
      <c r="B97" t="s">
        <v>221</v>
      </c>
      <c r="C97" t="s">
        <v>224</v>
      </c>
      <c r="D97" t="s">
        <v>233</v>
      </c>
      <c r="E97" t="s">
        <v>236</v>
      </c>
      <c r="F97">
        <v>8923980169</v>
      </c>
      <c r="G97">
        <v>17146688826</v>
      </c>
      <c r="H97">
        <v>0</v>
      </c>
      <c r="I97">
        <v>124701701</v>
      </c>
      <c r="J97">
        <v>9000000</v>
      </c>
      <c r="K97">
        <v>14000000</v>
      </c>
      <c r="L97">
        <v>0</v>
      </c>
      <c r="M97">
        <f t="shared" si="40"/>
        <v>23000000</v>
      </c>
      <c r="N97">
        <f t="shared" si="41"/>
        <v>147701701</v>
      </c>
      <c r="O97">
        <f t="shared" si="42"/>
        <v>147701701</v>
      </c>
      <c r="P97">
        <f t="shared" si="43"/>
        <v>10339119.07</v>
      </c>
      <c r="Q97">
        <f t="shared" si="44"/>
        <v>17362581.930000007</v>
      </c>
      <c r="R97">
        <f t="shared" si="45"/>
        <v>1736258</v>
      </c>
      <c r="S97">
        <v>1065528</v>
      </c>
      <c r="T97">
        <f t="shared" si="46"/>
        <v>13140905.07</v>
      </c>
      <c r="U97">
        <f t="shared" si="47"/>
        <v>134560795.93000001</v>
      </c>
      <c r="V97">
        <f t="shared" si="48"/>
        <v>33971391.230000004</v>
      </c>
      <c r="W97">
        <f t="shared" si="49"/>
        <v>181673092.23000002</v>
      </c>
      <c r="X97">
        <v>97035546</v>
      </c>
      <c r="Y97">
        <v>6500000</v>
      </c>
      <c r="Z97">
        <v>11000000</v>
      </c>
      <c r="AA97">
        <v>0</v>
      </c>
      <c r="AB97">
        <f t="shared" si="50"/>
        <v>17500000</v>
      </c>
      <c r="AC97">
        <f t="shared" si="51"/>
        <v>114535546</v>
      </c>
      <c r="AD97">
        <f t="shared" si="52"/>
        <v>114535546</v>
      </c>
      <c r="AE97">
        <f t="shared" si="53"/>
        <v>8017488.2200000007</v>
      </c>
      <c r="AF97">
        <f t="shared" si="54"/>
        <v>6518057.7800000012</v>
      </c>
      <c r="AG97">
        <f t="shared" si="55"/>
        <v>651806</v>
      </c>
      <c r="AH97">
        <v>787975</v>
      </c>
      <c r="AI97">
        <f t="shared" si="56"/>
        <v>9457269.2200000007</v>
      </c>
      <c r="AJ97">
        <f t="shared" si="57"/>
        <v>105078276.78</v>
      </c>
      <c r="AK97">
        <f t="shared" si="58"/>
        <v>26343175.580000002</v>
      </c>
      <c r="AL97">
        <f t="shared" si="59"/>
        <v>140878721.58000001</v>
      </c>
    </row>
    <row r="98" spans="1:38" x14ac:dyDescent="0.2">
      <c r="A98">
        <v>93</v>
      </c>
      <c r="B98" t="s">
        <v>249</v>
      </c>
      <c r="C98" t="s">
        <v>244</v>
      </c>
      <c r="D98" t="s">
        <v>212</v>
      </c>
      <c r="E98" t="s">
        <v>213</v>
      </c>
      <c r="F98">
        <v>7769255713</v>
      </c>
      <c r="G98">
        <v>99278484100</v>
      </c>
      <c r="H98">
        <v>2</v>
      </c>
      <c r="I98">
        <v>108035187</v>
      </c>
      <c r="J98">
        <v>9000000</v>
      </c>
      <c r="K98">
        <v>14000000</v>
      </c>
      <c r="L98">
        <v>14332368</v>
      </c>
      <c r="M98">
        <f t="shared" si="40"/>
        <v>37332368</v>
      </c>
      <c r="N98">
        <f t="shared" si="41"/>
        <v>145367555</v>
      </c>
      <c r="O98">
        <f t="shared" si="42"/>
        <v>131035187</v>
      </c>
      <c r="P98">
        <f t="shared" si="43"/>
        <v>9172463.0900000017</v>
      </c>
      <c r="Q98">
        <f t="shared" si="44"/>
        <v>16195091.909999996</v>
      </c>
      <c r="R98">
        <f t="shared" si="45"/>
        <v>1619509</v>
      </c>
      <c r="S98">
        <v>1821381</v>
      </c>
      <c r="T98">
        <f t="shared" si="46"/>
        <v>12613353.090000002</v>
      </c>
      <c r="U98">
        <f t="shared" si="47"/>
        <v>132754201.91</v>
      </c>
      <c r="V98">
        <f t="shared" si="48"/>
        <v>30138093.010000002</v>
      </c>
      <c r="W98">
        <f t="shared" si="49"/>
        <v>175505648.00999999</v>
      </c>
      <c r="X98">
        <v>83464836</v>
      </c>
      <c r="Y98">
        <v>6500000</v>
      </c>
      <c r="Z98">
        <v>11000000</v>
      </c>
      <c r="AA98">
        <v>10616568</v>
      </c>
      <c r="AB98">
        <f t="shared" si="50"/>
        <v>28116568</v>
      </c>
      <c r="AC98">
        <f t="shared" si="51"/>
        <v>111581404</v>
      </c>
      <c r="AD98">
        <f t="shared" si="52"/>
        <v>100964836</v>
      </c>
      <c r="AE98">
        <f t="shared" si="53"/>
        <v>7067538.5200000005</v>
      </c>
      <c r="AF98">
        <f t="shared" si="54"/>
        <v>4513865.4800000042</v>
      </c>
      <c r="AG98">
        <f t="shared" si="55"/>
        <v>451387</v>
      </c>
      <c r="AH98">
        <v>469218</v>
      </c>
      <c r="AI98">
        <f t="shared" si="56"/>
        <v>7988143.5200000005</v>
      </c>
      <c r="AJ98">
        <f t="shared" si="57"/>
        <v>103593260.48</v>
      </c>
      <c r="AK98">
        <f t="shared" si="58"/>
        <v>23221912.280000001</v>
      </c>
      <c r="AL98">
        <f t="shared" si="59"/>
        <v>134803316.28</v>
      </c>
    </row>
    <row r="99" spans="1:38" x14ac:dyDescent="0.2">
      <c r="A99">
        <v>94</v>
      </c>
      <c r="B99" t="s">
        <v>210</v>
      </c>
      <c r="C99" t="s">
        <v>219</v>
      </c>
      <c r="D99" t="s">
        <v>233</v>
      </c>
      <c r="E99" t="s">
        <v>241</v>
      </c>
      <c r="F99">
        <v>9476356639</v>
      </c>
      <c r="G99">
        <v>71877959398</v>
      </c>
      <c r="H99">
        <v>1</v>
      </c>
      <c r="I99">
        <v>189897285</v>
      </c>
      <c r="J99">
        <v>9000000</v>
      </c>
      <c r="K99">
        <v>14000000</v>
      </c>
      <c r="L99">
        <v>7166184</v>
      </c>
      <c r="M99">
        <f t="shared" si="40"/>
        <v>30166184</v>
      </c>
      <c r="N99">
        <f t="shared" si="41"/>
        <v>220063469</v>
      </c>
      <c r="O99">
        <f t="shared" si="42"/>
        <v>212897285</v>
      </c>
      <c r="P99">
        <f t="shared" si="43"/>
        <v>14902809.950000001</v>
      </c>
      <c r="Q99">
        <f t="shared" si="44"/>
        <v>85160659.050000012</v>
      </c>
      <c r="R99">
        <f t="shared" si="45"/>
        <v>8516066</v>
      </c>
      <c r="S99">
        <v>594738</v>
      </c>
      <c r="T99">
        <f t="shared" si="46"/>
        <v>24013613.950000003</v>
      </c>
      <c r="U99">
        <f t="shared" si="47"/>
        <v>196049855.05000001</v>
      </c>
      <c r="V99">
        <f t="shared" si="48"/>
        <v>48966375.550000004</v>
      </c>
      <c r="W99">
        <f t="shared" si="49"/>
        <v>269029844.55000001</v>
      </c>
      <c r="X99">
        <v>158220471</v>
      </c>
      <c r="Y99">
        <v>6500000</v>
      </c>
      <c r="Z99">
        <v>11000000</v>
      </c>
      <c r="AA99">
        <v>5308284</v>
      </c>
      <c r="AB99">
        <f t="shared" si="50"/>
        <v>22808284</v>
      </c>
      <c r="AC99">
        <f t="shared" si="51"/>
        <v>181028755</v>
      </c>
      <c r="AD99">
        <f t="shared" si="52"/>
        <v>175720471</v>
      </c>
      <c r="AE99">
        <f t="shared" si="53"/>
        <v>12300432.970000001</v>
      </c>
      <c r="AF99">
        <f t="shared" si="54"/>
        <v>68728322.030000001</v>
      </c>
      <c r="AG99">
        <f t="shared" si="55"/>
        <v>6872832</v>
      </c>
      <c r="AH99">
        <v>498785</v>
      </c>
      <c r="AI99">
        <f t="shared" si="56"/>
        <v>19672049.969999999</v>
      </c>
      <c r="AJ99">
        <f t="shared" si="57"/>
        <v>161356705.03</v>
      </c>
      <c r="AK99">
        <f t="shared" si="58"/>
        <v>40415708.329999998</v>
      </c>
      <c r="AL99">
        <f t="shared" si="59"/>
        <v>221444463.32999998</v>
      </c>
    </row>
    <row r="100" spans="1:38" x14ac:dyDescent="0.2">
      <c r="A100">
        <v>95</v>
      </c>
      <c r="B100" t="s">
        <v>231</v>
      </c>
      <c r="C100" t="s">
        <v>230</v>
      </c>
      <c r="D100" t="s">
        <v>245</v>
      </c>
      <c r="E100" t="s">
        <v>234</v>
      </c>
      <c r="F100">
        <v>7902961448</v>
      </c>
      <c r="G100">
        <v>57061554146</v>
      </c>
      <c r="H100">
        <v>3</v>
      </c>
      <c r="I100">
        <v>181980801</v>
      </c>
      <c r="J100">
        <v>9000000</v>
      </c>
      <c r="K100">
        <v>14000000</v>
      </c>
      <c r="L100">
        <v>21498552</v>
      </c>
      <c r="M100">
        <f t="shared" si="40"/>
        <v>44498552</v>
      </c>
      <c r="N100">
        <f t="shared" si="41"/>
        <v>226479353</v>
      </c>
      <c r="O100">
        <f t="shared" si="42"/>
        <v>204980801</v>
      </c>
      <c r="P100">
        <f t="shared" si="43"/>
        <v>14348656.070000002</v>
      </c>
      <c r="Q100">
        <f t="shared" si="44"/>
        <v>92130696.930000007</v>
      </c>
      <c r="R100">
        <f t="shared" si="45"/>
        <v>9213070</v>
      </c>
      <c r="S100">
        <v>1025770</v>
      </c>
      <c r="T100">
        <f t="shared" si="46"/>
        <v>24587496.07</v>
      </c>
      <c r="U100">
        <f t="shared" si="47"/>
        <v>201891856.93000001</v>
      </c>
      <c r="V100">
        <f t="shared" si="48"/>
        <v>47145584.230000004</v>
      </c>
      <c r="W100">
        <f t="shared" si="49"/>
        <v>273624937.23000002</v>
      </c>
      <c r="X100">
        <v>148503163</v>
      </c>
      <c r="Y100">
        <v>6500000</v>
      </c>
      <c r="Z100">
        <v>11000000</v>
      </c>
      <c r="AA100">
        <v>15924852</v>
      </c>
      <c r="AB100">
        <f t="shared" si="50"/>
        <v>33424852</v>
      </c>
      <c r="AC100">
        <f t="shared" si="51"/>
        <v>181928015</v>
      </c>
      <c r="AD100">
        <f t="shared" si="52"/>
        <v>166003163</v>
      </c>
      <c r="AE100">
        <f t="shared" si="53"/>
        <v>11620221.410000002</v>
      </c>
      <c r="AF100">
        <f t="shared" si="54"/>
        <v>70307793.590000004</v>
      </c>
      <c r="AG100">
        <f t="shared" si="55"/>
        <v>7030779</v>
      </c>
      <c r="AH100">
        <v>752849</v>
      </c>
      <c r="AI100">
        <f t="shared" si="56"/>
        <v>19403849.410000004</v>
      </c>
      <c r="AJ100">
        <f t="shared" si="57"/>
        <v>162524165.59</v>
      </c>
      <c r="AK100">
        <f t="shared" si="58"/>
        <v>38180727.490000002</v>
      </c>
      <c r="AL100">
        <f t="shared" si="59"/>
        <v>220108742.49000001</v>
      </c>
    </row>
    <row r="101" spans="1:38" x14ac:dyDescent="0.2">
      <c r="A101">
        <v>96</v>
      </c>
      <c r="B101" t="s">
        <v>243</v>
      </c>
      <c r="C101" t="s">
        <v>251</v>
      </c>
      <c r="D101" t="s">
        <v>238</v>
      </c>
      <c r="E101" t="s">
        <v>220</v>
      </c>
      <c r="F101">
        <v>9927953588</v>
      </c>
      <c r="G101">
        <v>11447162462</v>
      </c>
      <c r="H101">
        <v>2</v>
      </c>
      <c r="I101">
        <v>115775122</v>
      </c>
      <c r="J101">
        <v>9000000</v>
      </c>
      <c r="K101">
        <v>14000000</v>
      </c>
      <c r="L101">
        <v>14332368</v>
      </c>
      <c r="M101">
        <f t="shared" si="40"/>
        <v>37332368</v>
      </c>
      <c r="N101">
        <f t="shared" si="41"/>
        <v>153107490</v>
      </c>
      <c r="O101">
        <f t="shared" si="42"/>
        <v>138775122</v>
      </c>
      <c r="P101">
        <f t="shared" si="43"/>
        <v>9714258.540000001</v>
      </c>
      <c r="Q101">
        <f t="shared" si="44"/>
        <v>23393231.460000008</v>
      </c>
      <c r="R101">
        <f t="shared" si="45"/>
        <v>2339323</v>
      </c>
      <c r="S101">
        <v>1359111</v>
      </c>
      <c r="T101">
        <f t="shared" si="46"/>
        <v>13412692.540000001</v>
      </c>
      <c r="U101">
        <f t="shared" si="47"/>
        <v>139694797.46000001</v>
      </c>
      <c r="V101">
        <f t="shared" si="48"/>
        <v>31918278.060000002</v>
      </c>
      <c r="W101">
        <f t="shared" si="49"/>
        <v>185025768.06</v>
      </c>
      <c r="X101">
        <v>89893279</v>
      </c>
      <c r="Y101">
        <v>6500000</v>
      </c>
      <c r="Z101">
        <v>11000000</v>
      </c>
      <c r="AA101">
        <v>10616568</v>
      </c>
      <c r="AB101">
        <f t="shared" si="50"/>
        <v>28116568</v>
      </c>
      <c r="AC101">
        <f t="shared" si="51"/>
        <v>118009847</v>
      </c>
      <c r="AD101">
        <f t="shared" si="52"/>
        <v>107393279</v>
      </c>
      <c r="AE101">
        <f t="shared" si="53"/>
        <v>7517529.5300000003</v>
      </c>
      <c r="AF101">
        <f t="shared" si="54"/>
        <v>10492317.469999999</v>
      </c>
      <c r="AG101">
        <f t="shared" si="55"/>
        <v>1049232</v>
      </c>
      <c r="AH101">
        <v>648893</v>
      </c>
      <c r="AI101">
        <f t="shared" si="56"/>
        <v>9215654.5300000012</v>
      </c>
      <c r="AJ101">
        <f t="shared" si="57"/>
        <v>108794192.47</v>
      </c>
      <c r="AK101">
        <f t="shared" si="58"/>
        <v>24700454.170000002</v>
      </c>
      <c r="AL101">
        <f t="shared" si="59"/>
        <v>142710301.17000002</v>
      </c>
    </row>
    <row r="102" spans="1:38" x14ac:dyDescent="0.2">
      <c r="A102">
        <v>97</v>
      </c>
      <c r="B102" t="s">
        <v>226</v>
      </c>
      <c r="C102" t="s">
        <v>211</v>
      </c>
      <c r="D102" t="s">
        <v>233</v>
      </c>
      <c r="E102" t="s">
        <v>213</v>
      </c>
      <c r="F102">
        <v>6035159282</v>
      </c>
      <c r="G102">
        <v>26890594344</v>
      </c>
      <c r="H102">
        <v>3</v>
      </c>
      <c r="I102">
        <v>102855475</v>
      </c>
      <c r="J102">
        <v>9000000</v>
      </c>
      <c r="K102">
        <v>14000000</v>
      </c>
      <c r="L102">
        <v>21498552</v>
      </c>
      <c r="M102">
        <f t="shared" ref="M102:M133" si="60">SUM(J102:L102)</f>
        <v>44498552</v>
      </c>
      <c r="N102">
        <f t="shared" ref="N102:N133" si="61">I102+M102</f>
        <v>147354027</v>
      </c>
      <c r="O102">
        <f t="shared" si="42"/>
        <v>125855475</v>
      </c>
      <c r="P102">
        <f t="shared" ref="P102:P133" si="62">O102*0.07</f>
        <v>8809883.25</v>
      </c>
      <c r="Q102">
        <f t="shared" ref="Q102:Q133" si="63">MAX(0, N102-P102-120000000)</f>
        <v>18544143.75</v>
      </c>
      <c r="R102">
        <f t="shared" ref="R102:R133" si="64">ROUND(Q102*0.1,0)</f>
        <v>1854414</v>
      </c>
      <c r="S102">
        <v>1376934</v>
      </c>
      <c r="T102">
        <f t="shared" ref="T102:T133" si="65">SUM(P102,R102,S102)</f>
        <v>12041231.25</v>
      </c>
      <c r="U102">
        <f t="shared" ref="U102:U133" si="66">N102-T102</f>
        <v>135312795.75</v>
      </c>
      <c r="V102">
        <f t="shared" si="48"/>
        <v>28946759.25</v>
      </c>
      <c r="W102">
        <f t="shared" ref="W102:W133" si="67">N102+V102</f>
        <v>176300786.25</v>
      </c>
      <c r="X102">
        <v>81445431</v>
      </c>
      <c r="Y102">
        <v>6500000</v>
      </c>
      <c r="Z102">
        <v>11000000</v>
      </c>
      <c r="AA102">
        <v>15924852</v>
      </c>
      <c r="AB102">
        <f t="shared" ref="AB102:AB133" si="68">SUM(Y102:AA102)</f>
        <v>33424852</v>
      </c>
      <c r="AC102">
        <f t="shared" ref="AC102:AC133" si="69">X102+AB102</f>
        <v>114870283</v>
      </c>
      <c r="AD102">
        <f t="shared" si="52"/>
        <v>98945431</v>
      </c>
      <c r="AE102">
        <f t="shared" ref="AE102:AE133" si="70">AD102*0.07</f>
        <v>6926180.1700000009</v>
      </c>
      <c r="AF102">
        <f t="shared" ref="AF102:AF133" si="71">MAX(0, AC102-AE102-100000000)</f>
        <v>7944102.8299999982</v>
      </c>
      <c r="AG102">
        <f t="shared" ref="AG102:AG133" si="72">ROUND(AF102*0.1,0)</f>
        <v>794410</v>
      </c>
      <c r="AH102">
        <v>576272</v>
      </c>
      <c r="AI102">
        <f t="shared" ref="AI102:AI133" si="73">SUM(AE102,AG102,AH102)</f>
        <v>8296862.1700000009</v>
      </c>
      <c r="AJ102">
        <f t="shared" ref="AJ102:AJ133" si="74">AC102-AI102</f>
        <v>106573420.83</v>
      </c>
      <c r="AK102">
        <f t="shared" si="58"/>
        <v>22757449.130000003</v>
      </c>
      <c r="AL102">
        <f t="shared" ref="AL102:AL133" si="75">AC102+AK102</f>
        <v>137627732.13</v>
      </c>
    </row>
    <row r="103" spans="1:38" x14ac:dyDescent="0.2">
      <c r="A103">
        <v>98</v>
      </c>
      <c r="B103" t="s">
        <v>210</v>
      </c>
      <c r="C103" t="s">
        <v>224</v>
      </c>
      <c r="D103" t="s">
        <v>233</v>
      </c>
      <c r="E103" t="s">
        <v>225</v>
      </c>
      <c r="F103">
        <v>2721824685</v>
      </c>
      <c r="G103">
        <v>18031782106</v>
      </c>
      <c r="H103">
        <v>2</v>
      </c>
      <c r="I103">
        <v>103816511</v>
      </c>
      <c r="J103">
        <v>9000000</v>
      </c>
      <c r="K103">
        <v>14000000</v>
      </c>
      <c r="L103">
        <v>14332368</v>
      </c>
      <c r="M103">
        <f t="shared" si="60"/>
        <v>37332368</v>
      </c>
      <c r="N103">
        <f t="shared" si="61"/>
        <v>141148879</v>
      </c>
      <c r="O103">
        <f t="shared" si="42"/>
        <v>126816511</v>
      </c>
      <c r="P103">
        <f t="shared" si="62"/>
        <v>8877155.7700000014</v>
      </c>
      <c r="Q103">
        <f t="shared" si="63"/>
        <v>12271723.230000004</v>
      </c>
      <c r="R103">
        <f t="shared" si="64"/>
        <v>1227172</v>
      </c>
      <c r="S103">
        <v>1137613</v>
      </c>
      <c r="T103">
        <f t="shared" si="65"/>
        <v>11241940.770000001</v>
      </c>
      <c r="U103">
        <f t="shared" si="66"/>
        <v>129906938.23</v>
      </c>
      <c r="V103">
        <f t="shared" si="48"/>
        <v>29167797.530000001</v>
      </c>
      <c r="W103">
        <f t="shared" si="67"/>
        <v>170316676.53</v>
      </c>
      <c r="X103">
        <v>79745176</v>
      </c>
      <c r="Y103">
        <v>6500000</v>
      </c>
      <c r="Z103">
        <v>11000000</v>
      </c>
      <c r="AA103">
        <v>10616568</v>
      </c>
      <c r="AB103">
        <f t="shared" si="68"/>
        <v>28116568</v>
      </c>
      <c r="AC103">
        <f t="shared" si="69"/>
        <v>107861744</v>
      </c>
      <c r="AD103">
        <f t="shared" si="52"/>
        <v>97245176</v>
      </c>
      <c r="AE103">
        <f t="shared" si="70"/>
        <v>6807162.3200000003</v>
      </c>
      <c r="AF103">
        <f t="shared" si="71"/>
        <v>1054581.6800000072</v>
      </c>
      <c r="AG103">
        <f t="shared" si="72"/>
        <v>105458</v>
      </c>
      <c r="AH103">
        <v>496319</v>
      </c>
      <c r="AI103">
        <f t="shared" si="73"/>
        <v>7408939.3200000003</v>
      </c>
      <c r="AJ103">
        <f t="shared" si="74"/>
        <v>100452804.68000001</v>
      </c>
      <c r="AK103">
        <f t="shared" si="58"/>
        <v>22366390.48</v>
      </c>
      <c r="AL103">
        <f t="shared" si="75"/>
        <v>130228134.48</v>
      </c>
    </row>
    <row r="104" spans="1:38" x14ac:dyDescent="0.2">
      <c r="A104">
        <v>99</v>
      </c>
      <c r="B104" t="s">
        <v>214</v>
      </c>
      <c r="C104" t="s">
        <v>244</v>
      </c>
      <c r="D104" t="s">
        <v>245</v>
      </c>
      <c r="E104" t="s">
        <v>248</v>
      </c>
      <c r="F104">
        <v>7774962167</v>
      </c>
      <c r="G104">
        <v>27757914405</v>
      </c>
      <c r="H104">
        <v>0</v>
      </c>
      <c r="I104">
        <v>88976589</v>
      </c>
      <c r="J104">
        <v>9000000</v>
      </c>
      <c r="K104">
        <v>14000000</v>
      </c>
      <c r="L104">
        <v>0</v>
      </c>
      <c r="M104">
        <f t="shared" si="60"/>
        <v>23000000</v>
      </c>
      <c r="N104">
        <f t="shared" si="61"/>
        <v>111976589</v>
      </c>
      <c r="O104">
        <f t="shared" si="42"/>
        <v>111976589</v>
      </c>
      <c r="P104">
        <f t="shared" si="62"/>
        <v>7838361.2300000004</v>
      </c>
      <c r="Q104">
        <f t="shared" si="63"/>
        <v>0</v>
      </c>
      <c r="R104">
        <f t="shared" si="64"/>
        <v>0</v>
      </c>
      <c r="S104">
        <v>1874877</v>
      </c>
      <c r="T104">
        <f t="shared" si="65"/>
        <v>9713238.2300000004</v>
      </c>
      <c r="U104">
        <f t="shared" si="66"/>
        <v>102263350.77</v>
      </c>
      <c r="V104">
        <f t="shared" si="48"/>
        <v>25754615.470000003</v>
      </c>
      <c r="W104">
        <f t="shared" si="67"/>
        <v>137731204.47</v>
      </c>
      <c r="X104">
        <v>70142385</v>
      </c>
      <c r="Y104">
        <v>6500000</v>
      </c>
      <c r="Z104">
        <v>11000000</v>
      </c>
      <c r="AA104">
        <v>0</v>
      </c>
      <c r="AB104">
        <f t="shared" si="68"/>
        <v>17500000</v>
      </c>
      <c r="AC104">
        <f t="shared" si="69"/>
        <v>87642385</v>
      </c>
      <c r="AD104">
        <f t="shared" si="52"/>
        <v>87642385</v>
      </c>
      <c r="AE104">
        <f t="shared" si="70"/>
        <v>6134966.9500000002</v>
      </c>
      <c r="AF104">
        <f t="shared" si="71"/>
        <v>0</v>
      </c>
      <c r="AG104">
        <f t="shared" si="72"/>
        <v>0</v>
      </c>
      <c r="AH104">
        <v>729468</v>
      </c>
      <c r="AI104">
        <f t="shared" si="73"/>
        <v>6864434.9500000002</v>
      </c>
      <c r="AJ104">
        <f t="shared" si="74"/>
        <v>80777950.049999997</v>
      </c>
      <c r="AK104">
        <f t="shared" si="58"/>
        <v>20157748.550000001</v>
      </c>
      <c r="AL104">
        <f t="shared" si="75"/>
        <v>107800133.55</v>
      </c>
    </row>
    <row r="105" spans="1:38" x14ac:dyDescent="0.2">
      <c r="A105">
        <v>100</v>
      </c>
      <c r="B105" t="s">
        <v>214</v>
      </c>
      <c r="C105" t="s">
        <v>211</v>
      </c>
      <c r="D105" t="s">
        <v>238</v>
      </c>
      <c r="E105" t="s">
        <v>242</v>
      </c>
      <c r="F105">
        <v>2345869713</v>
      </c>
      <c r="G105">
        <v>18063802368</v>
      </c>
      <c r="H105">
        <v>3</v>
      </c>
      <c r="I105">
        <v>115330255</v>
      </c>
      <c r="J105">
        <v>9000000</v>
      </c>
      <c r="K105">
        <v>14000000</v>
      </c>
      <c r="L105">
        <v>21498552</v>
      </c>
      <c r="M105">
        <f t="shared" si="60"/>
        <v>44498552</v>
      </c>
      <c r="N105">
        <f t="shared" si="61"/>
        <v>159828807</v>
      </c>
      <c r="O105">
        <f t="shared" si="42"/>
        <v>138330255</v>
      </c>
      <c r="P105">
        <f t="shared" si="62"/>
        <v>9683117.8500000015</v>
      </c>
      <c r="Q105">
        <f t="shared" si="63"/>
        <v>30145689.150000006</v>
      </c>
      <c r="R105">
        <f t="shared" si="64"/>
        <v>3014569</v>
      </c>
      <c r="S105">
        <v>1807650</v>
      </c>
      <c r="T105">
        <f t="shared" si="65"/>
        <v>14505336.850000001</v>
      </c>
      <c r="U105">
        <f t="shared" si="66"/>
        <v>145323470.15000001</v>
      </c>
      <c r="V105">
        <f t="shared" si="48"/>
        <v>31815958.650000002</v>
      </c>
      <c r="W105">
        <f t="shared" si="67"/>
        <v>191644765.65000001</v>
      </c>
      <c r="X105">
        <v>87560481</v>
      </c>
      <c r="Y105">
        <v>6500000</v>
      </c>
      <c r="Z105">
        <v>11000000</v>
      </c>
      <c r="AA105">
        <v>15924852</v>
      </c>
      <c r="AB105">
        <f t="shared" si="68"/>
        <v>33424852</v>
      </c>
      <c r="AC105">
        <f t="shared" si="69"/>
        <v>120985333</v>
      </c>
      <c r="AD105">
        <f t="shared" si="52"/>
        <v>105060481</v>
      </c>
      <c r="AE105">
        <f t="shared" si="70"/>
        <v>7354233.6700000009</v>
      </c>
      <c r="AF105">
        <f t="shared" si="71"/>
        <v>13631099.329999998</v>
      </c>
      <c r="AG105">
        <f t="shared" si="72"/>
        <v>1363110</v>
      </c>
      <c r="AH105">
        <v>513067</v>
      </c>
      <c r="AI105">
        <f t="shared" si="73"/>
        <v>9230410.6700000018</v>
      </c>
      <c r="AJ105">
        <f t="shared" si="74"/>
        <v>111754922.33</v>
      </c>
      <c r="AK105">
        <f t="shared" si="58"/>
        <v>24163910.630000003</v>
      </c>
      <c r="AL105">
        <f t="shared" si="75"/>
        <v>145149243.63</v>
      </c>
    </row>
    <row r="107" spans="1:38" x14ac:dyDescent="0.2">
      <c r="A107" t="s">
        <v>252</v>
      </c>
      <c r="I107">
        <f t="shared" ref="I107:W107" si="76">SUM(I6:I105)</f>
        <v>12204429024</v>
      </c>
      <c r="J107">
        <f t="shared" si="76"/>
        <v>900000000</v>
      </c>
      <c r="K107">
        <f t="shared" si="76"/>
        <v>1400000000</v>
      </c>
      <c r="L107">
        <f t="shared" si="76"/>
        <v>1160921808</v>
      </c>
      <c r="M107">
        <f t="shared" si="76"/>
        <v>3460921808</v>
      </c>
      <c r="N107">
        <f t="shared" si="76"/>
        <v>15665350832</v>
      </c>
      <c r="O107">
        <f t="shared" si="76"/>
        <v>14504429024</v>
      </c>
      <c r="P107">
        <f t="shared" si="76"/>
        <v>1015310031.6800003</v>
      </c>
      <c r="Q107">
        <f t="shared" si="76"/>
        <v>2906024935.3500009</v>
      </c>
      <c r="R107">
        <f t="shared" si="76"/>
        <v>290602495</v>
      </c>
      <c r="S107">
        <f t="shared" si="76"/>
        <v>127502101</v>
      </c>
      <c r="T107">
        <f t="shared" si="76"/>
        <v>1433414627.6800001</v>
      </c>
      <c r="U107">
        <f t="shared" si="76"/>
        <v>14231936204.319992</v>
      </c>
      <c r="V107">
        <f t="shared" si="76"/>
        <v>3336018675.5200019</v>
      </c>
      <c r="W107">
        <f t="shared" si="76"/>
        <v>19001369507.520004</v>
      </c>
    </row>
    <row r="108" spans="1:38" x14ac:dyDescent="0.2">
      <c r="A108" t="s">
        <v>253</v>
      </c>
      <c r="X108">
        <f t="shared" ref="X108:AL108" si="77">SUM(X6:X105)</f>
        <v>9725246717</v>
      </c>
      <c r="Y108">
        <f t="shared" si="77"/>
        <v>650000000</v>
      </c>
      <c r="Z108">
        <f t="shared" si="77"/>
        <v>1100000000</v>
      </c>
      <c r="AA108">
        <f t="shared" si="77"/>
        <v>859942008</v>
      </c>
      <c r="AB108">
        <f t="shared" si="77"/>
        <v>2609942008</v>
      </c>
      <c r="AC108">
        <f t="shared" si="77"/>
        <v>12335188725</v>
      </c>
      <c r="AD108">
        <f t="shared" si="77"/>
        <v>11475246717</v>
      </c>
      <c r="AE108">
        <f t="shared" si="77"/>
        <v>803267270.1900003</v>
      </c>
      <c r="AF108">
        <f t="shared" si="77"/>
        <v>1898423352.0500002</v>
      </c>
      <c r="AG108">
        <f t="shared" si="77"/>
        <v>189842336</v>
      </c>
      <c r="AH108">
        <f t="shared" si="77"/>
        <v>92657853</v>
      </c>
      <c r="AI108">
        <f t="shared" si="77"/>
        <v>1085767459.1900003</v>
      </c>
      <c r="AJ108">
        <f t="shared" si="77"/>
        <v>11249421265.810001</v>
      </c>
      <c r="AK108">
        <f t="shared" si="77"/>
        <v>2639306744.9100013</v>
      </c>
      <c r="AL108">
        <f t="shared" si="77"/>
        <v>14974495469.91</v>
      </c>
    </row>
    <row r="109" spans="1:38" x14ac:dyDescent="0.2">
      <c r="A109" t="s">
        <v>254</v>
      </c>
      <c r="I109">
        <f t="shared" ref="I109:W109" si="78">I107*12</f>
        <v>146453148288</v>
      </c>
      <c r="J109">
        <f t="shared" si="78"/>
        <v>10800000000</v>
      </c>
      <c r="K109">
        <f t="shared" si="78"/>
        <v>16800000000</v>
      </c>
      <c r="L109">
        <f t="shared" si="78"/>
        <v>13931061696</v>
      </c>
      <c r="M109">
        <f t="shared" si="78"/>
        <v>41531061696</v>
      </c>
      <c r="N109">
        <f t="shared" si="78"/>
        <v>187984209984</v>
      </c>
      <c r="O109">
        <f t="shared" si="78"/>
        <v>174053148288</v>
      </c>
      <c r="P109">
        <f t="shared" si="78"/>
        <v>12183720380.160004</v>
      </c>
      <c r="Q109">
        <f t="shared" si="78"/>
        <v>34872299224.200012</v>
      </c>
      <c r="R109">
        <f t="shared" si="78"/>
        <v>3487229940</v>
      </c>
      <c r="S109">
        <f t="shared" si="78"/>
        <v>1530025212</v>
      </c>
      <c r="T109">
        <f t="shared" si="78"/>
        <v>17200975532.16</v>
      </c>
      <c r="U109">
        <f t="shared" si="78"/>
        <v>170783234451.8399</v>
      </c>
      <c r="V109">
        <f t="shared" si="78"/>
        <v>40032224106.240021</v>
      </c>
      <c r="W109">
        <f t="shared" si="78"/>
        <v>228016434090.24005</v>
      </c>
    </row>
    <row r="110" spans="1:38" x14ac:dyDescent="0.2">
      <c r="A110" t="s">
        <v>255</v>
      </c>
      <c r="X110">
        <f t="shared" ref="X110:AL110" si="79">X108*12</f>
        <v>116702960604</v>
      </c>
      <c r="Y110">
        <f t="shared" si="79"/>
        <v>7800000000</v>
      </c>
      <c r="Z110">
        <f t="shared" si="79"/>
        <v>13200000000</v>
      </c>
      <c r="AA110">
        <f t="shared" si="79"/>
        <v>10319304096</v>
      </c>
      <c r="AB110">
        <f t="shared" si="79"/>
        <v>31319304096</v>
      </c>
      <c r="AC110">
        <f t="shared" si="79"/>
        <v>148022264700</v>
      </c>
      <c r="AD110">
        <f t="shared" si="79"/>
        <v>137702960604</v>
      </c>
      <c r="AE110">
        <f t="shared" si="79"/>
        <v>9639207242.2800026</v>
      </c>
      <c r="AF110">
        <f t="shared" si="79"/>
        <v>22781080224.600002</v>
      </c>
      <c r="AG110">
        <f t="shared" si="79"/>
        <v>2278108032</v>
      </c>
      <c r="AH110">
        <f t="shared" si="79"/>
        <v>1111894236</v>
      </c>
      <c r="AI110">
        <f t="shared" si="79"/>
        <v>13029209510.280003</v>
      </c>
      <c r="AJ110">
        <f t="shared" si="79"/>
        <v>134993055189.72002</v>
      </c>
      <c r="AK110">
        <f t="shared" si="79"/>
        <v>31671680938.920013</v>
      </c>
      <c r="AL110">
        <f t="shared" si="79"/>
        <v>179693945638.91998</v>
      </c>
    </row>
    <row r="111" spans="1:38" x14ac:dyDescent="0.2">
      <c r="A111" t="s">
        <v>256</v>
      </c>
      <c r="I111" s="5">
        <f t="shared" ref="I111:W111" si="80">I109/1000000</f>
        <v>146453.148288</v>
      </c>
      <c r="J111" s="5">
        <f t="shared" si="80"/>
        <v>10800</v>
      </c>
      <c r="K111" s="5">
        <f t="shared" si="80"/>
        <v>16800</v>
      </c>
      <c r="L111" s="5">
        <f t="shared" si="80"/>
        <v>13931.061696000001</v>
      </c>
      <c r="M111" s="5">
        <f t="shared" si="80"/>
        <v>41531.061695999997</v>
      </c>
      <c r="N111" s="5">
        <f t="shared" si="80"/>
        <v>187984.20998399999</v>
      </c>
      <c r="O111" s="5">
        <f t="shared" si="80"/>
        <v>174053.148288</v>
      </c>
      <c r="P111" s="5">
        <f t="shared" si="80"/>
        <v>12183.720380160004</v>
      </c>
      <c r="Q111" s="5">
        <f t="shared" si="80"/>
        <v>34872.299224200011</v>
      </c>
      <c r="R111" s="5">
        <f t="shared" si="80"/>
        <v>3487.2299400000002</v>
      </c>
      <c r="S111" s="5">
        <f t="shared" si="80"/>
        <v>1530.025212</v>
      </c>
      <c r="T111" s="5">
        <f t="shared" si="80"/>
        <v>17200.975532159999</v>
      </c>
      <c r="U111" s="5">
        <f t="shared" si="80"/>
        <v>170783.2344518399</v>
      </c>
      <c r="V111" s="5">
        <f t="shared" si="80"/>
        <v>40032.224106240021</v>
      </c>
      <c r="W111" s="5">
        <f t="shared" si="80"/>
        <v>228016.43409024004</v>
      </c>
    </row>
    <row r="112" spans="1:38" x14ac:dyDescent="0.2">
      <c r="A112" t="s">
        <v>257</v>
      </c>
      <c r="X112" s="5">
        <f t="shared" ref="X112:AL112" si="81">X110/1000000</f>
        <v>116702.96060400001</v>
      </c>
      <c r="Y112" s="5">
        <f t="shared" si="81"/>
        <v>7800</v>
      </c>
      <c r="Z112" s="5">
        <f t="shared" si="81"/>
        <v>13200</v>
      </c>
      <c r="AA112" s="5">
        <f t="shared" si="81"/>
        <v>10319.304096</v>
      </c>
      <c r="AB112" s="5">
        <f t="shared" si="81"/>
        <v>31319.304096</v>
      </c>
      <c r="AC112" s="5">
        <f t="shared" si="81"/>
        <v>148022.2647</v>
      </c>
      <c r="AD112" s="5">
        <f t="shared" si="81"/>
        <v>137702.96060399999</v>
      </c>
      <c r="AE112" s="5">
        <f t="shared" si="81"/>
        <v>9639.2072422800029</v>
      </c>
      <c r="AF112" s="5">
        <f t="shared" si="81"/>
        <v>22781.080224600002</v>
      </c>
      <c r="AG112" s="5">
        <f t="shared" si="81"/>
        <v>2278.1080320000001</v>
      </c>
      <c r="AH112" s="5">
        <f t="shared" si="81"/>
        <v>1111.8942360000001</v>
      </c>
      <c r="AI112" s="5">
        <f t="shared" si="81"/>
        <v>13029.209510280003</v>
      </c>
      <c r="AJ112" s="5">
        <f t="shared" si="81"/>
        <v>134993.05518972001</v>
      </c>
      <c r="AK112" s="5">
        <f t="shared" si="81"/>
        <v>31671.680938920013</v>
      </c>
      <c r="AL112" s="5">
        <f t="shared" si="81"/>
        <v>179693.94563891998</v>
      </c>
    </row>
    <row r="114" spans="1:5" x14ac:dyDescent="0.2">
      <c r="A114" t="s">
        <v>258</v>
      </c>
    </row>
    <row r="115" spans="1:5" x14ac:dyDescent="0.2">
      <c r="B115" t="s">
        <v>259</v>
      </c>
      <c r="E115">
        <f>ROUND(SUMIF(D6:D105,"*فروش*",W6:W105)*12/1000000,0)</f>
        <v>26143</v>
      </c>
    </row>
    <row r="116" spans="1:5" x14ac:dyDescent="0.2">
      <c r="B116" t="s">
        <v>260</v>
      </c>
      <c r="E116">
        <f>ROUND(SUMIF(D6:D105,"*فروش*",AL6:AL105)*12/1000000,0)</f>
        <v>20261</v>
      </c>
    </row>
    <row r="117" spans="1:5" x14ac:dyDescent="0.2">
      <c r="B117" t="s">
        <v>261</v>
      </c>
      <c r="E117">
        <f>ROUND(SUMIF(D6:D105,"*اداری*",W6:W105)*12/1000000,0)</f>
        <v>37223</v>
      </c>
    </row>
    <row r="118" spans="1:5" x14ac:dyDescent="0.2">
      <c r="B118" t="s">
        <v>262</v>
      </c>
      <c r="E118">
        <f>ROUND(SUMIF(D6:D105,"*اداری*",AL6:AL105)*12/1000000,0)</f>
        <v>29456</v>
      </c>
    </row>
    <row r="119" spans="1:5" x14ac:dyDescent="0.2">
      <c r="B119" t="s">
        <v>263</v>
      </c>
      <c r="E119">
        <f>ROUND(SUMIFS(W6:W105, D6:D105, "&lt;&gt;*فروش*", D6:D105, "&lt;&gt;*اداری*")*12/1000000, 0)</f>
        <v>164650</v>
      </c>
    </row>
    <row r="120" spans="1:5" x14ac:dyDescent="0.2">
      <c r="B120" t="s">
        <v>264</v>
      </c>
      <c r="E120">
        <f>ROUND(SUMIFS(AL6:AL105, D6:D105, "&lt;&gt;*فروش*", D6:D105, "&lt;&gt;*اداری*")*12/1000000, 0)</f>
        <v>129977</v>
      </c>
    </row>
  </sheetData>
  <mergeCells count="4">
    <mergeCell ref="A1:D1"/>
    <mergeCell ref="A4:D4"/>
    <mergeCell ref="A3:D3"/>
    <mergeCell ref="A2:D2"/>
  </mergeCells>
  <hyperlinks>
    <hyperlink ref="AZ1" location="'سودوزیان'!A1" display="بازگشت به سود و زیان"/>
  </hyperlink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x14ac:dyDescent="0.2"/>
  <sheetData/>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x14ac:dyDescent="0.2"/>
  <sheetData/>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x14ac:dyDescent="0.2"/>
  <sheetData/>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x14ac:dyDescent="0.2"/>
  <sheetData/>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x14ac:dyDescent="0.2"/>
  <sheetData/>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x14ac:dyDescent="0.2"/>
  <sheetData/>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x14ac:dyDescent="0.2"/>
  <sheetData/>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x14ac:dyDescent="0.2"/>
  <sheetData/>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x14ac:dyDescent="0.2"/>
  <sheetData/>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x14ac:dyDescent="0.2"/>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298"/>
  <sheetViews>
    <sheetView rightToLeft="1" workbookViewId="0"/>
  </sheetViews>
  <sheetFormatPr defaultRowHeight="14.25" x14ac:dyDescent="0.2"/>
  <cols>
    <col min="1" max="1" width="5" customWidth="1"/>
    <col min="2" max="2" width="45" customWidth="1"/>
    <col min="3" max="4" width="18" customWidth="1"/>
  </cols>
  <sheetData>
    <row r="1" spans="1:52" ht="20.25" x14ac:dyDescent="0.3">
      <c r="A1" s="14" t="s">
        <v>265</v>
      </c>
      <c r="B1" s="15"/>
      <c r="C1" s="15"/>
      <c r="D1" s="15"/>
      <c r="AZ1" s="1" t="s">
        <v>170</v>
      </c>
    </row>
    <row r="2" spans="1:52" ht="18" x14ac:dyDescent="0.25">
      <c r="A2" s="17" t="s">
        <v>266</v>
      </c>
      <c r="B2" s="15"/>
      <c r="C2" s="15"/>
      <c r="D2" s="15"/>
    </row>
    <row r="3" spans="1:52" x14ac:dyDescent="0.2">
      <c r="A3" s="16" t="s">
        <v>267</v>
      </c>
      <c r="B3" s="15"/>
      <c r="C3" s="15"/>
      <c r="D3" s="15"/>
    </row>
    <row r="4" spans="1:52" x14ac:dyDescent="0.2">
      <c r="A4" s="18" t="s">
        <v>268</v>
      </c>
      <c r="B4" s="15"/>
      <c r="C4" s="15"/>
      <c r="D4" s="15"/>
    </row>
    <row r="5" spans="1:52" ht="15" x14ac:dyDescent="0.25">
      <c r="B5" s="2" t="s">
        <v>123</v>
      </c>
      <c r="C5" s="2" t="s">
        <v>269</v>
      </c>
      <c r="D5" s="2" t="s">
        <v>270</v>
      </c>
    </row>
    <row r="6" spans="1:52" ht="15" x14ac:dyDescent="0.25">
      <c r="B6" s="2" t="s">
        <v>271</v>
      </c>
    </row>
    <row r="9" spans="1:52" ht="15" x14ac:dyDescent="0.25">
      <c r="B9" s="2"/>
    </row>
    <row r="11" spans="1:52" ht="15" x14ac:dyDescent="0.25">
      <c r="B11" s="2"/>
    </row>
    <row r="16" spans="1:52" ht="15" x14ac:dyDescent="0.25">
      <c r="B16" s="2"/>
    </row>
    <row r="18" spans="2:4" ht="15" x14ac:dyDescent="0.25">
      <c r="B18" s="2"/>
    </row>
    <row r="19" spans="2:4" ht="15" x14ac:dyDescent="0.25">
      <c r="B19" s="2"/>
      <c r="C19" s="2"/>
      <c r="D19" s="2"/>
    </row>
    <row r="20" spans="2:4" ht="15" x14ac:dyDescent="0.25">
      <c r="B20" s="2"/>
    </row>
    <row r="23" spans="2:4" ht="15" x14ac:dyDescent="0.25">
      <c r="B23" s="2"/>
    </row>
    <row r="25" spans="2:4" ht="15" x14ac:dyDescent="0.25">
      <c r="B25" s="2"/>
    </row>
    <row r="30" spans="2:4" ht="15" x14ac:dyDescent="0.25">
      <c r="B30" s="2"/>
    </row>
    <row r="32" spans="2:4" ht="15" x14ac:dyDescent="0.25">
      <c r="B32" s="2"/>
    </row>
    <row r="33" spans="2:4" ht="15" x14ac:dyDescent="0.25">
      <c r="B33" s="2"/>
      <c r="C33" s="2"/>
      <c r="D33" s="2"/>
    </row>
    <row r="34" spans="2:4" ht="15" x14ac:dyDescent="0.25">
      <c r="B34" s="2"/>
    </row>
    <row r="37" spans="2:4" ht="15" x14ac:dyDescent="0.25">
      <c r="B37" s="2"/>
    </row>
    <row r="39" spans="2:4" ht="15" x14ac:dyDescent="0.25">
      <c r="B39" s="2"/>
    </row>
    <row r="44" spans="2:4" ht="15" x14ac:dyDescent="0.25">
      <c r="B44" s="2"/>
    </row>
    <row r="46" spans="2:4" ht="15" x14ac:dyDescent="0.25">
      <c r="B46" s="2"/>
    </row>
    <row r="47" spans="2:4" ht="15" x14ac:dyDescent="0.25">
      <c r="B47" s="2"/>
      <c r="C47" s="2"/>
      <c r="D47" s="2"/>
    </row>
    <row r="48" spans="2:4" ht="15" x14ac:dyDescent="0.25">
      <c r="B48" s="2"/>
    </row>
    <row r="51" spans="2:4" ht="15" x14ac:dyDescent="0.25">
      <c r="B51" s="2"/>
    </row>
    <row r="53" spans="2:4" ht="15" x14ac:dyDescent="0.25">
      <c r="B53" s="2"/>
    </row>
    <row r="58" spans="2:4" ht="15" x14ac:dyDescent="0.25">
      <c r="B58" s="2"/>
    </row>
    <row r="60" spans="2:4" ht="15" x14ac:dyDescent="0.25">
      <c r="B60" s="2"/>
    </row>
    <row r="61" spans="2:4" ht="15" x14ac:dyDescent="0.25">
      <c r="B61" s="2"/>
      <c r="C61" s="2"/>
      <c r="D61" s="2"/>
    </row>
    <row r="62" spans="2:4" ht="15" x14ac:dyDescent="0.25">
      <c r="B62" s="2"/>
    </row>
    <row r="65" spans="2:4" ht="15" x14ac:dyDescent="0.25">
      <c r="B65" s="2"/>
    </row>
    <row r="67" spans="2:4" ht="15" x14ac:dyDescent="0.25">
      <c r="B67" s="2"/>
    </row>
    <row r="72" spans="2:4" ht="15" x14ac:dyDescent="0.25">
      <c r="B72" s="2"/>
    </row>
    <row r="74" spans="2:4" ht="15" x14ac:dyDescent="0.25">
      <c r="B74" s="2"/>
    </row>
    <row r="75" spans="2:4" ht="15" x14ac:dyDescent="0.25">
      <c r="B75" s="2"/>
      <c r="C75" s="2"/>
      <c r="D75" s="2"/>
    </row>
    <row r="76" spans="2:4" ht="15" x14ac:dyDescent="0.25">
      <c r="B76" s="2"/>
    </row>
    <row r="79" spans="2:4" ht="15" x14ac:dyDescent="0.25">
      <c r="B79" s="2"/>
    </row>
    <row r="81" spans="2:4" ht="15" x14ac:dyDescent="0.25">
      <c r="B81" s="2"/>
    </row>
    <row r="86" spans="2:4" ht="15" x14ac:dyDescent="0.25">
      <c r="B86" s="2"/>
    </row>
    <row r="88" spans="2:4" ht="15" x14ac:dyDescent="0.25">
      <c r="B88" s="2"/>
    </row>
    <row r="89" spans="2:4" ht="15" x14ac:dyDescent="0.25">
      <c r="B89" s="2"/>
      <c r="C89" s="2"/>
      <c r="D89" s="2"/>
    </row>
    <row r="90" spans="2:4" ht="15" x14ac:dyDescent="0.25">
      <c r="B90" s="2"/>
    </row>
    <row r="93" spans="2:4" ht="15" x14ac:dyDescent="0.25">
      <c r="B93" s="2"/>
    </row>
    <row r="95" spans="2:4" ht="15" x14ac:dyDescent="0.25">
      <c r="B95" s="2"/>
    </row>
    <row r="100" spans="2:4" ht="15" x14ac:dyDescent="0.25">
      <c r="B100" s="2"/>
    </row>
    <row r="102" spans="2:4" ht="15" x14ac:dyDescent="0.25">
      <c r="B102" s="2"/>
    </row>
    <row r="103" spans="2:4" ht="15" x14ac:dyDescent="0.25">
      <c r="B103" s="2"/>
      <c r="C103" s="2"/>
      <c r="D103" s="2"/>
    </row>
    <row r="104" spans="2:4" ht="15" x14ac:dyDescent="0.25">
      <c r="B104" s="2"/>
    </row>
    <row r="107" spans="2:4" ht="15" x14ac:dyDescent="0.25">
      <c r="B107" s="2"/>
    </row>
    <row r="109" spans="2:4" ht="15" x14ac:dyDescent="0.25">
      <c r="B109" s="2"/>
    </row>
    <row r="114" spans="2:4" ht="15" x14ac:dyDescent="0.25">
      <c r="B114" s="2"/>
    </row>
    <row r="116" spans="2:4" ht="15" x14ac:dyDescent="0.25">
      <c r="B116" s="2"/>
    </row>
    <row r="117" spans="2:4" ht="15" x14ac:dyDescent="0.25">
      <c r="B117" s="2"/>
      <c r="C117" s="2"/>
      <c r="D117" s="2"/>
    </row>
    <row r="118" spans="2:4" ht="15" x14ac:dyDescent="0.25">
      <c r="B118" s="2"/>
    </row>
    <row r="121" spans="2:4" ht="15" x14ac:dyDescent="0.25">
      <c r="B121" s="2"/>
    </row>
    <row r="123" spans="2:4" ht="15" x14ac:dyDescent="0.25">
      <c r="B123" s="2"/>
    </row>
    <row r="128" spans="2:4" ht="15" x14ac:dyDescent="0.25">
      <c r="B128" s="2"/>
    </row>
    <row r="130" spans="2:4" ht="15" x14ac:dyDescent="0.25">
      <c r="B130" s="2"/>
    </row>
    <row r="131" spans="2:4" ht="15" x14ac:dyDescent="0.25">
      <c r="B131" s="2"/>
      <c r="C131" s="2"/>
      <c r="D131" s="2"/>
    </row>
    <row r="132" spans="2:4" ht="15" x14ac:dyDescent="0.25">
      <c r="B132" s="2"/>
    </row>
    <row r="135" spans="2:4" ht="15" x14ac:dyDescent="0.25">
      <c r="B135" s="2"/>
    </row>
    <row r="137" spans="2:4" ht="15" x14ac:dyDescent="0.25">
      <c r="B137" s="2"/>
    </row>
    <row r="142" spans="2:4" ht="15" x14ac:dyDescent="0.25">
      <c r="B142" s="2"/>
    </row>
    <row r="144" spans="2:4" ht="15" x14ac:dyDescent="0.25">
      <c r="B144" s="2"/>
    </row>
    <row r="145" spans="2:4" ht="15" x14ac:dyDescent="0.25">
      <c r="B145" s="2"/>
      <c r="C145" s="2"/>
      <c r="D145" s="2"/>
    </row>
    <row r="146" spans="2:4" ht="15" x14ac:dyDescent="0.25">
      <c r="B146" s="2"/>
    </row>
    <row r="149" spans="2:4" ht="15" x14ac:dyDescent="0.25">
      <c r="B149" s="2"/>
    </row>
    <row r="151" spans="2:4" ht="15" x14ac:dyDescent="0.25">
      <c r="B151" s="2"/>
    </row>
    <row r="156" spans="2:4" ht="15" x14ac:dyDescent="0.25">
      <c r="B156" s="2"/>
    </row>
    <row r="158" spans="2:4" ht="15" x14ac:dyDescent="0.25">
      <c r="B158" s="2"/>
    </row>
    <row r="159" spans="2:4" ht="15" x14ac:dyDescent="0.25">
      <c r="B159" s="2"/>
      <c r="C159" s="2"/>
      <c r="D159" s="2"/>
    </row>
    <row r="160" spans="2:4" ht="15" x14ac:dyDescent="0.25">
      <c r="B160" s="2"/>
    </row>
    <row r="163" spans="2:4" ht="15" x14ac:dyDescent="0.25">
      <c r="B163" s="2"/>
    </row>
    <row r="165" spans="2:4" ht="15" x14ac:dyDescent="0.25">
      <c r="B165" s="2"/>
    </row>
    <row r="170" spans="2:4" ht="15" x14ac:dyDescent="0.25">
      <c r="B170" s="2"/>
    </row>
    <row r="172" spans="2:4" ht="15" x14ac:dyDescent="0.25">
      <c r="B172" s="2"/>
    </row>
    <row r="173" spans="2:4" ht="15" x14ac:dyDescent="0.25">
      <c r="B173" s="2"/>
      <c r="C173" s="2"/>
      <c r="D173" s="2"/>
    </row>
    <row r="174" spans="2:4" ht="15" x14ac:dyDescent="0.25">
      <c r="B174" s="2"/>
    </row>
    <row r="177" spans="2:4" ht="15" x14ac:dyDescent="0.25">
      <c r="B177" s="2"/>
    </row>
    <row r="179" spans="2:4" ht="15" x14ac:dyDescent="0.25">
      <c r="B179" s="2"/>
    </row>
    <row r="184" spans="2:4" ht="15" x14ac:dyDescent="0.25">
      <c r="B184" s="2"/>
    </row>
    <row r="186" spans="2:4" ht="15" x14ac:dyDescent="0.25">
      <c r="B186" s="2"/>
    </row>
    <row r="187" spans="2:4" ht="15" x14ac:dyDescent="0.25">
      <c r="B187" s="2"/>
      <c r="C187" s="2"/>
      <c r="D187" s="2"/>
    </row>
    <row r="188" spans="2:4" ht="15" x14ac:dyDescent="0.25">
      <c r="B188" s="2"/>
    </row>
    <row r="191" spans="2:4" ht="15" x14ac:dyDescent="0.25">
      <c r="B191" s="2"/>
    </row>
    <row r="193" spans="2:4" ht="15" x14ac:dyDescent="0.25">
      <c r="B193" s="2"/>
    </row>
    <row r="198" spans="2:4" ht="15" x14ac:dyDescent="0.25">
      <c r="B198" s="2"/>
    </row>
    <row r="200" spans="2:4" ht="15" x14ac:dyDescent="0.25">
      <c r="B200" s="2"/>
    </row>
    <row r="201" spans="2:4" ht="15" x14ac:dyDescent="0.25">
      <c r="B201" s="2"/>
      <c r="C201" s="2"/>
      <c r="D201" s="2"/>
    </row>
    <row r="202" spans="2:4" ht="15" x14ac:dyDescent="0.25">
      <c r="B202" s="2"/>
    </row>
    <row r="205" spans="2:4" ht="15" x14ac:dyDescent="0.25">
      <c r="B205" s="2"/>
    </row>
    <row r="207" spans="2:4" ht="15" x14ac:dyDescent="0.25">
      <c r="B207" s="2"/>
    </row>
    <row r="212" spans="2:4" ht="15" x14ac:dyDescent="0.25">
      <c r="B212" s="2"/>
    </row>
    <row r="214" spans="2:4" ht="15" x14ac:dyDescent="0.25">
      <c r="B214" s="2"/>
    </row>
    <row r="215" spans="2:4" ht="15" x14ac:dyDescent="0.25">
      <c r="B215" s="2"/>
      <c r="C215" s="2"/>
      <c r="D215" s="2"/>
    </row>
    <row r="216" spans="2:4" ht="15" x14ac:dyDescent="0.25">
      <c r="B216" s="2"/>
    </row>
    <row r="219" spans="2:4" ht="15" x14ac:dyDescent="0.25">
      <c r="B219" s="2"/>
    </row>
    <row r="221" spans="2:4" ht="15" x14ac:dyDescent="0.25">
      <c r="B221" s="2"/>
    </row>
    <row r="226" spans="2:4" ht="15" x14ac:dyDescent="0.25">
      <c r="B226" s="2"/>
    </row>
    <row r="228" spans="2:4" ht="15" x14ac:dyDescent="0.25">
      <c r="B228" s="2"/>
    </row>
    <row r="229" spans="2:4" ht="15" x14ac:dyDescent="0.25">
      <c r="B229" s="2"/>
      <c r="C229" s="2"/>
      <c r="D229" s="2"/>
    </row>
    <row r="230" spans="2:4" ht="15" x14ac:dyDescent="0.25">
      <c r="B230" s="2"/>
    </row>
    <row r="233" spans="2:4" ht="15" x14ac:dyDescent="0.25">
      <c r="B233" s="2"/>
    </row>
    <row r="235" spans="2:4" ht="15" x14ac:dyDescent="0.25">
      <c r="B235" s="2"/>
    </row>
    <row r="240" spans="2:4" ht="15" x14ac:dyDescent="0.25">
      <c r="B240" s="2"/>
    </row>
    <row r="242" spans="2:4" ht="15" x14ac:dyDescent="0.25">
      <c r="B242" s="2"/>
    </row>
    <row r="243" spans="2:4" ht="15" x14ac:dyDescent="0.25">
      <c r="B243" s="2"/>
      <c r="C243" s="2"/>
      <c r="D243" s="2"/>
    </row>
    <row r="244" spans="2:4" ht="15" x14ac:dyDescent="0.25">
      <c r="B244" s="2"/>
    </row>
    <row r="247" spans="2:4" ht="15" x14ac:dyDescent="0.25">
      <c r="B247" s="2"/>
    </row>
    <row r="249" spans="2:4" ht="15" x14ac:dyDescent="0.25">
      <c r="B249" s="2"/>
    </row>
    <row r="254" spans="2:4" ht="15" x14ac:dyDescent="0.25">
      <c r="B254" s="2"/>
    </row>
    <row r="256" spans="2:4" ht="15" x14ac:dyDescent="0.25">
      <c r="B256" s="2"/>
    </row>
    <row r="257" spans="2:4" ht="15" x14ac:dyDescent="0.25">
      <c r="B257" s="2"/>
      <c r="C257" s="2"/>
      <c r="D257" s="2"/>
    </row>
    <row r="258" spans="2:4" ht="15" x14ac:dyDescent="0.25">
      <c r="B258" s="2"/>
    </row>
    <row r="261" spans="2:4" ht="15" x14ac:dyDescent="0.25">
      <c r="B261" s="2"/>
    </row>
    <row r="263" spans="2:4" ht="15" x14ac:dyDescent="0.25">
      <c r="B263" s="2"/>
    </row>
    <row r="268" spans="2:4" ht="15" x14ac:dyDescent="0.25">
      <c r="B268" s="2"/>
    </row>
    <row r="270" spans="2:4" ht="15" x14ac:dyDescent="0.25">
      <c r="B270" s="2"/>
    </row>
    <row r="271" spans="2:4" ht="15" x14ac:dyDescent="0.25">
      <c r="B271" s="2"/>
      <c r="C271" s="2"/>
      <c r="D271" s="2"/>
    </row>
    <row r="272" spans="2:4" ht="15" x14ac:dyDescent="0.25">
      <c r="B272" s="2"/>
    </row>
    <row r="275" spans="2:4" ht="15" x14ac:dyDescent="0.25">
      <c r="B275" s="2"/>
    </row>
    <row r="277" spans="2:4" ht="15" x14ac:dyDescent="0.25">
      <c r="B277" s="2"/>
    </row>
    <row r="282" spans="2:4" ht="15" x14ac:dyDescent="0.25">
      <c r="B282" s="2"/>
    </row>
    <row r="284" spans="2:4" ht="15" x14ac:dyDescent="0.25">
      <c r="B284" s="2"/>
    </row>
    <row r="285" spans="2:4" ht="15" x14ac:dyDescent="0.25">
      <c r="B285" s="2" t="s">
        <v>123</v>
      </c>
      <c r="C285" s="2" t="s">
        <v>269</v>
      </c>
      <c r="D285" s="2" t="s">
        <v>270</v>
      </c>
    </row>
    <row r="286" spans="2:4" ht="15" x14ac:dyDescent="0.25">
      <c r="B286" s="2" t="s">
        <v>271</v>
      </c>
    </row>
    <row r="287" spans="2:4" x14ac:dyDescent="0.2">
      <c r="B287" t="s">
        <v>272</v>
      </c>
      <c r="C287">
        <f>'لیست حقوق و دستمزد'!E115</f>
        <v>26143</v>
      </c>
      <c r="D287">
        <f>'لیست حقوق و دستمزد'!E116</f>
        <v>20261</v>
      </c>
    </row>
    <row r="288" spans="2:4" x14ac:dyDescent="0.2">
      <c r="B288" t="s">
        <v>273</v>
      </c>
      <c r="C288">
        <v>50000</v>
      </c>
      <c r="D288">
        <v>40000</v>
      </c>
    </row>
    <row r="289" spans="2:4" ht="15" x14ac:dyDescent="0.25">
      <c r="B289" s="2" t="s">
        <v>274</v>
      </c>
      <c r="C289">
        <f>SUM(C287:C288)</f>
        <v>76143</v>
      </c>
      <c r="D289">
        <f>SUM(D287:D288)</f>
        <v>60261</v>
      </c>
    </row>
    <row r="291" spans="2:4" ht="15" x14ac:dyDescent="0.25">
      <c r="B291" s="2" t="s">
        <v>275</v>
      </c>
    </row>
    <row r="292" spans="2:4" x14ac:dyDescent="0.2">
      <c r="B292" t="s">
        <v>276</v>
      </c>
      <c r="C292">
        <f>'لیست حقوق و دستمزد'!E117</f>
        <v>37223</v>
      </c>
      <c r="D292">
        <f>'لیست حقوق و دستمزد'!E118</f>
        <v>29456</v>
      </c>
    </row>
    <row r="293" spans="2:4" x14ac:dyDescent="0.2">
      <c r="B293" t="s">
        <v>277</v>
      </c>
      <c r="C293">
        <f>'گردش دارایی ثابت'!D11*0.2</f>
        <v>0</v>
      </c>
      <c r="D293">
        <f>'گردش دارایی ثابت'!D6*0.2</f>
        <v>0</v>
      </c>
    </row>
    <row r="294" spans="2:4" x14ac:dyDescent="0.2">
      <c r="B294" t="s">
        <v>278</v>
      </c>
      <c r="C294">
        <v>80000</v>
      </c>
      <c r="D294">
        <v>75000</v>
      </c>
    </row>
    <row r="295" spans="2:4" x14ac:dyDescent="0.2">
      <c r="B295" t="s">
        <v>279</v>
      </c>
      <c r="C295">
        <v>30000</v>
      </c>
      <c r="D295">
        <v>25000</v>
      </c>
    </row>
    <row r="296" spans="2:4" ht="15" x14ac:dyDescent="0.25">
      <c r="B296" s="2" t="s">
        <v>280</v>
      </c>
      <c r="C296">
        <f>SUM(C292:C295)</f>
        <v>147223</v>
      </c>
      <c r="D296">
        <f>SUM(D292:D295)</f>
        <v>129456</v>
      </c>
    </row>
    <row r="298" spans="2:4" ht="15" x14ac:dyDescent="0.25">
      <c r="B298" s="2" t="s">
        <v>281</v>
      </c>
      <c r="C298">
        <f>C289+C296</f>
        <v>223366</v>
      </c>
      <c r="D298">
        <f>D289+D296</f>
        <v>189717</v>
      </c>
    </row>
  </sheetData>
  <mergeCells count="4">
    <mergeCell ref="A1:D1"/>
    <mergeCell ref="A4:D4"/>
    <mergeCell ref="A3:D3"/>
    <mergeCell ref="A2:D2"/>
  </mergeCells>
  <hyperlinks>
    <hyperlink ref="AZ1" location="'سودوزیان'!A1" display="بازگشت به سود و زیان"/>
  </hyperlink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x14ac:dyDescent="0.2"/>
  <sheetData/>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x14ac:dyDescent="0.2"/>
  <sheetData/>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x14ac:dyDescent="0.2"/>
  <sheetData/>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x14ac:dyDescent="0.2"/>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130"/>
  <sheetViews>
    <sheetView rightToLeft="1" workbookViewId="0"/>
  </sheetViews>
  <sheetFormatPr defaultRowHeight="14.25" x14ac:dyDescent="0.2"/>
  <cols>
    <col min="1" max="1" width="5" customWidth="1"/>
    <col min="2" max="2" width="45" customWidth="1"/>
    <col min="3" max="4" width="18" customWidth="1"/>
  </cols>
  <sheetData>
    <row r="1" spans="1:52" ht="20.25" x14ac:dyDescent="0.3">
      <c r="A1" s="14" t="s">
        <v>265</v>
      </c>
      <c r="B1" s="15"/>
      <c r="C1" s="15"/>
      <c r="D1" s="15"/>
      <c r="AZ1" s="1" t="s">
        <v>170</v>
      </c>
    </row>
    <row r="2" spans="1:52" ht="18" x14ac:dyDescent="0.25">
      <c r="A2" s="17" t="s">
        <v>282</v>
      </c>
      <c r="B2" s="15"/>
      <c r="C2" s="15"/>
      <c r="D2" s="15"/>
    </row>
    <row r="3" spans="1:52" x14ac:dyDescent="0.2">
      <c r="A3" s="16" t="s">
        <v>267</v>
      </c>
      <c r="B3" s="15"/>
      <c r="C3" s="15"/>
      <c r="D3" s="15"/>
    </row>
    <row r="4" spans="1:52" x14ac:dyDescent="0.2">
      <c r="A4" s="18" t="s">
        <v>268</v>
      </c>
      <c r="B4" s="15"/>
      <c r="C4" s="15"/>
      <c r="D4" s="15"/>
    </row>
    <row r="5" spans="1:52" ht="15" x14ac:dyDescent="0.25">
      <c r="B5" s="2" t="s">
        <v>123</v>
      </c>
      <c r="C5" s="2" t="s">
        <v>269</v>
      </c>
      <c r="D5" s="2" t="s">
        <v>270</v>
      </c>
    </row>
    <row r="6" spans="1:52" x14ac:dyDescent="0.2">
      <c r="B6" t="s">
        <v>283</v>
      </c>
      <c r="C6">
        <f>موجودی_تفصیلی!F30</f>
        <v>0</v>
      </c>
      <c r="D6">
        <f>موجودی_تفصیلی!F31</f>
        <v>0</v>
      </c>
    </row>
    <row r="10" spans="1:52" ht="15" x14ac:dyDescent="0.25">
      <c r="B10" s="2"/>
    </row>
    <row r="11" spans="1:52" ht="15" x14ac:dyDescent="0.25">
      <c r="B11" s="2"/>
      <c r="C11" s="2"/>
      <c r="D11" s="2"/>
    </row>
    <row r="16" spans="1:52" ht="15" x14ac:dyDescent="0.25">
      <c r="B16" s="2"/>
    </row>
    <row r="17" spans="2:4" ht="15" x14ac:dyDescent="0.25">
      <c r="B17" s="2"/>
      <c r="C17" s="2"/>
      <c r="D17" s="2"/>
    </row>
    <row r="22" spans="2:4" ht="15" x14ac:dyDescent="0.25">
      <c r="B22" s="2"/>
    </row>
    <row r="23" spans="2:4" ht="15" x14ac:dyDescent="0.25">
      <c r="B23" s="2"/>
      <c r="C23" s="2"/>
      <c r="D23" s="2"/>
    </row>
    <row r="28" spans="2:4" ht="15" x14ac:dyDescent="0.25">
      <c r="B28" s="2"/>
    </row>
    <row r="29" spans="2:4" ht="15" x14ac:dyDescent="0.25">
      <c r="B29" s="2"/>
      <c r="C29" s="2"/>
      <c r="D29" s="2"/>
    </row>
    <row r="34" spans="2:4" ht="15" x14ac:dyDescent="0.25">
      <c r="B34" s="2"/>
    </row>
    <row r="35" spans="2:4" ht="15" x14ac:dyDescent="0.25">
      <c r="B35" s="2"/>
      <c r="C35" s="2"/>
      <c r="D35" s="2"/>
    </row>
    <row r="40" spans="2:4" ht="15" x14ac:dyDescent="0.25">
      <c r="B40" s="2"/>
    </row>
    <row r="41" spans="2:4" ht="15" x14ac:dyDescent="0.25">
      <c r="B41" s="2"/>
      <c r="C41" s="2"/>
      <c r="D41" s="2"/>
    </row>
    <row r="46" spans="2:4" ht="15" x14ac:dyDescent="0.25">
      <c r="B46" s="2"/>
    </row>
    <row r="47" spans="2:4" ht="15" x14ac:dyDescent="0.25">
      <c r="B47" s="2"/>
      <c r="C47" s="2"/>
      <c r="D47" s="2"/>
    </row>
    <row r="52" spans="2:4" ht="15" x14ac:dyDescent="0.25">
      <c r="B52" s="2"/>
    </row>
    <row r="53" spans="2:4" ht="15" x14ac:dyDescent="0.25">
      <c r="B53" s="2"/>
      <c r="C53" s="2"/>
      <c r="D53" s="2"/>
    </row>
    <row r="58" spans="2:4" ht="15" x14ac:dyDescent="0.25">
      <c r="B58" s="2"/>
    </row>
    <row r="59" spans="2:4" ht="15" x14ac:dyDescent="0.25">
      <c r="B59" s="2"/>
      <c r="C59" s="2"/>
      <c r="D59" s="2"/>
    </row>
    <row r="64" spans="2:4" ht="15" x14ac:dyDescent="0.25">
      <c r="B64" s="2"/>
    </row>
    <row r="65" spans="2:4" ht="15" x14ac:dyDescent="0.25">
      <c r="B65" s="2"/>
      <c r="C65" s="2"/>
      <c r="D65" s="2"/>
    </row>
    <row r="70" spans="2:4" ht="15" x14ac:dyDescent="0.25">
      <c r="B70" s="2"/>
    </row>
    <row r="71" spans="2:4" ht="15" x14ac:dyDescent="0.25">
      <c r="B71" s="2"/>
      <c r="C71" s="2"/>
      <c r="D71" s="2"/>
    </row>
    <row r="76" spans="2:4" ht="15" x14ac:dyDescent="0.25">
      <c r="B76" s="2"/>
    </row>
    <row r="77" spans="2:4" ht="15" x14ac:dyDescent="0.25">
      <c r="B77" s="2"/>
      <c r="C77" s="2"/>
      <c r="D77" s="2"/>
    </row>
    <row r="82" spans="2:4" ht="15" x14ac:dyDescent="0.25">
      <c r="B82" s="2"/>
    </row>
    <row r="83" spans="2:4" ht="15" x14ac:dyDescent="0.25">
      <c r="B83" s="2"/>
      <c r="C83" s="2"/>
      <c r="D83" s="2"/>
    </row>
    <row r="88" spans="2:4" ht="15" x14ac:dyDescent="0.25">
      <c r="B88" s="2"/>
    </row>
    <row r="89" spans="2:4" ht="15" x14ac:dyDescent="0.25">
      <c r="B89" s="2"/>
      <c r="C89" s="2"/>
      <c r="D89" s="2"/>
    </row>
    <row r="94" spans="2:4" ht="15" x14ac:dyDescent="0.25">
      <c r="B94" s="2"/>
    </row>
    <row r="95" spans="2:4" ht="15" x14ac:dyDescent="0.25">
      <c r="B95" s="2"/>
      <c r="C95" s="2"/>
      <c r="D95" s="2"/>
    </row>
    <row r="100" spans="2:4" ht="15" x14ac:dyDescent="0.25">
      <c r="B100" s="2"/>
    </row>
    <row r="101" spans="2:4" ht="15" x14ac:dyDescent="0.25">
      <c r="B101" s="2"/>
      <c r="C101" s="2"/>
      <c r="D101" s="2"/>
    </row>
    <row r="106" spans="2:4" ht="15" x14ac:dyDescent="0.25">
      <c r="B106" s="2"/>
    </row>
    <row r="107" spans="2:4" ht="15" x14ac:dyDescent="0.25">
      <c r="B107" s="2"/>
      <c r="C107" s="2"/>
      <c r="D107" s="2"/>
    </row>
    <row r="112" spans="2:4" ht="15" x14ac:dyDescent="0.25">
      <c r="B112" s="2"/>
    </row>
    <row r="113" spans="2:4" ht="15" x14ac:dyDescent="0.25">
      <c r="B113" s="2"/>
      <c r="C113" s="2"/>
      <c r="D113" s="2"/>
    </row>
    <row r="118" spans="2:4" ht="15" x14ac:dyDescent="0.25">
      <c r="B118" s="2"/>
    </row>
    <row r="119" spans="2:4" ht="15" x14ac:dyDescent="0.25">
      <c r="B119" s="2"/>
      <c r="C119" s="2"/>
      <c r="D119" s="2"/>
    </row>
    <row r="124" spans="2:4" ht="15" x14ac:dyDescent="0.25">
      <c r="B124" s="2"/>
    </row>
    <row r="125" spans="2:4" ht="15" x14ac:dyDescent="0.25">
      <c r="B125" s="2" t="s">
        <v>123</v>
      </c>
      <c r="C125" s="2" t="s">
        <v>269</v>
      </c>
      <c r="D125" s="2" t="s">
        <v>270</v>
      </c>
    </row>
    <row r="126" spans="2:4" x14ac:dyDescent="0.2">
      <c r="B126" t="s">
        <v>283</v>
      </c>
      <c r="C126">
        <f>موجودی_تفصیلی!F30</f>
        <v>0</v>
      </c>
      <c r="D126">
        <f>موجودی_تفصیلی!F31</f>
        <v>0</v>
      </c>
    </row>
    <row r="127" spans="2:4" x14ac:dyDescent="0.2">
      <c r="B127" t="s">
        <v>284</v>
      </c>
      <c r="C127">
        <f>'لیست حقوق و دستمزد'!E119</f>
        <v>164650</v>
      </c>
      <c r="D127">
        <f>'لیست حقوق و دستمزد'!E120</f>
        <v>129977</v>
      </c>
    </row>
    <row r="128" spans="2:4" x14ac:dyDescent="0.2">
      <c r="B128" t="s">
        <v>285</v>
      </c>
      <c r="C128">
        <f>'گردش دارایی ثابت'!D11*0.8</f>
        <v>0</v>
      </c>
      <c r="D128">
        <f>'گردش دارایی ثابت'!D6*0.8</f>
        <v>0</v>
      </c>
    </row>
    <row r="129" spans="2:4" x14ac:dyDescent="0.2">
      <c r="B129" t="s">
        <v>286</v>
      </c>
      <c r="C129">
        <v>50000</v>
      </c>
      <c r="D129">
        <v>45000</v>
      </c>
    </row>
    <row r="130" spans="2:4" ht="15" x14ac:dyDescent="0.25">
      <c r="B130" s="2" t="s">
        <v>287</v>
      </c>
      <c r="C130">
        <f>SUM(C126:C129)</f>
        <v>214650</v>
      </c>
      <c r="D130">
        <f>SUM(D126:D129)</f>
        <v>174977</v>
      </c>
    </row>
  </sheetData>
  <mergeCells count="4">
    <mergeCell ref="A1:D1"/>
    <mergeCell ref="A4:D4"/>
    <mergeCell ref="A3:D3"/>
    <mergeCell ref="A2:D2"/>
  </mergeCells>
  <hyperlinks>
    <hyperlink ref="AZ1" location="'سودوزیان'!A1" display="بازگشت به سود و زیان"/>
  </hyperlink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19"/>
  <sheetViews>
    <sheetView rightToLeft="1" workbookViewId="0"/>
  </sheetViews>
  <sheetFormatPr defaultRowHeight="14.25" x14ac:dyDescent="0.2"/>
  <cols>
    <col min="1" max="1" width="5" customWidth="1"/>
    <col min="2" max="2" width="40" customWidth="1"/>
    <col min="3" max="3" width="12" customWidth="1"/>
    <col min="4" max="4" width="18" customWidth="1"/>
    <col min="5" max="5" width="10" customWidth="1"/>
    <col min="6" max="7" width="18" customWidth="1"/>
  </cols>
  <sheetData>
    <row r="1" spans="1:52" ht="20.25" x14ac:dyDescent="0.3">
      <c r="A1" s="14" t="s">
        <v>0</v>
      </c>
      <c r="B1" s="15"/>
      <c r="C1" s="15"/>
      <c r="D1" s="15"/>
      <c r="AZ1" s="1" t="s">
        <v>1</v>
      </c>
    </row>
    <row r="2" spans="1:52" ht="18" x14ac:dyDescent="0.25">
      <c r="A2" s="17" t="s">
        <v>288</v>
      </c>
      <c r="B2" s="15"/>
      <c r="C2" s="15"/>
      <c r="D2" s="15"/>
    </row>
    <row r="3" spans="1:52" x14ac:dyDescent="0.2">
      <c r="A3" s="16" t="s">
        <v>267</v>
      </c>
      <c r="B3" s="15"/>
      <c r="C3" s="15"/>
      <c r="D3" s="15"/>
    </row>
    <row r="4" spans="1:52" x14ac:dyDescent="0.2">
      <c r="A4" s="18" t="s">
        <v>86</v>
      </c>
      <c r="B4" s="15"/>
      <c r="C4" s="15"/>
      <c r="D4" s="15"/>
    </row>
    <row r="5" spans="1:52" ht="15" x14ac:dyDescent="0.25">
      <c r="E5" s="2" t="s">
        <v>289</v>
      </c>
      <c r="F5" s="2" t="s">
        <v>290</v>
      </c>
      <c r="G5" s="2" t="s">
        <v>291</v>
      </c>
    </row>
    <row r="6" spans="1:52" ht="15.75" x14ac:dyDescent="0.25">
      <c r="B6" s="2" t="s">
        <v>292</v>
      </c>
      <c r="E6" s="1" t="s">
        <v>293</v>
      </c>
      <c r="F6">
        <f>G6*(1+مفروضات!B6)</f>
        <v>0</v>
      </c>
      <c r="G6">
        <f>'5'!C10</f>
        <v>0</v>
      </c>
    </row>
    <row r="7" spans="1:52" ht="15.75" x14ac:dyDescent="0.25">
      <c r="B7" s="2" t="s">
        <v>294</v>
      </c>
      <c r="E7" s="1" t="s">
        <v>295</v>
      </c>
      <c r="F7">
        <f>-'9'!C10</f>
        <v>0</v>
      </c>
      <c r="G7">
        <f>-'9'!D10</f>
        <v>0</v>
      </c>
    </row>
    <row r="8" spans="1:52" ht="15" x14ac:dyDescent="0.25">
      <c r="B8" s="2" t="s">
        <v>296</v>
      </c>
      <c r="F8">
        <f>F6+F7</f>
        <v>0</v>
      </c>
      <c r="G8">
        <f>G6+G7</f>
        <v>0</v>
      </c>
    </row>
    <row r="10" spans="1:52" ht="15.75" x14ac:dyDescent="0.25">
      <c r="B10" s="2" t="s">
        <v>297</v>
      </c>
      <c r="E10" s="1" t="s">
        <v>298</v>
      </c>
      <c r="F10">
        <f>-'8'!C18</f>
        <v>0</v>
      </c>
      <c r="G10">
        <f>-'8'!D18</f>
        <v>0</v>
      </c>
    </row>
    <row r="11" spans="1:52" ht="15.75" x14ac:dyDescent="0.25">
      <c r="B11" s="2" t="s">
        <v>299</v>
      </c>
      <c r="E11" s="1" t="s">
        <v>300</v>
      </c>
      <c r="F11">
        <f>'26.27'!C10</f>
        <v>0</v>
      </c>
      <c r="G11">
        <f>'26.27'!D10</f>
        <v>0</v>
      </c>
    </row>
    <row r="12" spans="1:52" ht="15.75" x14ac:dyDescent="0.25">
      <c r="B12" s="2" t="s">
        <v>301</v>
      </c>
      <c r="E12" s="1" t="s">
        <v>300</v>
      </c>
      <c r="F12">
        <f>-'26.27'!C15</f>
        <v>0</v>
      </c>
      <c r="G12">
        <f>-'26.27'!D15</f>
        <v>0</v>
      </c>
    </row>
    <row r="13" spans="1:52" ht="15" x14ac:dyDescent="0.25">
      <c r="B13" s="2" t="s">
        <v>302</v>
      </c>
      <c r="F13">
        <f>F8+F10+F11+F12</f>
        <v>0</v>
      </c>
      <c r="G13">
        <f>G8+G10+G11+G12</f>
        <v>0</v>
      </c>
    </row>
    <row r="15" spans="1:52" ht="15.75" x14ac:dyDescent="0.25">
      <c r="B15" s="2" t="s">
        <v>303</v>
      </c>
      <c r="E15" s="1" t="s">
        <v>300</v>
      </c>
      <c r="F15">
        <f>-مفروضات!B36</f>
        <v>-50000</v>
      </c>
      <c r="G15">
        <f>-مفروضات!C36</f>
        <v>-60000</v>
      </c>
    </row>
    <row r="16" spans="1:52" ht="15" x14ac:dyDescent="0.25">
      <c r="B16" s="2" t="s">
        <v>304</v>
      </c>
      <c r="F16">
        <f>F13+F15</f>
        <v>-50000</v>
      </c>
      <c r="G16">
        <f>G13+G15</f>
        <v>-60000</v>
      </c>
    </row>
    <row r="18" spans="2:7" ht="15.75" x14ac:dyDescent="0.25">
      <c r="B18" s="2" t="s">
        <v>305</v>
      </c>
      <c r="E18" s="1" t="s">
        <v>306</v>
      </c>
      <c r="F18">
        <f>IF(F16&gt;0, F16*(-مفروضات!B7), 0)</f>
        <v>0</v>
      </c>
      <c r="G18">
        <f>IF(G16&gt;0, G16*(-مفروضات!C7), 0)</f>
        <v>0</v>
      </c>
    </row>
    <row r="19" spans="2:7" ht="15" x14ac:dyDescent="0.25">
      <c r="B19" s="2" t="s">
        <v>307</v>
      </c>
      <c r="F19">
        <f>F16+F18</f>
        <v>-50000</v>
      </c>
      <c r="G19">
        <f>G16+G18</f>
        <v>-60000</v>
      </c>
    </row>
    <row r="20" spans="2:7" ht="15" x14ac:dyDescent="0.25">
      <c r="E20" s="2" t="s">
        <v>289</v>
      </c>
      <c r="F20" s="2" t="s">
        <v>290</v>
      </c>
      <c r="G20" s="2" t="s">
        <v>291</v>
      </c>
    </row>
    <row r="21" spans="2:7" ht="15.75" x14ac:dyDescent="0.25">
      <c r="B21" s="2" t="s">
        <v>292</v>
      </c>
      <c r="E21" s="1" t="s">
        <v>293</v>
      </c>
      <c r="F21">
        <f>G21*(1+مفروضات!B6)</f>
        <v>0</v>
      </c>
      <c r="G21">
        <f>'5'!C10</f>
        <v>0</v>
      </c>
    </row>
    <row r="22" spans="2:7" ht="15.75" x14ac:dyDescent="0.25">
      <c r="B22" s="2" t="s">
        <v>294</v>
      </c>
      <c r="E22" s="1" t="s">
        <v>295</v>
      </c>
      <c r="F22">
        <f>-'9'!C10</f>
        <v>0</v>
      </c>
      <c r="G22">
        <f>-'9'!D10</f>
        <v>0</v>
      </c>
    </row>
    <row r="23" spans="2:7" ht="15" x14ac:dyDescent="0.25">
      <c r="B23" s="2" t="s">
        <v>296</v>
      </c>
      <c r="F23">
        <f>F21+F22</f>
        <v>0</v>
      </c>
      <c r="G23">
        <f>G21+G22</f>
        <v>0</v>
      </c>
    </row>
    <row r="25" spans="2:7" ht="15.75" x14ac:dyDescent="0.25">
      <c r="B25" s="2" t="s">
        <v>297</v>
      </c>
      <c r="E25" s="1" t="s">
        <v>298</v>
      </c>
      <c r="F25">
        <f>-'8'!C18</f>
        <v>0</v>
      </c>
      <c r="G25">
        <f>-'8'!D18</f>
        <v>0</v>
      </c>
    </row>
    <row r="26" spans="2:7" ht="15.75" x14ac:dyDescent="0.25">
      <c r="B26" s="2" t="s">
        <v>299</v>
      </c>
      <c r="E26" s="1" t="s">
        <v>300</v>
      </c>
      <c r="F26">
        <f>'26.27'!C10</f>
        <v>0</v>
      </c>
      <c r="G26">
        <f>'26.27'!D10</f>
        <v>0</v>
      </c>
    </row>
    <row r="27" spans="2:7" ht="15.75" x14ac:dyDescent="0.25">
      <c r="B27" s="2" t="s">
        <v>301</v>
      </c>
      <c r="E27" s="1" t="s">
        <v>300</v>
      </c>
      <c r="F27">
        <f>-'26.27'!C15</f>
        <v>0</v>
      </c>
      <c r="G27">
        <f>-'26.27'!D15</f>
        <v>0</v>
      </c>
    </row>
    <row r="28" spans="2:7" ht="15" x14ac:dyDescent="0.25">
      <c r="B28" s="2" t="s">
        <v>302</v>
      </c>
      <c r="F28">
        <f>F23+F25+F26+F27</f>
        <v>0</v>
      </c>
      <c r="G28">
        <f>G23+G25+G26+G27</f>
        <v>0</v>
      </c>
    </row>
    <row r="30" spans="2:7" ht="15.75" x14ac:dyDescent="0.25">
      <c r="B30" s="2" t="s">
        <v>303</v>
      </c>
      <c r="E30" s="1" t="s">
        <v>300</v>
      </c>
      <c r="F30">
        <f>-مفروضات!B36</f>
        <v>-50000</v>
      </c>
      <c r="G30">
        <f>-مفروضات!C36</f>
        <v>-60000</v>
      </c>
    </row>
    <row r="31" spans="2:7" ht="15" x14ac:dyDescent="0.25">
      <c r="B31" s="2" t="s">
        <v>304</v>
      </c>
      <c r="F31">
        <f>F28+F30</f>
        <v>-50000</v>
      </c>
      <c r="G31">
        <f>G28+G30</f>
        <v>-60000</v>
      </c>
    </row>
    <row r="33" spans="2:7" ht="15.75" x14ac:dyDescent="0.25">
      <c r="B33" s="2" t="s">
        <v>305</v>
      </c>
      <c r="E33" s="1" t="s">
        <v>306</v>
      </c>
      <c r="F33">
        <f>IF(F31&gt;0, F31*(-مفروضات!B7), 0)</f>
        <v>0</v>
      </c>
      <c r="G33">
        <f>IF(G31&gt;0, G31*(-مفروضات!C7), 0)</f>
        <v>0</v>
      </c>
    </row>
    <row r="34" spans="2:7" ht="15" x14ac:dyDescent="0.25">
      <c r="B34" s="2" t="s">
        <v>307</v>
      </c>
      <c r="F34">
        <f>F31+F33</f>
        <v>-50000</v>
      </c>
      <c r="G34">
        <f>G31+G33</f>
        <v>-60000</v>
      </c>
    </row>
    <row r="35" spans="2:7" ht="15" x14ac:dyDescent="0.25">
      <c r="E35" s="2" t="s">
        <v>289</v>
      </c>
      <c r="F35" s="2" t="s">
        <v>290</v>
      </c>
      <c r="G35" s="2" t="s">
        <v>291</v>
      </c>
    </row>
    <row r="36" spans="2:7" ht="15.75" x14ac:dyDescent="0.25">
      <c r="B36" s="2" t="s">
        <v>292</v>
      </c>
      <c r="E36" s="1" t="s">
        <v>293</v>
      </c>
      <c r="F36">
        <f>G36*(1+مفروضات!B6)</f>
        <v>0</v>
      </c>
      <c r="G36">
        <f>'5'!C10</f>
        <v>0</v>
      </c>
    </row>
    <row r="37" spans="2:7" ht="15.75" x14ac:dyDescent="0.25">
      <c r="B37" s="2" t="s">
        <v>294</v>
      </c>
      <c r="E37" s="1" t="s">
        <v>295</v>
      </c>
      <c r="F37">
        <f>-'9'!C16</f>
        <v>0</v>
      </c>
      <c r="G37">
        <f>-'9'!D16</f>
        <v>0</v>
      </c>
    </row>
    <row r="38" spans="2:7" ht="15" x14ac:dyDescent="0.25">
      <c r="B38" s="2" t="s">
        <v>296</v>
      </c>
      <c r="F38">
        <f>F36+F37</f>
        <v>0</v>
      </c>
      <c r="G38">
        <f>G36+G37</f>
        <v>0</v>
      </c>
    </row>
    <row r="40" spans="2:7" ht="15.75" x14ac:dyDescent="0.25">
      <c r="B40" s="2" t="s">
        <v>297</v>
      </c>
      <c r="E40" s="1" t="s">
        <v>298</v>
      </c>
      <c r="F40">
        <f>-'8'!C32</f>
        <v>0</v>
      </c>
      <c r="G40">
        <f>-'8'!D32</f>
        <v>0</v>
      </c>
    </row>
    <row r="41" spans="2:7" ht="15.75" x14ac:dyDescent="0.25">
      <c r="B41" s="2" t="s">
        <v>299</v>
      </c>
      <c r="E41" s="1" t="s">
        <v>300</v>
      </c>
      <c r="F41">
        <f>'26.27'!C10</f>
        <v>0</v>
      </c>
      <c r="G41">
        <f>'26.27'!D10</f>
        <v>0</v>
      </c>
    </row>
    <row r="42" spans="2:7" ht="15.75" x14ac:dyDescent="0.25">
      <c r="B42" s="2" t="s">
        <v>301</v>
      </c>
      <c r="E42" s="1" t="s">
        <v>300</v>
      </c>
      <c r="F42">
        <f>-'26.27'!C15</f>
        <v>0</v>
      </c>
      <c r="G42">
        <f>-'26.27'!D15</f>
        <v>0</v>
      </c>
    </row>
    <row r="43" spans="2:7" ht="15" x14ac:dyDescent="0.25">
      <c r="B43" s="2" t="s">
        <v>302</v>
      </c>
      <c r="F43">
        <f>F38+F40+F41+F42</f>
        <v>0</v>
      </c>
      <c r="G43">
        <f>G38+G40+G41+G42</f>
        <v>0</v>
      </c>
    </row>
    <row r="45" spans="2:7" ht="15.75" x14ac:dyDescent="0.25">
      <c r="B45" s="2" t="s">
        <v>303</v>
      </c>
      <c r="E45" s="1" t="s">
        <v>300</v>
      </c>
      <c r="F45">
        <f>-مفروضات!B36</f>
        <v>-50000</v>
      </c>
      <c r="G45">
        <f>-مفروضات!C36</f>
        <v>-60000</v>
      </c>
    </row>
    <row r="46" spans="2:7" ht="15" x14ac:dyDescent="0.25">
      <c r="B46" s="2" t="s">
        <v>304</v>
      </c>
      <c r="F46">
        <f>F43+F45</f>
        <v>-50000</v>
      </c>
      <c r="G46">
        <f>G43+G45</f>
        <v>-60000</v>
      </c>
    </row>
    <row r="48" spans="2:7" ht="15.75" x14ac:dyDescent="0.25">
      <c r="B48" s="2" t="s">
        <v>305</v>
      </c>
      <c r="E48" s="1" t="s">
        <v>306</v>
      </c>
      <c r="F48">
        <f>IF(F46&gt;0, F46*(-مفروضات!B7), 0)</f>
        <v>0</v>
      </c>
      <c r="G48">
        <f>IF(G46&gt;0, G46*(-مفروضات!C7), 0)</f>
        <v>0</v>
      </c>
    </row>
    <row r="49" spans="2:7" ht="15" x14ac:dyDescent="0.25">
      <c r="B49" s="2" t="s">
        <v>307</v>
      </c>
      <c r="F49">
        <f>F46+F48</f>
        <v>-50000</v>
      </c>
      <c r="G49">
        <f>G46+G48</f>
        <v>-60000</v>
      </c>
    </row>
    <row r="50" spans="2:7" ht="15" x14ac:dyDescent="0.25">
      <c r="E50" s="2" t="s">
        <v>289</v>
      </c>
      <c r="F50" s="2" t="s">
        <v>290</v>
      </c>
      <c r="G50" s="2" t="s">
        <v>291</v>
      </c>
    </row>
    <row r="51" spans="2:7" ht="15.75" x14ac:dyDescent="0.25">
      <c r="B51" s="2" t="s">
        <v>292</v>
      </c>
      <c r="E51" s="1" t="s">
        <v>293</v>
      </c>
      <c r="F51">
        <f>G51*(1+مفروضات!B6)</f>
        <v>0</v>
      </c>
      <c r="G51">
        <f>'5'!C10</f>
        <v>0</v>
      </c>
    </row>
    <row r="52" spans="2:7" ht="15.75" x14ac:dyDescent="0.25">
      <c r="B52" s="2" t="s">
        <v>294</v>
      </c>
      <c r="E52" s="1" t="s">
        <v>295</v>
      </c>
      <c r="F52">
        <f>-'9'!C22</f>
        <v>0</v>
      </c>
      <c r="G52">
        <f>-'9'!D22</f>
        <v>0</v>
      </c>
    </row>
    <row r="53" spans="2:7" ht="15" x14ac:dyDescent="0.25">
      <c r="B53" s="2" t="s">
        <v>296</v>
      </c>
      <c r="F53">
        <f>F51+F52</f>
        <v>0</v>
      </c>
      <c r="G53">
        <f>G51+G52</f>
        <v>0</v>
      </c>
    </row>
    <row r="55" spans="2:7" ht="15.75" x14ac:dyDescent="0.25">
      <c r="B55" s="2" t="s">
        <v>297</v>
      </c>
      <c r="E55" s="1" t="s">
        <v>298</v>
      </c>
      <c r="F55">
        <f>-'8'!C46</f>
        <v>0</v>
      </c>
      <c r="G55">
        <f>-'8'!D46</f>
        <v>0</v>
      </c>
    </row>
    <row r="56" spans="2:7" ht="15.75" x14ac:dyDescent="0.25">
      <c r="B56" s="2" t="s">
        <v>299</v>
      </c>
      <c r="E56" s="1" t="s">
        <v>300</v>
      </c>
      <c r="F56">
        <f>'26.27'!C10</f>
        <v>0</v>
      </c>
      <c r="G56">
        <f>'26.27'!D10</f>
        <v>0</v>
      </c>
    </row>
    <row r="57" spans="2:7" ht="15.75" x14ac:dyDescent="0.25">
      <c r="B57" s="2" t="s">
        <v>301</v>
      </c>
      <c r="E57" s="1" t="s">
        <v>300</v>
      </c>
      <c r="F57">
        <f>-'26.27'!C15</f>
        <v>0</v>
      </c>
      <c r="G57">
        <f>-'26.27'!D15</f>
        <v>0</v>
      </c>
    </row>
    <row r="58" spans="2:7" ht="15" x14ac:dyDescent="0.25">
      <c r="B58" s="2" t="s">
        <v>302</v>
      </c>
      <c r="F58">
        <f>F53+F55+F56+F57</f>
        <v>0</v>
      </c>
      <c r="G58">
        <f>G53+G55+G56+G57</f>
        <v>0</v>
      </c>
    </row>
    <row r="60" spans="2:7" ht="15.75" x14ac:dyDescent="0.25">
      <c r="B60" s="2" t="s">
        <v>303</v>
      </c>
      <c r="E60" s="1" t="s">
        <v>300</v>
      </c>
      <c r="F60">
        <f>-مفروضات!B36</f>
        <v>-50000</v>
      </c>
      <c r="G60">
        <f>-مفروضات!C36</f>
        <v>-60000</v>
      </c>
    </row>
    <row r="61" spans="2:7" ht="15" x14ac:dyDescent="0.25">
      <c r="B61" s="2" t="s">
        <v>304</v>
      </c>
      <c r="F61">
        <f>F58+F60</f>
        <v>-50000</v>
      </c>
      <c r="G61">
        <f>G58+G60</f>
        <v>-60000</v>
      </c>
    </row>
    <row r="63" spans="2:7" ht="15.75" x14ac:dyDescent="0.25">
      <c r="B63" s="2" t="s">
        <v>305</v>
      </c>
      <c r="E63" s="1" t="s">
        <v>306</v>
      </c>
      <c r="F63">
        <f>IF(F61&gt;0, F61*(-مفروضات!B7), 0)</f>
        <v>0</v>
      </c>
      <c r="G63">
        <f>IF(G61&gt;0, G61*(-مفروضات!C7), 0)</f>
        <v>0</v>
      </c>
    </row>
    <row r="64" spans="2:7" ht="15" x14ac:dyDescent="0.25">
      <c r="B64" s="2" t="s">
        <v>307</v>
      </c>
      <c r="F64">
        <f>F61+F63</f>
        <v>-50000</v>
      </c>
      <c r="G64">
        <f>G61+G63</f>
        <v>-60000</v>
      </c>
    </row>
    <row r="65" spans="2:7" ht="15" x14ac:dyDescent="0.25">
      <c r="E65" s="2" t="s">
        <v>289</v>
      </c>
      <c r="F65" s="2" t="s">
        <v>290</v>
      </c>
      <c r="G65" s="2" t="s">
        <v>291</v>
      </c>
    </row>
    <row r="66" spans="2:7" ht="15.75" x14ac:dyDescent="0.25">
      <c r="B66" s="2" t="s">
        <v>292</v>
      </c>
      <c r="E66" s="1" t="s">
        <v>293</v>
      </c>
      <c r="F66">
        <f>G66*(1+مفروضات!B6)</f>
        <v>0</v>
      </c>
      <c r="G66">
        <f>'5'!C10</f>
        <v>0</v>
      </c>
    </row>
    <row r="67" spans="2:7" ht="15.75" x14ac:dyDescent="0.25">
      <c r="B67" s="2" t="s">
        <v>294</v>
      </c>
      <c r="E67" s="1" t="s">
        <v>295</v>
      </c>
      <c r="F67">
        <f>-'9'!C28</f>
        <v>0</v>
      </c>
      <c r="G67">
        <f>-'9'!D28</f>
        <v>0</v>
      </c>
    </row>
    <row r="68" spans="2:7" ht="15" x14ac:dyDescent="0.25">
      <c r="B68" s="2" t="s">
        <v>296</v>
      </c>
      <c r="F68">
        <f>F66+F67</f>
        <v>0</v>
      </c>
      <c r="G68">
        <f>G66+G67</f>
        <v>0</v>
      </c>
    </row>
    <row r="70" spans="2:7" ht="15.75" x14ac:dyDescent="0.25">
      <c r="B70" s="2" t="s">
        <v>297</v>
      </c>
      <c r="E70" s="1" t="s">
        <v>298</v>
      </c>
      <c r="F70">
        <f>-'8'!C60</f>
        <v>0</v>
      </c>
      <c r="G70">
        <f>-'8'!D60</f>
        <v>0</v>
      </c>
    </row>
    <row r="71" spans="2:7" ht="15.75" x14ac:dyDescent="0.25">
      <c r="B71" s="2" t="s">
        <v>299</v>
      </c>
      <c r="E71" s="1" t="s">
        <v>300</v>
      </c>
      <c r="F71">
        <f>'26.27'!C10</f>
        <v>0</v>
      </c>
      <c r="G71">
        <f>'26.27'!D10</f>
        <v>0</v>
      </c>
    </row>
    <row r="72" spans="2:7" ht="15.75" x14ac:dyDescent="0.25">
      <c r="B72" s="2" t="s">
        <v>301</v>
      </c>
      <c r="E72" s="1" t="s">
        <v>300</v>
      </c>
      <c r="F72">
        <f>-'26.27'!C15</f>
        <v>0</v>
      </c>
      <c r="G72">
        <f>-'26.27'!D15</f>
        <v>0</v>
      </c>
    </row>
    <row r="73" spans="2:7" ht="15" x14ac:dyDescent="0.25">
      <c r="B73" s="2" t="s">
        <v>302</v>
      </c>
      <c r="F73">
        <f>F68+F70+F71+F72</f>
        <v>0</v>
      </c>
      <c r="G73">
        <f>G68+G70+G71+G72</f>
        <v>0</v>
      </c>
    </row>
    <row r="75" spans="2:7" ht="15.75" x14ac:dyDescent="0.25">
      <c r="B75" s="2" t="s">
        <v>303</v>
      </c>
      <c r="E75" s="1" t="s">
        <v>300</v>
      </c>
      <c r="F75">
        <f>-مفروضات!B36</f>
        <v>-50000</v>
      </c>
      <c r="G75">
        <f>-مفروضات!C36</f>
        <v>-60000</v>
      </c>
    </row>
    <row r="76" spans="2:7" ht="15" x14ac:dyDescent="0.25">
      <c r="B76" s="2" t="s">
        <v>304</v>
      </c>
      <c r="F76">
        <f>F73+F75</f>
        <v>-50000</v>
      </c>
      <c r="G76">
        <f>G73+G75</f>
        <v>-60000</v>
      </c>
    </row>
    <row r="78" spans="2:7" ht="15.75" x14ac:dyDescent="0.25">
      <c r="B78" s="2" t="s">
        <v>305</v>
      </c>
      <c r="E78" s="1" t="s">
        <v>306</v>
      </c>
      <c r="F78">
        <f>IF(F76&gt;0, F76*(-مفروضات!B7), 0)</f>
        <v>0</v>
      </c>
      <c r="G78">
        <f>IF(G76&gt;0, G76*(-مفروضات!C7), 0)</f>
        <v>0</v>
      </c>
    </row>
    <row r="79" spans="2:7" ht="15" x14ac:dyDescent="0.25">
      <c r="B79" s="2" t="s">
        <v>307</v>
      </c>
      <c r="F79">
        <f>F76+F78</f>
        <v>-50000</v>
      </c>
      <c r="G79">
        <f>G76+G78</f>
        <v>-60000</v>
      </c>
    </row>
    <row r="80" spans="2:7" ht="15" x14ac:dyDescent="0.25">
      <c r="E80" s="2" t="s">
        <v>289</v>
      </c>
      <c r="F80" s="2" t="s">
        <v>290</v>
      </c>
      <c r="G80" s="2" t="s">
        <v>291</v>
      </c>
    </row>
    <row r="81" spans="2:7" ht="15.75" x14ac:dyDescent="0.25">
      <c r="B81" s="2" t="s">
        <v>292</v>
      </c>
      <c r="E81" s="1" t="s">
        <v>293</v>
      </c>
      <c r="F81">
        <f>G81*(1+مفروضات!B6)</f>
        <v>0</v>
      </c>
      <c r="G81">
        <f>'5'!C10</f>
        <v>0</v>
      </c>
    </row>
    <row r="82" spans="2:7" ht="15.75" x14ac:dyDescent="0.25">
      <c r="B82" s="2" t="s">
        <v>294</v>
      </c>
      <c r="E82" s="1" t="s">
        <v>295</v>
      </c>
      <c r="F82">
        <f>-'9'!C34</f>
        <v>0</v>
      </c>
      <c r="G82">
        <f>-'9'!D34</f>
        <v>0</v>
      </c>
    </row>
    <row r="83" spans="2:7" ht="15" x14ac:dyDescent="0.25">
      <c r="B83" s="2" t="s">
        <v>296</v>
      </c>
      <c r="F83">
        <f>F81+F82</f>
        <v>0</v>
      </c>
      <c r="G83">
        <f>G81+G82</f>
        <v>0</v>
      </c>
    </row>
    <row r="85" spans="2:7" ht="15.75" x14ac:dyDescent="0.25">
      <c r="B85" s="2" t="s">
        <v>297</v>
      </c>
      <c r="E85" s="1" t="s">
        <v>298</v>
      </c>
      <c r="F85">
        <f>-'8'!C74</f>
        <v>0</v>
      </c>
      <c r="G85">
        <f>-'8'!D74</f>
        <v>0</v>
      </c>
    </row>
    <row r="86" spans="2:7" ht="15.75" x14ac:dyDescent="0.25">
      <c r="B86" s="2" t="s">
        <v>299</v>
      </c>
      <c r="E86" s="1" t="s">
        <v>300</v>
      </c>
      <c r="F86">
        <f>'26.27'!C10</f>
        <v>0</v>
      </c>
      <c r="G86">
        <f>'26.27'!D10</f>
        <v>0</v>
      </c>
    </row>
    <row r="87" spans="2:7" ht="15.75" x14ac:dyDescent="0.25">
      <c r="B87" s="2" t="s">
        <v>301</v>
      </c>
      <c r="E87" s="1" t="s">
        <v>300</v>
      </c>
      <c r="F87">
        <f>-'26.27'!C15</f>
        <v>0</v>
      </c>
      <c r="G87">
        <f>-'26.27'!D15</f>
        <v>0</v>
      </c>
    </row>
    <row r="88" spans="2:7" ht="15" x14ac:dyDescent="0.25">
      <c r="B88" s="2" t="s">
        <v>302</v>
      </c>
      <c r="F88">
        <f>F83+F85+F86+F87</f>
        <v>0</v>
      </c>
      <c r="G88">
        <f>G83+G85+G86+G87</f>
        <v>0</v>
      </c>
    </row>
    <row r="90" spans="2:7" ht="15.75" x14ac:dyDescent="0.25">
      <c r="B90" s="2" t="s">
        <v>303</v>
      </c>
      <c r="E90" s="1" t="s">
        <v>300</v>
      </c>
      <c r="F90">
        <f>-مفروضات!B36</f>
        <v>-50000</v>
      </c>
      <c r="G90">
        <f>-مفروضات!C36</f>
        <v>-60000</v>
      </c>
    </row>
    <row r="91" spans="2:7" ht="15" x14ac:dyDescent="0.25">
      <c r="B91" s="2" t="s">
        <v>304</v>
      </c>
      <c r="F91">
        <f>F88+F90</f>
        <v>-50000</v>
      </c>
      <c r="G91">
        <f>G88+G90</f>
        <v>-60000</v>
      </c>
    </row>
    <row r="93" spans="2:7" ht="15.75" x14ac:dyDescent="0.25">
      <c r="B93" s="2" t="s">
        <v>305</v>
      </c>
      <c r="E93" s="1" t="s">
        <v>306</v>
      </c>
      <c r="F93">
        <f>IF(F91&gt;0, F91*(-مفروضات!B7), 0)</f>
        <v>0</v>
      </c>
      <c r="G93">
        <f>IF(G91&gt;0, G91*(-مفروضات!C7), 0)</f>
        <v>0</v>
      </c>
    </row>
    <row r="94" spans="2:7" ht="15" x14ac:dyDescent="0.25">
      <c r="B94" s="2" t="s">
        <v>307</v>
      </c>
      <c r="F94">
        <f>F91+F93</f>
        <v>-50000</v>
      </c>
      <c r="G94">
        <f>G91+G93</f>
        <v>-60000</v>
      </c>
    </row>
    <row r="95" spans="2:7" ht="15" x14ac:dyDescent="0.25">
      <c r="E95" s="2" t="s">
        <v>289</v>
      </c>
      <c r="F95" s="2" t="s">
        <v>290</v>
      </c>
      <c r="G95" s="2" t="s">
        <v>291</v>
      </c>
    </row>
    <row r="96" spans="2:7" ht="15.75" x14ac:dyDescent="0.25">
      <c r="B96" s="2" t="s">
        <v>292</v>
      </c>
      <c r="E96" s="1" t="s">
        <v>293</v>
      </c>
      <c r="F96">
        <f>G96*(1+مفروضات!B6)</f>
        <v>0</v>
      </c>
      <c r="G96">
        <f>'5'!C10</f>
        <v>0</v>
      </c>
    </row>
    <row r="97" spans="2:7" ht="15.75" x14ac:dyDescent="0.25">
      <c r="B97" s="2" t="s">
        <v>294</v>
      </c>
      <c r="E97" s="1" t="s">
        <v>295</v>
      </c>
      <c r="F97">
        <f>-'9'!C40</f>
        <v>0</v>
      </c>
      <c r="G97">
        <f>-'9'!D40</f>
        <v>0</v>
      </c>
    </row>
    <row r="98" spans="2:7" ht="15" x14ac:dyDescent="0.25">
      <c r="B98" s="2" t="s">
        <v>296</v>
      </c>
      <c r="F98">
        <f>F96+F97</f>
        <v>0</v>
      </c>
      <c r="G98">
        <f>G96+G97</f>
        <v>0</v>
      </c>
    </row>
    <row r="100" spans="2:7" ht="15.75" x14ac:dyDescent="0.25">
      <c r="B100" s="2" t="s">
        <v>297</v>
      </c>
      <c r="E100" s="1" t="s">
        <v>298</v>
      </c>
      <c r="F100">
        <f>-'8'!C88</f>
        <v>0</v>
      </c>
      <c r="G100">
        <f>-'8'!D88</f>
        <v>0</v>
      </c>
    </row>
    <row r="101" spans="2:7" ht="15.75" x14ac:dyDescent="0.25">
      <c r="B101" s="2" t="s">
        <v>299</v>
      </c>
      <c r="E101" s="1" t="s">
        <v>300</v>
      </c>
      <c r="F101">
        <f>'26.27'!C10</f>
        <v>0</v>
      </c>
      <c r="G101">
        <f>'26.27'!D10</f>
        <v>0</v>
      </c>
    </row>
    <row r="102" spans="2:7" ht="15.75" x14ac:dyDescent="0.25">
      <c r="B102" s="2" t="s">
        <v>301</v>
      </c>
      <c r="E102" s="1" t="s">
        <v>300</v>
      </c>
      <c r="F102">
        <f>-'26.27'!C15</f>
        <v>0</v>
      </c>
      <c r="G102">
        <f>-'26.27'!D15</f>
        <v>0</v>
      </c>
    </row>
    <row r="103" spans="2:7" ht="15" x14ac:dyDescent="0.25">
      <c r="B103" s="2" t="s">
        <v>302</v>
      </c>
      <c r="F103">
        <f>F98+F100+F101+F102</f>
        <v>0</v>
      </c>
      <c r="G103">
        <f>G98+G100+G101+G102</f>
        <v>0</v>
      </c>
    </row>
    <row r="105" spans="2:7" ht="15.75" x14ac:dyDescent="0.25">
      <c r="B105" s="2" t="s">
        <v>303</v>
      </c>
      <c r="E105" s="1" t="s">
        <v>300</v>
      </c>
      <c r="F105">
        <f>-مفروضات!B36</f>
        <v>-50000</v>
      </c>
      <c r="G105">
        <f>-مفروضات!C36</f>
        <v>-60000</v>
      </c>
    </row>
    <row r="106" spans="2:7" ht="15" x14ac:dyDescent="0.25">
      <c r="B106" s="2" t="s">
        <v>304</v>
      </c>
      <c r="F106">
        <f>F103+F105</f>
        <v>-50000</v>
      </c>
      <c r="G106">
        <f>G103+G105</f>
        <v>-60000</v>
      </c>
    </row>
    <row r="108" spans="2:7" ht="15.75" x14ac:dyDescent="0.25">
      <c r="B108" s="2" t="s">
        <v>305</v>
      </c>
      <c r="E108" s="1" t="s">
        <v>306</v>
      </c>
      <c r="F108">
        <f>IF(F106&gt;0, F106*(-مفروضات!B7), 0)</f>
        <v>0</v>
      </c>
      <c r="G108">
        <f>IF(G106&gt;0, G106*(-مفروضات!C7), 0)</f>
        <v>0</v>
      </c>
    </row>
    <row r="109" spans="2:7" ht="15" x14ac:dyDescent="0.25">
      <c r="B109" s="2" t="s">
        <v>307</v>
      </c>
      <c r="F109">
        <f>F106+F108</f>
        <v>-50000</v>
      </c>
      <c r="G109">
        <f>G106+G108</f>
        <v>-60000</v>
      </c>
    </row>
    <row r="110" spans="2:7" ht="15" x14ac:dyDescent="0.25">
      <c r="E110" s="2" t="s">
        <v>289</v>
      </c>
      <c r="F110" s="2" t="s">
        <v>290</v>
      </c>
      <c r="G110" s="2" t="s">
        <v>291</v>
      </c>
    </row>
    <row r="111" spans="2:7" ht="15.75" x14ac:dyDescent="0.25">
      <c r="B111" s="2" t="s">
        <v>292</v>
      </c>
      <c r="E111" s="1" t="s">
        <v>293</v>
      </c>
      <c r="F111">
        <f>G111*(1+مفروضات!B6)</f>
        <v>0</v>
      </c>
      <c r="G111">
        <f>'5'!C10</f>
        <v>0</v>
      </c>
    </row>
    <row r="112" spans="2:7" ht="15.75" x14ac:dyDescent="0.25">
      <c r="B112" s="2" t="s">
        <v>294</v>
      </c>
      <c r="E112" s="1" t="s">
        <v>295</v>
      </c>
      <c r="F112">
        <f>-'9'!C46</f>
        <v>0</v>
      </c>
      <c r="G112">
        <f>-'9'!D46</f>
        <v>0</v>
      </c>
    </row>
    <row r="113" spans="2:7" ht="15" x14ac:dyDescent="0.25">
      <c r="B113" s="2" t="s">
        <v>296</v>
      </c>
      <c r="F113">
        <f>F111+F112</f>
        <v>0</v>
      </c>
      <c r="G113">
        <f>G111+G112</f>
        <v>0</v>
      </c>
    </row>
    <row r="115" spans="2:7" ht="15.75" x14ac:dyDescent="0.25">
      <c r="B115" s="2" t="s">
        <v>297</v>
      </c>
      <c r="E115" s="1" t="s">
        <v>298</v>
      </c>
      <c r="F115">
        <f>-'8'!C102</f>
        <v>0</v>
      </c>
      <c r="G115">
        <f>-'8'!D102</f>
        <v>0</v>
      </c>
    </row>
    <row r="116" spans="2:7" ht="15.75" x14ac:dyDescent="0.25">
      <c r="B116" s="2" t="s">
        <v>299</v>
      </c>
      <c r="E116" s="1" t="s">
        <v>300</v>
      </c>
      <c r="F116">
        <f>'26.27'!C10</f>
        <v>0</v>
      </c>
      <c r="G116">
        <f>'26.27'!D10</f>
        <v>0</v>
      </c>
    </row>
    <row r="117" spans="2:7" ht="15.75" x14ac:dyDescent="0.25">
      <c r="B117" s="2" t="s">
        <v>301</v>
      </c>
      <c r="E117" s="1" t="s">
        <v>300</v>
      </c>
      <c r="F117">
        <f>-'26.27'!C15</f>
        <v>0</v>
      </c>
      <c r="G117">
        <f>-'26.27'!D15</f>
        <v>0</v>
      </c>
    </row>
    <row r="118" spans="2:7" ht="15" x14ac:dyDescent="0.25">
      <c r="B118" s="2" t="s">
        <v>302</v>
      </c>
      <c r="F118">
        <f>F113+F115+F116+F117</f>
        <v>0</v>
      </c>
      <c r="G118">
        <f>G113+G115+G116+G117</f>
        <v>0</v>
      </c>
    </row>
    <row r="120" spans="2:7" ht="15.75" x14ac:dyDescent="0.25">
      <c r="B120" s="2" t="s">
        <v>303</v>
      </c>
      <c r="E120" s="1" t="s">
        <v>300</v>
      </c>
      <c r="F120">
        <f>-مفروضات!B36</f>
        <v>-50000</v>
      </c>
      <c r="G120">
        <f>-مفروضات!C36</f>
        <v>-60000</v>
      </c>
    </row>
    <row r="121" spans="2:7" ht="15" x14ac:dyDescent="0.25">
      <c r="B121" s="2" t="s">
        <v>304</v>
      </c>
      <c r="F121">
        <f>F118+F120</f>
        <v>-50000</v>
      </c>
      <c r="G121">
        <f>G118+G120</f>
        <v>-60000</v>
      </c>
    </row>
    <row r="123" spans="2:7" ht="15.75" x14ac:dyDescent="0.25">
      <c r="B123" s="2" t="s">
        <v>305</v>
      </c>
      <c r="E123" s="1" t="s">
        <v>306</v>
      </c>
      <c r="F123">
        <f>IF(F121&gt;0, F121*(-مفروضات!B7), 0)</f>
        <v>0</v>
      </c>
      <c r="G123">
        <f>IF(G121&gt;0, G121*(-مفروضات!C7), 0)</f>
        <v>0</v>
      </c>
    </row>
    <row r="124" spans="2:7" ht="15" x14ac:dyDescent="0.25">
      <c r="B124" s="2" t="s">
        <v>307</v>
      </c>
      <c r="F124">
        <f>F121+F123</f>
        <v>-50000</v>
      </c>
      <c r="G124">
        <f>G121+G123</f>
        <v>-60000</v>
      </c>
    </row>
    <row r="125" spans="2:7" ht="15" x14ac:dyDescent="0.25">
      <c r="E125" s="2" t="s">
        <v>289</v>
      </c>
      <c r="F125" s="2" t="s">
        <v>290</v>
      </c>
      <c r="G125" s="2" t="s">
        <v>291</v>
      </c>
    </row>
    <row r="126" spans="2:7" ht="15.75" x14ac:dyDescent="0.25">
      <c r="B126" s="2" t="s">
        <v>292</v>
      </c>
      <c r="E126" s="1" t="s">
        <v>293</v>
      </c>
      <c r="F126">
        <f>G126*(1+مفروضات!B6)</f>
        <v>0</v>
      </c>
      <c r="G126">
        <f>'5'!C10</f>
        <v>0</v>
      </c>
    </row>
    <row r="127" spans="2:7" ht="15.75" x14ac:dyDescent="0.25">
      <c r="B127" s="2" t="s">
        <v>294</v>
      </c>
      <c r="E127" s="1" t="s">
        <v>295</v>
      </c>
      <c r="F127">
        <f>-'9'!C52</f>
        <v>0</v>
      </c>
      <c r="G127">
        <f>-'9'!D52</f>
        <v>0</v>
      </c>
    </row>
    <row r="128" spans="2:7" ht="15" x14ac:dyDescent="0.25">
      <c r="B128" s="2" t="s">
        <v>296</v>
      </c>
      <c r="F128">
        <f>F126+F127</f>
        <v>0</v>
      </c>
      <c r="G128">
        <f>G126+G127</f>
        <v>0</v>
      </c>
    </row>
    <row r="130" spans="2:7" ht="15.75" x14ac:dyDescent="0.25">
      <c r="B130" s="2" t="s">
        <v>297</v>
      </c>
      <c r="E130" s="1" t="s">
        <v>298</v>
      </c>
      <c r="F130">
        <f>-'8'!C116</f>
        <v>0</v>
      </c>
      <c r="G130">
        <f>-'8'!D116</f>
        <v>0</v>
      </c>
    </row>
    <row r="131" spans="2:7" ht="15.75" x14ac:dyDescent="0.25">
      <c r="B131" s="2" t="s">
        <v>299</v>
      </c>
      <c r="E131" s="1" t="s">
        <v>300</v>
      </c>
      <c r="F131">
        <f>'26.27'!C10</f>
        <v>0</v>
      </c>
      <c r="G131">
        <f>'26.27'!D10</f>
        <v>0</v>
      </c>
    </row>
    <row r="132" spans="2:7" ht="15.75" x14ac:dyDescent="0.25">
      <c r="B132" s="2" t="s">
        <v>301</v>
      </c>
      <c r="E132" s="1" t="s">
        <v>300</v>
      </c>
      <c r="F132">
        <f>-'26.27'!C15</f>
        <v>0</v>
      </c>
      <c r="G132">
        <f>-'26.27'!D15</f>
        <v>0</v>
      </c>
    </row>
    <row r="133" spans="2:7" ht="15" x14ac:dyDescent="0.25">
      <c r="B133" s="2" t="s">
        <v>302</v>
      </c>
      <c r="F133">
        <f>F128+F130+F131+F132</f>
        <v>0</v>
      </c>
      <c r="G133">
        <f>G128+G130+G131+G132</f>
        <v>0</v>
      </c>
    </row>
    <row r="135" spans="2:7" ht="15.75" x14ac:dyDescent="0.25">
      <c r="B135" s="2" t="s">
        <v>303</v>
      </c>
      <c r="E135" s="1" t="s">
        <v>300</v>
      </c>
      <c r="F135">
        <f>-مفروضات!B36</f>
        <v>-50000</v>
      </c>
      <c r="G135">
        <f>-مفروضات!C36</f>
        <v>-60000</v>
      </c>
    </row>
    <row r="136" spans="2:7" ht="15" x14ac:dyDescent="0.25">
      <c r="B136" s="2" t="s">
        <v>304</v>
      </c>
      <c r="F136">
        <f>F133+F135</f>
        <v>-50000</v>
      </c>
      <c r="G136">
        <f>G133+G135</f>
        <v>-60000</v>
      </c>
    </row>
    <row r="138" spans="2:7" ht="15.75" x14ac:dyDescent="0.25">
      <c r="B138" s="2" t="s">
        <v>305</v>
      </c>
      <c r="E138" s="1" t="s">
        <v>306</v>
      </c>
      <c r="F138">
        <f>IF(F136&gt;0, F136*(-مفروضات!B7), 0)</f>
        <v>0</v>
      </c>
      <c r="G138">
        <f>IF(G136&gt;0, G136*(-مفروضات!C7), 0)</f>
        <v>0</v>
      </c>
    </row>
    <row r="139" spans="2:7" ht="15" x14ac:dyDescent="0.25">
      <c r="B139" s="2" t="s">
        <v>307</v>
      </c>
      <c r="F139">
        <f>F136+F138</f>
        <v>-50000</v>
      </c>
      <c r="G139">
        <f>G136+G138</f>
        <v>-60000</v>
      </c>
    </row>
    <row r="140" spans="2:7" ht="15" x14ac:dyDescent="0.25">
      <c r="E140" s="2" t="s">
        <v>289</v>
      </c>
      <c r="F140" s="2" t="s">
        <v>290</v>
      </c>
      <c r="G140" s="2" t="s">
        <v>291</v>
      </c>
    </row>
    <row r="141" spans="2:7" ht="15.75" x14ac:dyDescent="0.25">
      <c r="B141" s="2" t="s">
        <v>292</v>
      </c>
      <c r="E141" s="1" t="s">
        <v>293</v>
      </c>
      <c r="F141">
        <f>G141*(1+مفروضات!B6)</f>
        <v>0</v>
      </c>
      <c r="G141">
        <f>'5'!C10</f>
        <v>0</v>
      </c>
    </row>
    <row r="142" spans="2:7" ht="15.75" x14ac:dyDescent="0.25">
      <c r="B142" s="2" t="s">
        <v>294</v>
      </c>
      <c r="E142" s="1" t="s">
        <v>295</v>
      </c>
      <c r="F142">
        <f>-'9'!C58</f>
        <v>0</v>
      </c>
      <c r="G142">
        <f>-'9'!D58</f>
        <v>0</v>
      </c>
    </row>
    <row r="143" spans="2:7" ht="15" x14ac:dyDescent="0.25">
      <c r="B143" s="2" t="s">
        <v>296</v>
      </c>
      <c r="F143">
        <f>F141+F142</f>
        <v>0</v>
      </c>
      <c r="G143">
        <f>G141+G142</f>
        <v>0</v>
      </c>
    </row>
    <row r="145" spans="2:7" ht="15.75" x14ac:dyDescent="0.25">
      <c r="B145" s="2" t="s">
        <v>297</v>
      </c>
      <c r="E145" s="1" t="s">
        <v>298</v>
      </c>
      <c r="F145">
        <f>-'8'!C130</f>
        <v>0</v>
      </c>
      <c r="G145">
        <f>-'8'!D130</f>
        <v>0</v>
      </c>
    </row>
    <row r="146" spans="2:7" ht="15.75" x14ac:dyDescent="0.25">
      <c r="B146" s="2" t="s">
        <v>299</v>
      </c>
      <c r="E146" s="1" t="s">
        <v>300</v>
      </c>
      <c r="F146">
        <f>'26.27'!C10</f>
        <v>0</v>
      </c>
      <c r="G146">
        <f>'26.27'!D10</f>
        <v>0</v>
      </c>
    </row>
    <row r="147" spans="2:7" ht="15.75" x14ac:dyDescent="0.25">
      <c r="B147" s="2" t="s">
        <v>301</v>
      </c>
      <c r="E147" s="1" t="s">
        <v>300</v>
      </c>
      <c r="F147">
        <f>-'26.27'!C15</f>
        <v>0</v>
      </c>
      <c r="G147">
        <f>-'26.27'!D15</f>
        <v>0</v>
      </c>
    </row>
    <row r="148" spans="2:7" ht="15" x14ac:dyDescent="0.25">
      <c r="B148" s="2" t="s">
        <v>302</v>
      </c>
      <c r="F148">
        <f>F143+F145+F146+F147</f>
        <v>0</v>
      </c>
      <c r="G148">
        <f>G143+G145+G146+G147</f>
        <v>0</v>
      </c>
    </row>
    <row r="150" spans="2:7" ht="15.75" x14ac:dyDescent="0.25">
      <c r="B150" s="2" t="s">
        <v>303</v>
      </c>
      <c r="E150" s="1" t="s">
        <v>300</v>
      </c>
      <c r="F150">
        <f>-مفروضات!B36</f>
        <v>-50000</v>
      </c>
      <c r="G150">
        <f>-مفروضات!C36</f>
        <v>-60000</v>
      </c>
    </row>
    <row r="151" spans="2:7" ht="15" x14ac:dyDescent="0.25">
      <c r="B151" s="2" t="s">
        <v>304</v>
      </c>
      <c r="F151">
        <f>F148+F150</f>
        <v>-50000</v>
      </c>
      <c r="G151">
        <f>G148+G150</f>
        <v>-60000</v>
      </c>
    </row>
    <row r="153" spans="2:7" ht="15.75" x14ac:dyDescent="0.25">
      <c r="B153" s="2" t="s">
        <v>305</v>
      </c>
      <c r="E153" s="1" t="s">
        <v>306</v>
      </c>
      <c r="F153">
        <f>IF(F151&gt;0, F151*(-مفروضات!B7), 0)</f>
        <v>0</v>
      </c>
      <c r="G153">
        <f>IF(G151&gt;0, G151*(-مفروضات!C7), 0)</f>
        <v>0</v>
      </c>
    </row>
    <row r="154" spans="2:7" ht="15" x14ac:dyDescent="0.25">
      <c r="B154" s="2" t="s">
        <v>307</v>
      </c>
      <c r="F154">
        <f>F151+F153</f>
        <v>-50000</v>
      </c>
      <c r="G154">
        <f>G151+G153</f>
        <v>-60000</v>
      </c>
    </row>
    <row r="155" spans="2:7" ht="15" x14ac:dyDescent="0.25">
      <c r="E155" s="2" t="s">
        <v>289</v>
      </c>
      <c r="F155" s="2" t="s">
        <v>290</v>
      </c>
      <c r="G155" s="2" t="s">
        <v>291</v>
      </c>
    </row>
    <row r="156" spans="2:7" ht="15.75" x14ac:dyDescent="0.25">
      <c r="B156" s="2" t="s">
        <v>292</v>
      </c>
      <c r="E156" s="1" t="s">
        <v>293</v>
      </c>
      <c r="F156">
        <f>G156*(1+مفروضات!B6)</f>
        <v>0</v>
      </c>
      <c r="G156">
        <f>'5'!C10</f>
        <v>0</v>
      </c>
    </row>
    <row r="157" spans="2:7" ht="15.75" x14ac:dyDescent="0.25">
      <c r="B157" s="2" t="s">
        <v>294</v>
      </c>
      <c r="E157" s="1" t="s">
        <v>295</v>
      </c>
      <c r="F157">
        <f>-'9'!C64</f>
        <v>0</v>
      </c>
      <c r="G157">
        <f>-'9'!D64</f>
        <v>0</v>
      </c>
    </row>
    <row r="158" spans="2:7" ht="15" x14ac:dyDescent="0.25">
      <c r="B158" s="2" t="s">
        <v>296</v>
      </c>
      <c r="F158">
        <f>F156+F157</f>
        <v>0</v>
      </c>
      <c r="G158">
        <f>G156+G157</f>
        <v>0</v>
      </c>
    </row>
    <row r="160" spans="2:7" ht="15.75" x14ac:dyDescent="0.25">
      <c r="B160" s="2" t="s">
        <v>297</v>
      </c>
      <c r="E160" s="1" t="s">
        <v>298</v>
      </c>
      <c r="F160">
        <f>-'8'!C144</f>
        <v>0</v>
      </c>
      <c r="G160">
        <f>-'8'!D144</f>
        <v>0</v>
      </c>
    </row>
    <row r="161" spans="2:7" ht="15.75" x14ac:dyDescent="0.25">
      <c r="B161" s="2" t="s">
        <v>299</v>
      </c>
      <c r="E161" s="1" t="s">
        <v>300</v>
      </c>
      <c r="F161">
        <f>'26.27'!C10</f>
        <v>0</v>
      </c>
      <c r="G161">
        <f>'26.27'!D10</f>
        <v>0</v>
      </c>
    </row>
    <row r="162" spans="2:7" ht="15.75" x14ac:dyDescent="0.25">
      <c r="B162" s="2" t="s">
        <v>301</v>
      </c>
      <c r="E162" s="1" t="s">
        <v>300</v>
      </c>
      <c r="F162">
        <f>-'26.27'!C15</f>
        <v>0</v>
      </c>
      <c r="G162">
        <f>-'26.27'!D15</f>
        <v>0</v>
      </c>
    </row>
    <row r="163" spans="2:7" ht="15" x14ac:dyDescent="0.25">
      <c r="B163" s="2" t="s">
        <v>302</v>
      </c>
      <c r="F163">
        <f>F158+F160+F161+F162</f>
        <v>0</v>
      </c>
      <c r="G163">
        <f>G158+G160+G161+G162</f>
        <v>0</v>
      </c>
    </row>
    <row r="165" spans="2:7" ht="15.75" x14ac:dyDescent="0.25">
      <c r="B165" s="2" t="s">
        <v>303</v>
      </c>
      <c r="E165" s="1" t="s">
        <v>300</v>
      </c>
      <c r="F165">
        <f>-مفروضات!B36</f>
        <v>-50000</v>
      </c>
      <c r="G165">
        <f>-مفروضات!C36</f>
        <v>-60000</v>
      </c>
    </row>
    <row r="166" spans="2:7" ht="15" x14ac:dyDescent="0.25">
      <c r="B166" s="2" t="s">
        <v>304</v>
      </c>
      <c r="F166">
        <f>F163+F165</f>
        <v>-50000</v>
      </c>
      <c r="G166">
        <f>G163+G165</f>
        <v>-60000</v>
      </c>
    </row>
    <row r="168" spans="2:7" ht="15.75" x14ac:dyDescent="0.25">
      <c r="B168" s="2" t="s">
        <v>305</v>
      </c>
      <c r="E168" s="1" t="s">
        <v>306</v>
      </c>
      <c r="F168">
        <f>IF(F166&gt;0, F166*(-مفروضات!B7), 0)</f>
        <v>0</v>
      </c>
      <c r="G168">
        <f>IF(G166&gt;0, G166*(-مفروضات!C7), 0)</f>
        <v>0</v>
      </c>
    </row>
    <row r="169" spans="2:7" ht="15" x14ac:dyDescent="0.25">
      <c r="B169" s="2" t="s">
        <v>307</v>
      </c>
      <c r="F169">
        <f>F166+F168</f>
        <v>-50000</v>
      </c>
      <c r="G169">
        <f>G166+G168</f>
        <v>-60000</v>
      </c>
    </row>
    <row r="170" spans="2:7" ht="15" x14ac:dyDescent="0.25">
      <c r="E170" s="2" t="s">
        <v>289</v>
      </c>
      <c r="F170" s="2" t="s">
        <v>290</v>
      </c>
      <c r="G170" s="2" t="s">
        <v>291</v>
      </c>
    </row>
    <row r="171" spans="2:7" ht="15.75" x14ac:dyDescent="0.25">
      <c r="B171" s="2" t="s">
        <v>292</v>
      </c>
      <c r="E171" s="1" t="s">
        <v>293</v>
      </c>
      <c r="F171">
        <f>G171*(1+مفروضات!B6)</f>
        <v>0</v>
      </c>
      <c r="G171">
        <f>'5'!C10</f>
        <v>0</v>
      </c>
    </row>
    <row r="172" spans="2:7" ht="15.75" x14ac:dyDescent="0.25">
      <c r="B172" s="2" t="s">
        <v>294</v>
      </c>
      <c r="E172" s="1" t="s">
        <v>295</v>
      </c>
      <c r="F172">
        <f>-'9'!C70</f>
        <v>0</v>
      </c>
      <c r="G172">
        <f>-'9'!D70</f>
        <v>0</v>
      </c>
    </row>
    <row r="173" spans="2:7" ht="15" x14ac:dyDescent="0.25">
      <c r="B173" s="2" t="s">
        <v>296</v>
      </c>
      <c r="F173">
        <f>F171+F172</f>
        <v>0</v>
      </c>
      <c r="G173">
        <f>G171+G172</f>
        <v>0</v>
      </c>
    </row>
    <row r="175" spans="2:7" ht="15.75" x14ac:dyDescent="0.25">
      <c r="B175" s="2" t="s">
        <v>297</v>
      </c>
      <c r="E175" s="1" t="s">
        <v>298</v>
      </c>
      <c r="F175">
        <f>-'8'!C158</f>
        <v>0</v>
      </c>
      <c r="G175">
        <f>-'8'!D158</f>
        <v>0</v>
      </c>
    </row>
    <row r="176" spans="2:7" ht="15.75" x14ac:dyDescent="0.25">
      <c r="B176" s="2" t="s">
        <v>299</v>
      </c>
      <c r="E176" s="1" t="s">
        <v>300</v>
      </c>
      <c r="F176">
        <f>'26.27'!C10</f>
        <v>0</v>
      </c>
      <c r="G176">
        <f>'26.27'!D10</f>
        <v>0</v>
      </c>
    </row>
    <row r="177" spans="2:7" ht="15.75" x14ac:dyDescent="0.25">
      <c r="B177" s="2" t="s">
        <v>301</v>
      </c>
      <c r="E177" s="1" t="s">
        <v>300</v>
      </c>
      <c r="F177">
        <f>-'26.27'!C15</f>
        <v>0</v>
      </c>
      <c r="G177">
        <f>-'26.27'!D15</f>
        <v>0</v>
      </c>
    </row>
    <row r="178" spans="2:7" ht="15" x14ac:dyDescent="0.25">
      <c r="B178" s="2" t="s">
        <v>302</v>
      </c>
      <c r="F178">
        <f>F173+F175+F176+F177</f>
        <v>0</v>
      </c>
      <c r="G178">
        <f>G173+G175+G176+G177</f>
        <v>0</v>
      </c>
    </row>
    <row r="180" spans="2:7" ht="15.75" x14ac:dyDescent="0.25">
      <c r="B180" s="2" t="s">
        <v>303</v>
      </c>
      <c r="E180" s="1" t="s">
        <v>300</v>
      </c>
      <c r="F180">
        <f>-مفروضات!B36</f>
        <v>-50000</v>
      </c>
      <c r="G180">
        <f>-مفروضات!C36</f>
        <v>-60000</v>
      </c>
    </row>
    <row r="181" spans="2:7" ht="15" x14ac:dyDescent="0.25">
      <c r="B181" s="2" t="s">
        <v>304</v>
      </c>
      <c r="F181">
        <f>F178+F180</f>
        <v>-50000</v>
      </c>
      <c r="G181">
        <f>G178+G180</f>
        <v>-60000</v>
      </c>
    </row>
    <row r="183" spans="2:7" ht="15.75" x14ac:dyDescent="0.25">
      <c r="B183" s="2" t="s">
        <v>305</v>
      </c>
      <c r="E183" s="1" t="s">
        <v>306</v>
      </c>
      <c r="F183">
        <f>IF(F181&gt;0, F181*(-مفروضات!B7), 0)</f>
        <v>0</v>
      </c>
      <c r="G183">
        <f>IF(G181&gt;0, G181*(-مفروضات!C7), 0)</f>
        <v>0</v>
      </c>
    </row>
    <row r="184" spans="2:7" ht="15" x14ac:dyDescent="0.25">
      <c r="B184" s="2" t="s">
        <v>307</v>
      </c>
      <c r="F184">
        <f>F181+F183</f>
        <v>-50000</v>
      </c>
      <c r="G184">
        <f>G181+G183</f>
        <v>-60000</v>
      </c>
    </row>
    <row r="185" spans="2:7" ht="15" x14ac:dyDescent="0.25">
      <c r="E185" s="2" t="s">
        <v>289</v>
      </c>
      <c r="F185" s="2" t="s">
        <v>290</v>
      </c>
      <c r="G185" s="2" t="s">
        <v>291</v>
      </c>
    </row>
    <row r="186" spans="2:7" ht="15.75" x14ac:dyDescent="0.25">
      <c r="B186" s="2" t="s">
        <v>292</v>
      </c>
      <c r="E186" s="1" t="s">
        <v>293</v>
      </c>
      <c r="F186">
        <f>G186*(1+مفروضات!B6)</f>
        <v>0</v>
      </c>
      <c r="G186">
        <f>'5'!C10</f>
        <v>0</v>
      </c>
    </row>
    <row r="187" spans="2:7" ht="15.75" x14ac:dyDescent="0.25">
      <c r="B187" s="2" t="s">
        <v>294</v>
      </c>
      <c r="E187" s="1" t="s">
        <v>295</v>
      </c>
      <c r="F187">
        <f>-'9'!C76</f>
        <v>0</v>
      </c>
      <c r="G187">
        <f>-'9'!D76</f>
        <v>0</v>
      </c>
    </row>
    <row r="188" spans="2:7" ht="15" x14ac:dyDescent="0.25">
      <c r="B188" s="2" t="s">
        <v>296</v>
      </c>
      <c r="F188">
        <f>F186+F187</f>
        <v>0</v>
      </c>
      <c r="G188">
        <f>G186+G187</f>
        <v>0</v>
      </c>
    </row>
    <row r="190" spans="2:7" ht="15.75" x14ac:dyDescent="0.25">
      <c r="B190" s="2" t="s">
        <v>297</v>
      </c>
      <c r="E190" s="1" t="s">
        <v>298</v>
      </c>
      <c r="F190">
        <f>-'8'!C172</f>
        <v>0</v>
      </c>
      <c r="G190">
        <f>-'8'!D172</f>
        <v>0</v>
      </c>
    </row>
    <row r="191" spans="2:7" ht="15.75" x14ac:dyDescent="0.25">
      <c r="B191" s="2" t="s">
        <v>299</v>
      </c>
      <c r="E191" s="1" t="s">
        <v>300</v>
      </c>
      <c r="F191">
        <f>'26.27'!C10</f>
        <v>0</v>
      </c>
      <c r="G191">
        <f>'26.27'!D10</f>
        <v>0</v>
      </c>
    </row>
    <row r="192" spans="2:7" ht="15.75" x14ac:dyDescent="0.25">
      <c r="B192" s="2" t="s">
        <v>301</v>
      </c>
      <c r="E192" s="1" t="s">
        <v>300</v>
      </c>
      <c r="F192">
        <f>-'26.27'!C15</f>
        <v>0</v>
      </c>
      <c r="G192">
        <f>-'26.27'!D15</f>
        <v>0</v>
      </c>
    </row>
    <row r="193" spans="2:7" ht="15" x14ac:dyDescent="0.25">
      <c r="B193" s="2" t="s">
        <v>302</v>
      </c>
      <c r="F193">
        <f>F188+F190+F191+F192</f>
        <v>0</v>
      </c>
      <c r="G193">
        <f>G188+G190+G191+G192</f>
        <v>0</v>
      </c>
    </row>
    <row r="195" spans="2:7" ht="15.75" x14ac:dyDescent="0.25">
      <c r="B195" s="2" t="s">
        <v>303</v>
      </c>
      <c r="E195" s="1" t="s">
        <v>300</v>
      </c>
      <c r="F195">
        <f>-مفروضات!B36</f>
        <v>-50000</v>
      </c>
      <c r="G195">
        <f>-مفروضات!C36</f>
        <v>-60000</v>
      </c>
    </row>
    <row r="196" spans="2:7" ht="15" x14ac:dyDescent="0.25">
      <c r="B196" s="2" t="s">
        <v>304</v>
      </c>
      <c r="F196">
        <f>F193+F195</f>
        <v>-50000</v>
      </c>
      <c r="G196">
        <f>G193+G195</f>
        <v>-60000</v>
      </c>
    </row>
    <row r="198" spans="2:7" ht="15.75" x14ac:dyDescent="0.25">
      <c r="B198" s="2" t="s">
        <v>305</v>
      </c>
      <c r="E198" s="1" t="s">
        <v>306</v>
      </c>
      <c r="F198">
        <f>IF(F196&gt;0, F196*(-مفروضات!B7), 0)</f>
        <v>0</v>
      </c>
      <c r="G198">
        <f>IF(G196&gt;0, G196*(-مفروضات!C7), 0)</f>
        <v>0</v>
      </c>
    </row>
    <row r="199" spans="2:7" ht="15" x14ac:dyDescent="0.25">
      <c r="B199" s="2" t="s">
        <v>307</v>
      </c>
      <c r="F199">
        <f>F196+F198</f>
        <v>-50000</v>
      </c>
      <c r="G199">
        <f>G196+G198</f>
        <v>-60000</v>
      </c>
    </row>
    <row r="200" spans="2:7" ht="15" x14ac:dyDescent="0.25">
      <c r="E200" s="2" t="s">
        <v>289</v>
      </c>
      <c r="F200" s="2" t="s">
        <v>290</v>
      </c>
      <c r="G200" s="2" t="s">
        <v>291</v>
      </c>
    </row>
    <row r="201" spans="2:7" ht="15.75" x14ac:dyDescent="0.25">
      <c r="B201" s="2" t="s">
        <v>292</v>
      </c>
      <c r="E201" s="1" t="s">
        <v>293</v>
      </c>
      <c r="F201">
        <f>G201*(1+مفروضات!B6)</f>
        <v>0</v>
      </c>
      <c r="G201">
        <f>'5'!C10</f>
        <v>0</v>
      </c>
    </row>
    <row r="202" spans="2:7" ht="15.75" x14ac:dyDescent="0.25">
      <c r="B202" s="2" t="s">
        <v>294</v>
      </c>
      <c r="E202" s="1" t="s">
        <v>295</v>
      </c>
      <c r="F202">
        <f>-'9'!C82</f>
        <v>0</v>
      </c>
      <c r="G202">
        <f>-'9'!D82</f>
        <v>0</v>
      </c>
    </row>
    <row r="203" spans="2:7" ht="15" x14ac:dyDescent="0.25">
      <c r="B203" s="2" t="s">
        <v>296</v>
      </c>
      <c r="F203">
        <f>F201+F202</f>
        <v>0</v>
      </c>
      <c r="G203">
        <f>G201+G202</f>
        <v>0</v>
      </c>
    </row>
    <row r="205" spans="2:7" ht="15.75" x14ac:dyDescent="0.25">
      <c r="B205" s="2" t="s">
        <v>297</v>
      </c>
      <c r="E205" s="1" t="s">
        <v>298</v>
      </c>
      <c r="F205">
        <f>-'8'!C186</f>
        <v>0</v>
      </c>
      <c r="G205">
        <f>-'8'!D186</f>
        <v>0</v>
      </c>
    </row>
    <row r="206" spans="2:7" ht="15.75" x14ac:dyDescent="0.25">
      <c r="B206" s="2" t="s">
        <v>299</v>
      </c>
      <c r="E206" s="1" t="s">
        <v>300</v>
      </c>
      <c r="F206">
        <f>'26.27'!C10</f>
        <v>0</v>
      </c>
      <c r="G206">
        <f>'26.27'!D10</f>
        <v>0</v>
      </c>
    </row>
    <row r="207" spans="2:7" ht="15.75" x14ac:dyDescent="0.25">
      <c r="B207" s="2" t="s">
        <v>301</v>
      </c>
      <c r="E207" s="1" t="s">
        <v>300</v>
      </c>
      <c r="F207">
        <f>-'26.27'!C15</f>
        <v>0</v>
      </c>
      <c r="G207">
        <f>-'26.27'!D15</f>
        <v>0</v>
      </c>
    </row>
    <row r="208" spans="2:7" ht="15" x14ac:dyDescent="0.25">
      <c r="B208" s="2" t="s">
        <v>302</v>
      </c>
      <c r="F208">
        <f>F203+F205+F206+F207</f>
        <v>0</v>
      </c>
      <c r="G208">
        <f>G203+G205+G206+G207</f>
        <v>0</v>
      </c>
    </row>
    <row r="210" spans="2:7" ht="15.75" x14ac:dyDescent="0.25">
      <c r="B210" s="2" t="s">
        <v>303</v>
      </c>
      <c r="E210" s="1" t="s">
        <v>300</v>
      </c>
      <c r="F210">
        <f>-مفروضات!B36</f>
        <v>-50000</v>
      </c>
      <c r="G210">
        <f>-مفروضات!C36</f>
        <v>-60000</v>
      </c>
    </row>
    <row r="211" spans="2:7" ht="15" x14ac:dyDescent="0.25">
      <c r="B211" s="2" t="s">
        <v>304</v>
      </c>
      <c r="F211">
        <f>F208+F210</f>
        <v>-50000</v>
      </c>
      <c r="G211">
        <f>G208+G210</f>
        <v>-60000</v>
      </c>
    </row>
    <row r="213" spans="2:7" ht="15.75" x14ac:dyDescent="0.25">
      <c r="B213" s="2" t="s">
        <v>305</v>
      </c>
      <c r="E213" s="1" t="s">
        <v>306</v>
      </c>
      <c r="F213">
        <f>IF(F211&gt;0, F211*(-مفروضات!B7), 0)</f>
        <v>0</v>
      </c>
      <c r="G213">
        <f>IF(G211&gt;0, G211*(-مفروضات!C7), 0)</f>
        <v>0</v>
      </c>
    </row>
    <row r="214" spans="2:7" ht="15" x14ac:dyDescent="0.25">
      <c r="B214" s="2" t="s">
        <v>307</v>
      </c>
      <c r="F214">
        <f>F211+F213</f>
        <v>-50000</v>
      </c>
      <c r="G214">
        <f>G211+G213</f>
        <v>-60000</v>
      </c>
    </row>
    <row r="215" spans="2:7" ht="15" x14ac:dyDescent="0.25">
      <c r="E215" s="2" t="s">
        <v>289</v>
      </c>
      <c r="F215" s="2" t="s">
        <v>290</v>
      </c>
      <c r="G215" s="2" t="s">
        <v>291</v>
      </c>
    </row>
    <row r="216" spans="2:7" ht="15.75" x14ac:dyDescent="0.25">
      <c r="B216" s="2" t="s">
        <v>292</v>
      </c>
      <c r="E216" s="1" t="s">
        <v>293</v>
      </c>
      <c r="F216">
        <f>G216*(1+مفروضات!B6)</f>
        <v>0</v>
      </c>
      <c r="G216">
        <f>'5'!C10</f>
        <v>0</v>
      </c>
    </row>
    <row r="217" spans="2:7" ht="15.75" x14ac:dyDescent="0.25">
      <c r="B217" s="2" t="s">
        <v>294</v>
      </c>
      <c r="E217" s="1" t="s">
        <v>295</v>
      </c>
      <c r="F217">
        <f>-'9'!C88</f>
        <v>0</v>
      </c>
      <c r="G217">
        <f>-'9'!D88</f>
        <v>0</v>
      </c>
    </row>
    <row r="218" spans="2:7" ht="15" x14ac:dyDescent="0.25">
      <c r="B218" s="2" t="s">
        <v>296</v>
      </c>
      <c r="F218">
        <f>F216+F217</f>
        <v>0</v>
      </c>
      <c r="G218">
        <f>G216+G217</f>
        <v>0</v>
      </c>
    </row>
    <row r="220" spans="2:7" ht="15.75" x14ac:dyDescent="0.25">
      <c r="B220" s="2" t="s">
        <v>297</v>
      </c>
      <c r="E220" s="1" t="s">
        <v>298</v>
      </c>
      <c r="F220">
        <f>-'8'!C200</f>
        <v>0</v>
      </c>
      <c r="G220">
        <f>-'8'!D200</f>
        <v>0</v>
      </c>
    </row>
    <row r="221" spans="2:7" ht="15.75" x14ac:dyDescent="0.25">
      <c r="B221" s="2" t="s">
        <v>299</v>
      </c>
      <c r="E221" s="1" t="s">
        <v>300</v>
      </c>
      <c r="F221">
        <f>'26.27'!C10</f>
        <v>0</v>
      </c>
      <c r="G221">
        <f>'26.27'!D10</f>
        <v>0</v>
      </c>
    </row>
    <row r="222" spans="2:7" ht="15.75" x14ac:dyDescent="0.25">
      <c r="B222" s="2" t="s">
        <v>301</v>
      </c>
      <c r="E222" s="1" t="s">
        <v>300</v>
      </c>
      <c r="F222">
        <f>-'26.27'!C15</f>
        <v>0</v>
      </c>
      <c r="G222">
        <f>-'26.27'!D15</f>
        <v>0</v>
      </c>
    </row>
    <row r="223" spans="2:7" ht="15" x14ac:dyDescent="0.25">
      <c r="B223" s="2" t="s">
        <v>302</v>
      </c>
      <c r="F223">
        <f>F218+F220+F221+F222</f>
        <v>0</v>
      </c>
      <c r="G223">
        <f>G218+G220+G221+G222</f>
        <v>0</v>
      </c>
    </row>
    <row r="225" spans="2:7" ht="15.75" x14ac:dyDescent="0.25">
      <c r="B225" s="2" t="s">
        <v>303</v>
      </c>
      <c r="E225" s="1" t="s">
        <v>300</v>
      </c>
      <c r="F225">
        <f>-مفروضات!B36</f>
        <v>-50000</v>
      </c>
      <c r="G225">
        <f>-مفروضات!C36</f>
        <v>-60000</v>
      </c>
    </row>
    <row r="226" spans="2:7" ht="15" x14ac:dyDescent="0.25">
      <c r="B226" s="2" t="s">
        <v>304</v>
      </c>
      <c r="F226">
        <f>F223+F225</f>
        <v>-50000</v>
      </c>
      <c r="G226">
        <f>G223+G225</f>
        <v>-60000</v>
      </c>
    </row>
    <row r="228" spans="2:7" ht="15.75" x14ac:dyDescent="0.25">
      <c r="B228" s="2" t="s">
        <v>305</v>
      </c>
      <c r="E228" s="1" t="s">
        <v>306</v>
      </c>
      <c r="F228">
        <f>IF(F226&gt;0, F226*(-مفروضات!B7), 0)</f>
        <v>0</v>
      </c>
      <c r="G228">
        <f>IF(G226&gt;0, G226*(-مفروضات!C7), 0)</f>
        <v>0</v>
      </c>
    </row>
    <row r="229" spans="2:7" ht="15" x14ac:dyDescent="0.25">
      <c r="B229" s="2" t="s">
        <v>307</v>
      </c>
      <c r="F229">
        <f>F226+F228</f>
        <v>-50000</v>
      </c>
      <c r="G229">
        <f>G226+G228</f>
        <v>-60000</v>
      </c>
    </row>
    <row r="230" spans="2:7" ht="15" x14ac:dyDescent="0.25">
      <c r="E230" s="2" t="s">
        <v>289</v>
      </c>
      <c r="F230" s="2" t="s">
        <v>290</v>
      </c>
      <c r="G230" s="2" t="s">
        <v>291</v>
      </c>
    </row>
    <row r="231" spans="2:7" ht="15.75" x14ac:dyDescent="0.25">
      <c r="B231" s="2" t="s">
        <v>292</v>
      </c>
      <c r="E231" s="1" t="s">
        <v>293</v>
      </c>
      <c r="F231">
        <f>G231*(1+مفروضات!B6)</f>
        <v>0</v>
      </c>
      <c r="G231">
        <f>'5'!C10</f>
        <v>0</v>
      </c>
    </row>
    <row r="232" spans="2:7" ht="15.75" x14ac:dyDescent="0.25">
      <c r="B232" s="2" t="s">
        <v>294</v>
      </c>
      <c r="E232" s="1" t="s">
        <v>295</v>
      </c>
      <c r="F232">
        <f>-'9'!C94</f>
        <v>0</v>
      </c>
      <c r="G232">
        <f>-'9'!D94</f>
        <v>0</v>
      </c>
    </row>
    <row r="233" spans="2:7" ht="15" x14ac:dyDescent="0.25">
      <c r="B233" s="2" t="s">
        <v>296</v>
      </c>
      <c r="F233">
        <f>F231+F232</f>
        <v>0</v>
      </c>
      <c r="G233">
        <f>G231+G232</f>
        <v>0</v>
      </c>
    </row>
    <row r="235" spans="2:7" ht="15.75" x14ac:dyDescent="0.25">
      <c r="B235" s="2" t="s">
        <v>297</v>
      </c>
      <c r="E235" s="1" t="s">
        <v>298</v>
      </c>
      <c r="F235">
        <f>-'8'!C214</f>
        <v>0</v>
      </c>
      <c r="G235">
        <f>-'8'!D214</f>
        <v>0</v>
      </c>
    </row>
    <row r="236" spans="2:7" ht="15.75" x14ac:dyDescent="0.25">
      <c r="B236" s="2" t="s">
        <v>299</v>
      </c>
      <c r="E236" s="1" t="s">
        <v>300</v>
      </c>
      <c r="F236">
        <f>'26.27'!C10</f>
        <v>0</v>
      </c>
      <c r="G236">
        <f>'26.27'!D10</f>
        <v>0</v>
      </c>
    </row>
    <row r="237" spans="2:7" ht="15.75" x14ac:dyDescent="0.25">
      <c r="B237" s="2" t="s">
        <v>301</v>
      </c>
      <c r="E237" s="1" t="s">
        <v>300</v>
      </c>
      <c r="F237">
        <f>-'26.27'!C15</f>
        <v>0</v>
      </c>
      <c r="G237">
        <f>-'26.27'!D15</f>
        <v>0</v>
      </c>
    </row>
    <row r="238" spans="2:7" ht="15" x14ac:dyDescent="0.25">
      <c r="B238" s="2" t="s">
        <v>302</v>
      </c>
      <c r="F238">
        <f>F233+F235+F236+F237</f>
        <v>0</v>
      </c>
      <c r="G238">
        <f>G233+G235+G236+G237</f>
        <v>0</v>
      </c>
    </row>
    <row r="240" spans="2:7" ht="15.75" x14ac:dyDescent="0.25">
      <c r="B240" s="2" t="s">
        <v>303</v>
      </c>
      <c r="E240" s="1" t="s">
        <v>300</v>
      </c>
      <c r="F240">
        <f>-مفروضات!B36</f>
        <v>-50000</v>
      </c>
      <c r="G240">
        <f>-مفروضات!C36</f>
        <v>-60000</v>
      </c>
    </row>
    <row r="241" spans="2:7" ht="15" x14ac:dyDescent="0.25">
      <c r="B241" s="2" t="s">
        <v>304</v>
      </c>
      <c r="F241">
        <f>F238+F240</f>
        <v>-50000</v>
      </c>
      <c r="G241">
        <f>G238+G240</f>
        <v>-60000</v>
      </c>
    </row>
    <row r="243" spans="2:7" ht="15.75" x14ac:dyDescent="0.25">
      <c r="B243" s="2" t="s">
        <v>305</v>
      </c>
      <c r="E243" s="1" t="s">
        <v>306</v>
      </c>
      <c r="F243">
        <f>IF(F241&gt;0, F241*(-مفروضات!B7), 0)</f>
        <v>0</v>
      </c>
      <c r="G243">
        <f>IF(G241&gt;0, G241*(-مفروضات!C7), 0)</f>
        <v>0</v>
      </c>
    </row>
    <row r="244" spans="2:7" ht="15" x14ac:dyDescent="0.25">
      <c r="B244" s="2" t="s">
        <v>307</v>
      </c>
      <c r="F244">
        <f>F241+F243</f>
        <v>-50000</v>
      </c>
      <c r="G244">
        <f>G241+G243</f>
        <v>-60000</v>
      </c>
    </row>
    <row r="245" spans="2:7" ht="15" x14ac:dyDescent="0.25">
      <c r="E245" s="2" t="s">
        <v>289</v>
      </c>
      <c r="F245" s="2" t="s">
        <v>290</v>
      </c>
      <c r="G245" s="2" t="s">
        <v>291</v>
      </c>
    </row>
    <row r="246" spans="2:7" ht="15.75" x14ac:dyDescent="0.25">
      <c r="B246" s="2" t="s">
        <v>292</v>
      </c>
      <c r="E246" s="1" t="s">
        <v>293</v>
      </c>
      <c r="F246">
        <f>G246*(1+مفروضات!B6)</f>
        <v>0</v>
      </c>
      <c r="G246">
        <f>'5'!C10</f>
        <v>0</v>
      </c>
    </row>
    <row r="247" spans="2:7" ht="15.75" x14ac:dyDescent="0.25">
      <c r="B247" s="2" t="s">
        <v>294</v>
      </c>
      <c r="E247" s="1" t="s">
        <v>295</v>
      </c>
      <c r="F247">
        <f>-'9'!C100</f>
        <v>0</v>
      </c>
      <c r="G247">
        <f>-'9'!D100</f>
        <v>0</v>
      </c>
    </row>
    <row r="248" spans="2:7" ht="15" x14ac:dyDescent="0.25">
      <c r="B248" s="2" t="s">
        <v>296</v>
      </c>
      <c r="F248">
        <f>F246+F247</f>
        <v>0</v>
      </c>
      <c r="G248">
        <f>G246+G247</f>
        <v>0</v>
      </c>
    </row>
    <row r="250" spans="2:7" ht="15.75" x14ac:dyDescent="0.25">
      <c r="B250" s="2" t="s">
        <v>297</v>
      </c>
      <c r="E250" s="1" t="s">
        <v>298</v>
      </c>
      <c r="F250">
        <f>-'8'!C228</f>
        <v>0</v>
      </c>
      <c r="G250">
        <f>-'8'!D228</f>
        <v>0</v>
      </c>
    </row>
    <row r="251" spans="2:7" ht="15.75" x14ac:dyDescent="0.25">
      <c r="B251" s="2" t="s">
        <v>299</v>
      </c>
      <c r="E251" s="1" t="s">
        <v>300</v>
      </c>
      <c r="F251">
        <f>'26.27'!C10</f>
        <v>0</v>
      </c>
      <c r="G251">
        <f>'26.27'!D10</f>
        <v>0</v>
      </c>
    </row>
    <row r="252" spans="2:7" ht="15.75" x14ac:dyDescent="0.25">
      <c r="B252" s="2" t="s">
        <v>301</v>
      </c>
      <c r="E252" s="1" t="s">
        <v>300</v>
      </c>
      <c r="F252">
        <f>-'26.27'!C15</f>
        <v>0</v>
      </c>
      <c r="G252">
        <f>-'26.27'!D15</f>
        <v>0</v>
      </c>
    </row>
    <row r="253" spans="2:7" ht="15" x14ac:dyDescent="0.25">
      <c r="B253" s="2" t="s">
        <v>302</v>
      </c>
      <c r="F253">
        <f>F248+F250+F251+F252</f>
        <v>0</v>
      </c>
      <c r="G253">
        <f>G248+G250+G251+G252</f>
        <v>0</v>
      </c>
    </row>
    <row r="255" spans="2:7" ht="15.75" x14ac:dyDescent="0.25">
      <c r="B255" s="2" t="s">
        <v>303</v>
      </c>
      <c r="E255" s="1" t="s">
        <v>300</v>
      </c>
      <c r="F255">
        <f>-مفروضات!B36</f>
        <v>-50000</v>
      </c>
      <c r="G255">
        <f>-مفروضات!C36</f>
        <v>-60000</v>
      </c>
    </row>
    <row r="256" spans="2:7" ht="15" x14ac:dyDescent="0.25">
      <c r="B256" s="2" t="s">
        <v>304</v>
      </c>
      <c r="F256">
        <f>F253+F255</f>
        <v>-50000</v>
      </c>
      <c r="G256">
        <f>G253+G255</f>
        <v>-60000</v>
      </c>
    </row>
    <row r="258" spans="2:7" ht="15.75" x14ac:dyDescent="0.25">
      <c r="B258" s="2" t="s">
        <v>305</v>
      </c>
      <c r="E258" s="1" t="s">
        <v>306</v>
      </c>
      <c r="F258">
        <f>IF(F256&gt;0, F256*(-مفروضات!B7), 0)</f>
        <v>0</v>
      </c>
      <c r="G258">
        <f>IF(G256&gt;0, G256*(-مفروضات!C7), 0)</f>
        <v>0</v>
      </c>
    </row>
    <row r="259" spans="2:7" ht="15" x14ac:dyDescent="0.25">
      <c r="B259" s="2" t="s">
        <v>307</v>
      </c>
      <c r="F259">
        <f>F256+F258</f>
        <v>-50000</v>
      </c>
      <c r="G259">
        <f>G256+G258</f>
        <v>-60000</v>
      </c>
    </row>
    <row r="260" spans="2:7" ht="15" x14ac:dyDescent="0.25">
      <c r="E260" s="2" t="s">
        <v>289</v>
      </c>
      <c r="F260" s="2" t="s">
        <v>290</v>
      </c>
      <c r="G260" s="2" t="s">
        <v>291</v>
      </c>
    </row>
    <row r="261" spans="2:7" ht="15.75" x14ac:dyDescent="0.25">
      <c r="B261" s="2" t="s">
        <v>292</v>
      </c>
      <c r="E261" s="1" t="s">
        <v>293</v>
      </c>
      <c r="F261">
        <f>G261*(1+مفروضات!B6)</f>
        <v>0</v>
      </c>
      <c r="G261">
        <f>'5'!C10</f>
        <v>0</v>
      </c>
    </row>
    <row r="262" spans="2:7" ht="15.75" x14ac:dyDescent="0.25">
      <c r="B262" s="2" t="s">
        <v>294</v>
      </c>
      <c r="E262" s="1" t="s">
        <v>295</v>
      </c>
      <c r="F262">
        <f>-'9'!C106</f>
        <v>0</v>
      </c>
      <c r="G262">
        <f>-'9'!D106</f>
        <v>0</v>
      </c>
    </row>
    <row r="263" spans="2:7" ht="15" x14ac:dyDescent="0.25">
      <c r="B263" s="2" t="s">
        <v>296</v>
      </c>
      <c r="F263">
        <f>F261+F262</f>
        <v>0</v>
      </c>
      <c r="G263">
        <f>G261+G262</f>
        <v>0</v>
      </c>
    </row>
    <row r="265" spans="2:7" ht="15.75" x14ac:dyDescent="0.25">
      <c r="B265" s="2" t="s">
        <v>297</v>
      </c>
      <c r="E265" s="1" t="s">
        <v>298</v>
      </c>
      <c r="F265">
        <f>-'8'!C242</f>
        <v>0</v>
      </c>
      <c r="G265">
        <f>-'8'!D242</f>
        <v>0</v>
      </c>
    </row>
    <row r="266" spans="2:7" ht="15.75" x14ac:dyDescent="0.25">
      <c r="B266" s="2" t="s">
        <v>299</v>
      </c>
      <c r="E266" s="1" t="s">
        <v>300</v>
      </c>
      <c r="F266">
        <f>'26.27'!C10</f>
        <v>0</v>
      </c>
      <c r="G266">
        <f>'26.27'!D10</f>
        <v>0</v>
      </c>
    </row>
    <row r="267" spans="2:7" ht="15.75" x14ac:dyDescent="0.25">
      <c r="B267" s="2" t="s">
        <v>301</v>
      </c>
      <c r="E267" s="1" t="s">
        <v>300</v>
      </c>
      <c r="F267">
        <f>-'26.27'!C15</f>
        <v>0</v>
      </c>
      <c r="G267">
        <f>-'26.27'!D15</f>
        <v>0</v>
      </c>
    </row>
    <row r="268" spans="2:7" ht="15" x14ac:dyDescent="0.25">
      <c r="B268" s="2" t="s">
        <v>302</v>
      </c>
      <c r="F268">
        <f>F263+F265+F266+F267</f>
        <v>0</v>
      </c>
      <c r="G268">
        <f>G263+G265+G266+G267</f>
        <v>0</v>
      </c>
    </row>
    <row r="270" spans="2:7" ht="15.75" x14ac:dyDescent="0.25">
      <c r="B270" s="2" t="s">
        <v>303</v>
      </c>
      <c r="E270" s="1" t="s">
        <v>300</v>
      </c>
      <c r="F270">
        <f>-مفروضات!B36</f>
        <v>-50000</v>
      </c>
      <c r="G270">
        <f>-مفروضات!C36</f>
        <v>-60000</v>
      </c>
    </row>
    <row r="271" spans="2:7" ht="15" x14ac:dyDescent="0.25">
      <c r="B271" s="2" t="s">
        <v>304</v>
      </c>
      <c r="F271">
        <f>F268+F270</f>
        <v>-50000</v>
      </c>
      <c r="G271">
        <f>G268+G270</f>
        <v>-60000</v>
      </c>
    </row>
    <row r="273" spans="2:7" ht="15.75" x14ac:dyDescent="0.25">
      <c r="B273" s="2" t="s">
        <v>305</v>
      </c>
      <c r="E273" s="1" t="s">
        <v>306</v>
      </c>
      <c r="F273">
        <f>IF(F271&gt;0, F271*(-مفروضات!B7), 0)</f>
        <v>0</v>
      </c>
      <c r="G273">
        <f>IF(G271&gt;0, G271*(-مفروضات!C7), 0)</f>
        <v>0</v>
      </c>
    </row>
    <row r="274" spans="2:7" ht="15" x14ac:dyDescent="0.25">
      <c r="B274" s="2" t="s">
        <v>307</v>
      </c>
      <c r="F274">
        <f>F271+F273</f>
        <v>-50000</v>
      </c>
      <c r="G274">
        <f>G271+G273</f>
        <v>-60000</v>
      </c>
    </row>
    <row r="275" spans="2:7" ht="15" x14ac:dyDescent="0.25">
      <c r="E275" s="2" t="s">
        <v>289</v>
      </c>
      <c r="F275" s="2" t="s">
        <v>290</v>
      </c>
      <c r="G275" s="2" t="s">
        <v>291</v>
      </c>
    </row>
    <row r="276" spans="2:7" ht="15.75" x14ac:dyDescent="0.25">
      <c r="B276" s="2" t="s">
        <v>292</v>
      </c>
      <c r="E276" s="1" t="s">
        <v>293</v>
      </c>
      <c r="F276">
        <f>G276*(1+مفروضات!B6)</f>
        <v>0</v>
      </c>
      <c r="G276">
        <f>'5'!C10</f>
        <v>0</v>
      </c>
    </row>
    <row r="277" spans="2:7" ht="15.75" x14ac:dyDescent="0.25">
      <c r="B277" s="2" t="s">
        <v>294</v>
      </c>
      <c r="E277" s="1" t="s">
        <v>295</v>
      </c>
      <c r="F277">
        <f>-'9'!C112</f>
        <v>0</v>
      </c>
      <c r="G277">
        <f>-'9'!D112</f>
        <v>0</v>
      </c>
    </row>
    <row r="278" spans="2:7" ht="15" x14ac:dyDescent="0.25">
      <c r="B278" s="2" t="s">
        <v>296</v>
      </c>
      <c r="F278">
        <f>F276+F277</f>
        <v>0</v>
      </c>
      <c r="G278">
        <f>G276+G277</f>
        <v>0</v>
      </c>
    </row>
    <row r="280" spans="2:7" ht="15.75" x14ac:dyDescent="0.25">
      <c r="B280" s="2" t="s">
        <v>297</v>
      </c>
      <c r="E280" s="1" t="s">
        <v>298</v>
      </c>
      <c r="F280">
        <f>-'8'!C256</f>
        <v>0</v>
      </c>
      <c r="G280">
        <f>-'8'!D256</f>
        <v>0</v>
      </c>
    </row>
    <row r="281" spans="2:7" ht="15.75" x14ac:dyDescent="0.25">
      <c r="B281" s="2" t="s">
        <v>299</v>
      </c>
      <c r="E281" s="1" t="s">
        <v>300</v>
      </c>
      <c r="F281">
        <f>'26.27'!C10</f>
        <v>0</v>
      </c>
      <c r="G281">
        <f>'26.27'!D10</f>
        <v>0</v>
      </c>
    </row>
    <row r="282" spans="2:7" ht="15.75" x14ac:dyDescent="0.25">
      <c r="B282" s="2" t="s">
        <v>301</v>
      </c>
      <c r="E282" s="1" t="s">
        <v>300</v>
      </c>
      <c r="F282">
        <f>-'26.27'!C15</f>
        <v>0</v>
      </c>
      <c r="G282">
        <f>-'26.27'!D15</f>
        <v>0</v>
      </c>
    </row>
    <row r="283" spans="2:7" ht="15" x14ac:dyDescent="0.25">
      <c r="B283" s="2" t="s">
        <v>302</v>
      </c>
      <c r="F283">
        <f>F278+F280+F281+F282</f>
        <v>0</v>
      </c>
      <c r="G283">
        <f>G278+G280+G281+G282</f>
        <v>0</v>
      </c>
    </row>
    <row r="285" spans="2:7" ht="15.75" x14ac:dyDescent="0.25">
      <c r="B285" s="2" t="s">
        <v>303</v>
      </c>
      <c r="E285" s="1" t="s">
        <v>300</v>
      </c>
      <c r="F285">
        <f>-مفروضات!B36</f>
        <v>-50000</v>
      </c>
      <c r="G285">
        <f>-مفروضات!C36</f>
        <v>-60000</v>
      </c>
    </row>
    <row r="286" spans="2:7" ht="15" x14ac:dyDescent="0.25">
      <c r="B286" s="2" t="s">
        <v>304</v>
      </c>
      <c r="F286">
        <f>F283+F285</f>
        <v>-50000</v>
      </c>
      <c r="G286">
        <f>G283+G285</f>
        <v>-60000</v>
      </c>
    </row>
    <row r="288" spans="2:7" ht="15.75" x14ac:dyDescent="0.25">
      <c r="B288" s="2" t="s">
        <v>305</v>
      </c>
      <c r="E288" s="1" t="s">
        <v>306</v>
      </c>
      <c r="F288">
        <f>IF(F286&gt;0, F286*(-مفروضات!B7), 0)</f>
        <v>0</v>
      </c>
      <c r="G288">
        <f>IF(G286&gt;0, G286*(-مفروضات!C7), 0)</f>
        <v>0</v>
      </c>
    </row>
    <row r="289" spans="2:7" ht="15" x14ac:dyDescent="0.25">
      <c r="B289" s="2" t="s">
        <v>307</v>
      </c>
      <c r="F289">
        <f>F286+F288</f>
        <v>-50000</v>
      </c>
      <c r="G289">
        <f>G286+G288</f>
        <v>-60000</v>
      </c>
    </row>
    <row r="290" spans="2:7" ht="15" x14ac:dyDescent="0.25">
      <c r="E290" s="2" t="s">
        <v>289</v>
      </c>
      <c r="F290" s="2" t="s">
        <v>290</v>
      </c>
      <c r="G290" s="2" t="s">
        <v>291</v>
      </c>
    </row>
    <row r="291" spans="2:7" ht="15.75" x14ac:dyDescent="0.25">
      <c r="B291" s="2" t="s">
        <v>292</v>
      </c>
      <c r="E291" s="1" t="s">
        <v>293</v>
      </c>
      <c r="F291">
        <f>G291*(1+مفروضات!B6)</f>
        <v>0</v>
      </c>
      <c r="G291">
        <f>'5'!C10</f>
        <v>0</v>
      </c>
    </row>
    <row r="292" spans="2:7" ht="15.75" x14ac:dyDescent="0.25">
      <c r="B292" s="2" t="s">
        <v>294</v>
      </c>
      <c r="E292" s="1" t="s">
        <v>295</v>
      </c>
      <c r="F292">
        <f>-'9'!C118</f>
        <v>0</v>
      </c>
      <c r="G292">
        <f>-'9'!D118</f>
        <v>0</v>
      </c>
    </row>
    <row r="293" spans="2:7" ht="15" x14ac:dyDescent="0.25">
      <c r="B293" s="2" t="s">
        <v>296</v>
      </c>
      <c r="F293">
        <f>F291+F292</f>
        <v>0</v>
      </c>
      <c r="G293">
        <f>G291+G292</f>
        <v>0</v>
      </c>
    </row>
    <row r="295" spans="2:7" ht="15.75" x14ac:dyDescent="0.25">
      <c r="B295" s="2" t="s">
        <v>297</v>
      </c>
      <c r="E295" s="1" t="s">
        <v>298</v>
      </c>
      <c r="F295">
        <f>-'8'!C270</f>
        <v>0</v>
      </c>
      <c r="G295">
        <f>-'8'!D270</f>
        <v>0</v>
      </c>
    </row>
    <row r="296" spans="2:7" ht="15.75" x14ac:dyDescent="0.25">
      <c r="B296" s="2" t="s">
        <v>299</v>
      </c>
      <c r="E296" s="1" t="s">
        <v>300</v>
      </c>
      <c r="F296">
        <f>'26.27'!C10</f>
        <v>0</v>
      </c>
      <c r="G296">
        <f>'26.27'!D10</f>
        <v>0</v>
      </c>
    </row>
    <row r="297" spans="2:7" ht="15.75" x14ac:dyDescent="0.25">
      <c r="B297" s="2" t="s">
        <v>301</v>
      </c>
      <c r="E297" s="1" t="s">
        <v>300</v>
      </c>
      <c r="F297">
        <f>-'26.27'!C15</f>
        <v>0</v>
      </c>
      <c r="G297">
        <f>-'26.27'!D15</f>
        <v>0</v>
      </c>
    </row>
    <row r="298" spans="2:7" ht="15" x14ac:dyDescent="0.25">
      <c r="B298" s="2" t="s">
        <v>302</v>
      </c>
      <c r="F298">
        <f>F293+F295+F296+F297</f>
        <v>0</v>
      </c>
      <c r="G298">
        <f>G293+G295+G296+G297</f>
        <v>0</v>
      </c>
    </row>
    <row r="300" spans="2:7" ht="15.75" x14ac:dyDescent="0.25">
      <c r="B300" s="2" t="s">
        <v>303</v>
      </c>
      <c r="E300" s="1" t="s">
        <v>300</v>
      </c>
      <c r="F300">
        <f>-مفروضات!B36</f>
        <v>-50000</v>
      </c>
      <c r="G300">
        <f>-مفروضات!C36</f>
        <v>-60000</v>
      </c>
    </row>
    <row r="301" spans="2:7" ht="15" x14ac:dyDescent="0.25">
      <c r="B301" s="2" t="s">
        <v>304</v>
      </c>
      <c r="F301">
        <f>F298+F300</f>
        <v>-50000</v>
      </c>
      <c r="G301">
        <f>G298+G300</f>
        <v>-60000</v>
      </c>
    </row>
    <row r="303" spans="2:7" ht="15.75" x14ac:dyDescent="0.25">
      <c r="B303" s="2" t="s">
        <v>305</v>
      </c>
      <c r="E303" s="1" t="s">
        <v>306</v>
      </c>
      <c r="F303">
        <f>IF(F301&gt;0, F301*(-مفروضات!B7), 0)</f>
        <v>0</v>
      </c>
      <c r="G303">
        <f>IF(G301&gt;0, G301*(-مفروضات!C7), 0)</f>
        <v>0</v>
      </c>
    </row>
    <row r="304" spans="2:7" ht="15" x14ac:dyDescent="0.25">
      <c r="B304" s="2" t="s">
        <v>307</v>
      </c>
      <c r="F304">
        <f>F301+F303</f>
        <v>-50000</v>
      </c>
      <c r="G304">
        <f>G301+G303</f>
        <v>-60000</v>
      </c>
    </row>
    <row r="305" spans="2:7" ht="15" x14ac:dyDescent="0.25">
      <c r="E305" s="2" t="s">
        <v>289</v>
      </c>
      <c r="F305" s="2" t="s">
        <v>290</v>
      </c>
      <c r="G305" s="2" t="s">
        <v>291</v>
      </c>
    </row>
    <row r="306" spans="2:7" ht="15.75" x14ac:dyDescent="0.25">
      <c r="B306" s="2" t="s">
        <v>292</v>
      </c>
      <c r="E306" s="1" t="s">
        <v>293</v>
      </c>
      <c r="F306">
        <f>G306*(1+مفروضات!B6)</f>
        <v>0</v>
      </c>
      <c r="G306">
        <f>'5'!C10</f>
        <v>0</v>
      </c>
    </row>
    <row r="307" spans="2:7" ht="15.75" x14ac:dyDescent="0.25">
      <c r="B307" s="2" t="s">
        <v>294</v>
      </c>
      <c r="E307" s="1" t="s">
        <v>295</v>
      </c>
      <c r="F307">
        <f>-'9'!C124</f>
        <v>0</v>
      </c>
      <c r="G307">
        <f>-'9'!D124</f>
        <v>0</v>
      </c>
    </row>
    <row r="308" spans="2:7" ht="15" x14ac:dyDescent="0.25">
      <c r="B308" s="2" t="s">
        <v>296</v>
      </c>
      <c r="F308">
        <f>F306+F307</f>
        <v>0</v>
      </c>
      <c r="G308">
        <f>G306+G307</f>
        <v>0</v>
      </c>
    </row>
    <row r="310" spans="2:7" ht="15.75" x14ac:dyDescent="0.25">
      <c r="B310" s="2" t="s">
        <v>297</v>
      </c>
      <c r="E310" s="1" t="s">
        <v>298</v>
      </c>
      <c r="F310">
        <f>-'8'!C284</f>
        <v>0</v>
      </c>
      <c r="G310">
        <f>-'8'!D284</f>
        <v>0</v>
      </c>
    </row>
    <row r="311" spans="2:7" ht="15.75" x14ac:dyDescent="0.25">
      <c r="B311" s="2" t="s">
        <v>299</v>
      </c>
      <c r="E311" s="1" t="s">
        <v>300</v>
      </c>
      <c r="F311">
        <f>'26.27'!C10</f>
        <v>0</v>
      </c>
      <c r="G311">
        <f>'26.27'!D10</f>
        <v>0</v>
      </c>
    </row>
    <row r="312" spans="2:7" ht="15.75" x14ac:dyDescent="0.25">
      <c r="B312" s="2" t="s">
        <v>301</v>
      </c>
      <c r="E312" s="1" t="s">
        <v>300</v>
      </c>
      <c r="F312">
        <f>-'26.27'!C15</f>
        <v>0</v>
      </c>
      <c r="G312">
        <f>-'26.27'!D15</f>
        <v>0</v>
      </c>
    </row>
    <row r="313" spans="2:7" ht="15" x14ac:dyDescent="0.25">
      <c r="B313" s="2" t="s">
        <v>302</v>
      </c>
      <c r="F313">
        <f>F308+F310+F311+F312</f>
        <v>0</v>
      </c>
      <c r="G313">
        <f>G308+G310+G311+G312</f>
        <v>0</v>
      </c>
    </row>
    <row r="315" spans="2:7" ht="15.75" x14ac:dyDescent="0.25">
      <c r="B315" s="2" t="s">
        <v>303</v>
      </c>
      <c r="E315" s="1" t="s">
        <v>300</v>
      </c>
      <c r="F315">
        <f>-مفروضات!B36</f>
        <v>-50000</v>
      </c>
      <c r="G315">
        <f>-مفروضات!C36</f>
        <v>-60000</v>
      </c>
    </row>
    <row r="316" spans="2:7" ht="15" x14ac:dyDescent="0.25">
      <c r="B316" s="2" t="s">
        <v>304</v>
      </c>
      <c r="F316">
        <f>F313+F315</f>
        <v>-50000</v>
      </c>
      <c r="G316">
        <f>G313+G315</f>
        <v>-60000</v>
      </c>
    </row>
    <row r="318" spans="2:7" ht="15.75" x14ac:dyDescent="0.25">
      <c r="B318" s="2" t="s">
        <v>305</v>
      </c>
      <c r="E318" s="1" t="s">
        <v>306</v>
      </c>
      <c r="F318">
        <f>IF(F316&gt;0, F316*(-مفروضات!B7), 0)</f>
        <v>0</v>
      </c>
      <c r="G318">
        <f>IF(G316&gt;0, G316*(-مفروضات!C7), 0)</f>
        <v>0</v>
      </c>
    </row>
    <row r="319" spans="2:7" ht="15" x14ac:dyDescent="0.25">
      <c r="B319" s="2" t="s">
        <v>307</v>
      </c>
      <c r="F319">
        <f>F316+F318</f>
        <v>-50000</v>
      </c>
      <c r="G319">
        <f>G316+G318</f>
        <v>-60000</v>
      </c>
    </row>
  </sheetData>
  <mergeCells count="4">
    <mergeCell ref="A1:D1"/>
    <mergeCell ref="A4:D4"/>
    <mergeCell ref="A3:D3"/>
    <mergeCell ref="A2:D2"/>
  </mergeCells>
  <hyperlinks>
    <hyperlink ref="AZ1" location="'وضعیت مالی'!A1" display="بازگشت به وضعیت مالی"/>
    <hyperlink ref="E6" location="'5'!A1" display="5"/>
    <hyperlink ref="E7" location="'9'!A1" display="9"/>
    <hyperlink ref="E10" location="'8'!A1" display="8"/>
    <hyperlink ref="E11" location="'26.27'!A1" display="26.27"/>
    <hyperlink ref="E12" location="'26.27'!A1" display="26.27"/>
    <hyperlink ref="E15" location="'26.27'!A1" display="26.27"/>
    <hyperlink ref="E18" location="'34'!A1" display="34"/>
    <hyperlink ref="E21" location="'5'!A1" display="5"/>
    <hyperlink ref="E22" location="'9'!A1" display="9"/>
    <hyperlink ref="E25" location="'8'!A1" display="8"/>
    <hyperlink ref="E26" location="'26.27'!A1" display="26.27"/>
    <hyperlink ref="E27" location="'26.27'!A1" display="26.27"/>
    <hyperlink ref="E30" location="'26.27'!A1" display="26.27"/>
    <hyperlink ref="E33" location="'34'!A1" display="34"/>
    <hyperlink ref="E36" location="'5'!A1" display="5"/>
    <hyperlink ref="E37" location="'9'!A1" display="9"/>
    <hyperlink ref="E40" location="'8'!A1" display="8"/>
    <hyperlink ref="E41" location="'26.27'!A1" display="26.27"/>
    <hyperlink ref="E42" location="'26.27'!A1" display="26.27"/>
    <hyperlink ref="E45" location="'26.27'!A1" display="26.27"/>
    <hyperlink ref="E48" location="'34'!A1" display="34"/>
    <hyperlink ref="E51" location="'5'!A1" display="5"/>
    <hyperlink ref="E52" location="'9'!A1" display="9"/>
    <hyperlink ref="E55" location="'8'!A1" display="8"/>
    <hyperlink ref="E56" location="'26.27'!A1" display="26.27"/>
    <hyperlink ref="E57" location="'26.27'!A1" display="26.27"/>
    <hyperlink ref="E60" location="'26.27'!A1" display="26.27"/>
    <hyperlink ref="E63" location="'34'!A1" display="34"/>
    <hyperlink ref="E66" location="'5'!A1" display="5"/>
    <hyperlink ref="E67" location="'9'!A1" display="9"/>
    <hyperlink ref="E70" location="'8'!A1" display="8"/>
    <hyperlink ref="E71" location="'26.27'!A1" display="26.27"/>
    <hyperlink ref="E72" location="'26.27'!A1" display="26.27"/>
    <hyperlink ref="E75" location="'26.27'!A1" display="26.27"/>
    <hyperlink ref="E78" location="'34'!A1" display="34"/>
    <hyperlink ref="E81" location="'5'!A1" display="5"/>
    <hyperlink ref="E82" location="'9'!A1" display="9"/>
    <hyperlink ref="E85" location="'8'!A1" display="8"/>
    <hyperlink ref="E86" location="'26.27'!A1" display="26.27"/>
    <hyperlink ref="E87" location="'26.27'!A1" display="26.27"/>
    <hyperlink ref="E90" location="'26.27'!A1" display="26.27"/>
    <hyperlink ref="E93" location="'34'!A1" display="34"/>
    <hyperlink ref="E96" location="'5'!A1" display="5"/>
    <hyperlink ref="E97" location="'9'!A1" display="9"/>
    <hyperlink ref="E100" location="'8'!A1" display="8"/>
    <hyperlink ref="E101" location="'26.27'!A1" display="26.27"/>
    <hyperlink ref="E102" location="'26.27'!A1" display="26.27"/>
    <hyperlink ref="E105" location="'26.27'!A1" display="26.27"/>
    <hyperlink ref="E108" location="'34'!A1" display="34"/>
    <hyperlink ref="E111" location="'5'!A1" display="5"/>
    <hyperlink ref="E112" location="'9'!A1" display="9"/>
    <hyperlink ref="E115" location="'8'!A1" display="8"/>
    <hyperlink ref="E116" location="'26.27'!A1" display="26.27"/>
    <hyperlink ref="E117" location="'26.27'!A1" display="26.27"/>
    <hyperlink ref="E120" location="'26.27'!A1" display="26.27"/>
    <hyperlink ref="E123" location="'34'!A1" display="34"/>
    <hyperlink ref="E126" location="'5'!A1" display="5"/>
    <hyperlink ref="E127" location="'9'!A1" display="9"/>
    <hyperlink ref="E130" location="'8'!A1" display="8"/>
    <hyperlink ref="E131" location="'26.27'!A1" display="26.27"/>
    <hyperlink ref="E132" location="'26.27'!A1" display="26.27"/>
    <hyperlink ref="E135" location="'26.27'!A1" display="26.27"/>
    <hyperlink ref="E138" location="'34'!A1" display="34"/>
    <hyperlink ref="E141" location="'5'!A1" display="5"/>
    <hyperlink ref="E142" location="'9'!A1" display="9"/>
    <hyperlink ref="E145" location="'8'!A1" display="8"/>
    <hyperlink ref="E146" location="'26.27'!A1" display="26.27"/>
    <hyperlink ref="E147" location="'26.27'!A1" display="26.27"/>
    <hyperlink ref="E150" location="'26.27'!A1" display="26.27"/>
    <hyperlink ref="E153" location="'34'!A1" display="34"/>
    <hyperlink ref="E156" location="'5'!A1" display="5"/>
    <hyperlink ref="E157" location="'9'!A1" display="9"/>
    <hyperlink ref="E160" location="'8'!A1" display="8"/>
    <hyperlink ref="E161" location="'26.27'!A1" display="26.27"/>
    <hyperlink ref="E162" location="'26.27'!A1" display="26.27"/>
    <hyperlink ref="E165" location="'26.27'!A1" display="26.27"/>
    <hyperlink ref="E168" location="'34'!A1" display="34"/>
    <hyperlink ref="E171" location="'5'!A1" display="5"/>
    <hyperlink ref="E172" location="'9'!A1" display="9"/>
    <hyperlink ref="E175" location="'8'!A1" display="8"/>
    <hyperlink ref="E176" location="'26.27'!A1" display="26.27"/>
    <hyperlink ref="E177" location="'26.27'!A1" display="26.27"/>
    <hyperlink ref="E180" location="'26.27'!A1" display="26.27"/>
    <hyperlink ref="E183" location="'34'!A1" display="34"/>
    <hyperlink ref="E186" location="'5'!A1" display="5"/>
    <hyperlink ref="E187" location="'9'!A1" display="9"/>
    <hyperlink ref="E190" location="'8'!A1" display="8"/>
    <hyperlink ref="E191" location="'26.27'!A1" display="26.27"/>
    <hyperlink ref="E192" location="'26.27'!A1" display="26.27"/>
    <hyperlink ref="E195" location="'26.27'!A1" display="26.27"/>
    <hyperlink ref="E198" location="'34'!A1" display="34"/>
    <hyperlink ref="E201" location="'5'!A1" display="5"/>
    <hyperlink ref="E202" location="'9'!A1" display="9"/>
    <hyperlink ref="E205" location="'8'!A1" display="8"/>
    <hyperlink ref="E206" location="'26.27'!A1" display="26.27"/>
    <hyperlink ref="E207" location="'26.27'!A1" display="26.27"/>
    <hyperlink ref="E210" location="'26.27'!A1" display="26.27"/>
    <hyperlink ref="E213" location="'34'!A1" display="34"/>
    <hyperlink ref="E216" location="'5'!A1" display="5"/>
    <hyperlink ref="E217" location="'9'!A1" display="9"/>
    <hyperlink ref="E220" location="'8'!A1" display="8"/>
    <hyperlink ref="E221" location="'26.27'!A1" display="26.27"/>
    <hyperlink ref="E222" location="'26.27'!A1" display="26.27"/>
    <hyperlink ref="E225" location="'26.27'!A1" display="26.27"/>
    <hyperlink ref="E228" location="'34'!A1" display="34"/>
    <hyperlink ref="E231" location="'5'!A1" display="5"/>
    <hyperlink ref="E232" location="'9'!A1" display="9"/>
    <hyperlink ref="E235" location="'8'!A1" display="8"/>
    <hyperlink ref="E236" location="'26.27'!A1" display="26.27"/>
    <hyperlink ref="E237" location="'26.27'!A1" display="26.27"/>
    <hyperlink ref="E240" location="'26.27'!A1" display="26.27"/>
    <hyperlink ref="E243" location="'34'!A1" display="34"/>
    <hyperlink ref="E246" location="'5'!A1" display="5"/>
    <hyperlink ref="E247" location="'9'!A1" display="9"/>
    <hyperlink ref="E250" location="'8'!A1" display="8"/>
    <hyperlink ref="E251" location="'26.27'!A1" display="26.27"/>
    <hyperlink ref="E252" location="'26.27'!A1" display="26.27"/>
    <hyperlink ref="E255" location="'26.27'!A1" display="26.27"/>
    <hyperlink ref="E258" location="'34'!A1" display="34"/>
    <hyperlink ref="E261" location="'5'!A1" display="5"/>
    <hyperlink ref="E262" location="'9'!A1" display="9"/>
    <hyperlink ref="E265" location="'8'!A1" display="8"/>
    <hyperlink ref="E266" location="'26.27'!A1" display="26.27"/>
    <hyperlink ref="E267" location="'26.27'!A1" display="26.27"/>
    <hyperlink ref="E270" location="'26.27'!A1" display="26.27"/>
    <hyperlink ref="E273" location="'34'!A1" display="34"/>
    <hyperlink ref="E276" location="'5'!A1" display="5"/>
    <hyperlink ref="E277" location="'9'!A1" display="9"/>
    <hyperlink ref="E280" location="'8'!A1" display="8"/>
    <hyperlink ref="E281" location="'26.27'!A1" display="26.27"/>
    <hyperlink ref="E282" location="'26.27'!A1" display="26.27"/>
    <hyperlink ref="E285" location="'26.27'!A1" display="26.27"/>
    <hyperlink ref="E288" location="'34'!A1" display="34"/>
    <hyperlink ref="E291" location="'5'!A1" display="5"/>
    <hyperlink ref="E292" location="'9'!A1" display="9"/>
    <hyperlink ref="E295" location="'8'!A1" display="8"/>
    <hyperlink ref="E296" location="'26.27'!A1" display="26.27"/>
    <hyperlink ref="E297" location="'26.27'!A1" display="26.27"/>
    <hyperlink ref="E300" location="'26.27'!A1" display="26.27"/>
    <hyperlink ref="E303" location="'34'!A1" display="34"/>
    <hyperlink ref="E306" location="'5'!A1" display="5"/>
    <hyperlink ref="E307" location="'9'!A1" display="9"/>
    <hyperlink ref="E310" location="'8'!A1" display="8"/>
    <hyperlink ref="E311" location="'26.27'!A1" display="26.27"/>
    <hyperlink ref="E312" location="'26.27'!A1" display="26.27"/>
    <hyperlink ref="E315" location="'26.27'!A1" display="26.27"/>
    <hyperlink ref="E318" location="'34'!A1" display="34"/>
  </hyperlink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256"/>
  <sheetViews>
    <sheetView rightToLeft="1" workbookViewId="0"/>
  </sheetViews>
  <sheetFormatPr defaultRowHeight="14.25" x14ac:dyDescent="0.2"/>
  <cols>
    <col min="1" max="1" width="30" customWidth="1"/>
    <col min="2" max="5" width="18" customWidth="1"/>
    <col min="6" max="6" width="20" customWidth="1"/>
  </cols>
  <sheetData>
    <row r="1" spans="1:52" ht="20.25" x14ac:dyDescent="0.3">
      <c r="A1" s="14" t="s">
        <v>0</v>
      </c>
      <c r="B1" s="15"/>
      <c r="C1" s="15"/>
      <c r="D1" s="15"/>
      <c r="AZ1" s="1" t="s">
        <v>1</v>
      </c>
    </row>
    <row r="2" spans="1:52" ht="18" x14ac:dyDescent="0.25">
      <c r="A2" s="17" t="s">
        <v>308</v>
      </c>
      <c r="B2" s="15"/>
      <c r="C2" s="15"/>
      <c r="D2" s="15"/>
    </row>
    <row r="3" spans="1:52" x14ac:dyDescent="0.2">
      <c r="A3" s="16" t="s">
        <v>132</v>
      </c>
      <c r="B3" s="15"/>
      <c r="C3" s="15"/>
      <c r="D3" s="15"/>
    </row>
    <row r="4" spans="1:52" x14ac:dyDescent="0.2">
      <c r="A4" s="18" t="s">
        <v>86</v>
      </c>
      <c r="B4" s="15"/>
      <c r="C4" s="15"/>
      <c r="D4" s="15"/>
    </row>
    <row r="5" spans="1:52" ht="15" x14ac:dyDescent="0.25">
      <c r="A5" s="2" t="s">
        <v>123</v>
      </c>
      <c r="B5" s="2" t="s">
        <v>114</v>
      </c>
      <c r="C5" s="2" t="s">
        <v>115</v>
      </c>
      <c r="D5" s="2" t="s">
        <v>116</v>
      </c>
      <c r="E5" s="2" t="s">
        <v>117</v>
      </c>
      <c r="F5" s="2" t="s">
        <v>309</v>
      </c>
    </row>
    <row r="6" spans="1:52" x14ac:dyDescent="0.2">
      <c r="A6" t="s">
        <v>310</v>
      </c>
      <c r="B6">
        <f>'ترازنامه پایه'!D40</f>
        <v>60000</v>
      </c>
      <c r="C6">
        <f>'ترازنامه پایه'!D41</f>
        <v>3715072.733</v>
      </c>
      <c r="D6">
        <f>'ترازنامه پایه'!D42</f>
        <v>4895072.733</v>
      </c>
      <c r="E6">
        <f>'ترازنامه پایه'!D43</f>
        <v>0</v>
      </c>
      <c r="F6">
        <f>SUM(B6:E6)</f>
        <v>8670145.466</v>
      </c>
    </row>
    <row r="7" spans="1:52" x14ac:dyDescent="0.2">
      <c r="A7" t="s">
        <v>311</v>
      </c>
      <c r="E7">
        <f>سودوزیان!G21</f>
        <v>0</v>
      </c>
      <c r="F7">
        <f>E7</f>
        <v>0</v>
      </c>
    </row>
    <row r="8" spans="1:52" x14ac:dyDescent="0.2">
      <c r="A8" t="s">
        <v>312</v>
      </c>
      <c r="C8">
        <f>MAX(0,سودوزیان!G21)*0.05</f>
        <v>0</v>
      </c>
      <c r="E8">
        <f>-C8</f>
        <v>0</v>
      </c>
      <c r="F8" t="s">
        <v>313</v>
      </c>
    </row>
    <row r="9" spans="1:52" x14ac:dyDescent="0.2">
      <c r="A9" t="s">
        <v>314</v>
      </c>
      <c r="E9">
        <f>-(سودوزیان!G21*مفروضات!C37)</f>
        <v>0</v>
      </c>
      <c r="F9">
        <f>E9</f>
        <v>0</v>
      </c>
    </row>
    <row r="10" spans="1:52" ht="15" x14ac:dyDescent="0.25">
      <c r="A10" s="2" t="s">
        <v>315</v>
      </c>
      <c r="B10">
        <f>B6</f>
        <v>60000</v>
      </c>
      <c r="C10">
        <f>SUM(C6:C9)</f>
        <v>3715072.733</v>
      </c>
      <c r="D10">
        <f>D6</f>
        <v>4895072.733</v>
      </c>
      <c r="E10">
        <f>SUM(E6:E9)</f>
        <v>0</v>
      </c>
      <c r="F10">
        <f>SUM(B10:E10)</f>
        <v>8670145.466</v>
      </c>
    </row>
    <row r="12" spans="1:52" ht="15" x14ac:dyDescent="0.25">
      <c r="A12" s="2" t="s">
        <v>316</v>
      </c>
      <c r="B12">
        <f>B10</f>
        <v>60000</v>
      </c>
      <c r="C12">
        <f>C10</f>
        <v>3715072.733</v>
      </c>
      <c r="D12">
        <f>D10</f>
        <v>4895072.733</v>
      </c>
      <c r="E12">
        <f>E10</f>
        <v>0</v>
      </c>
      <c r="F12">
        <f>F10</f>
        <v>8670145.466</v>
      </c>
    </row>
    <row r="13" spans="1:52" x14ac:dyDescent="0.2">
      <c r="A13" t="s">
        <v>317</v>
      </c>
      <c r="E13">
        <f>سودوزیان!F21</f>
        <v>0</v>
      </c>
      <c r="F13">
        <f>E13</f>
        <v>0</v>
      </c>
    </row>
    <row r="14" spans="1:52" x14ac:dyDescent="0.2">
      <c r="A14" t="s">
        <v>312</v>
      </c>
      <c r="C14">
        <f>MAX(0,سودوزیان!F21)*0.05</f>
        <v>0</v>
      </c>
      <c r="E14">
        <f>-C14</f>
        <v>0</v>
      </c>
      <c r="F14" t="s">
        <v>313</v>
      </c>
    </row>
    <row r="15" spans="1:52" x14ac:dyDescent="0.2">
      <c r="A15" t="s">
        <v>314</v>
      </c>
      <c r="E15">
        <f>-(سودوزیان!F21*مفروضات!B37)</f>
        <v>0</v>
      </c>
      <c r="F15">
        <f>E15</f>
        <v>0</v>
      </c>
    </row>
    <row r="16" spans="1:52" ht="15" x14ac:dyDescent="0.25">
      <c r="A16" s="2" t="s">
        <v>318</v>
      </c>
      <c r="B16">
        <f>B12</f>
        <v>60000</v>
      </c>
      <c r="C16">
        <f>SUM(C12:C15)</f>
        <v>3715072.733</v>
      </c>
      <c r="D16">
        <f>D12</f>
        <v>4895072.733</v>
      </c>
      <c r="E16">
        <f>SUM(E12:E15)</f>
        <v>0</v>
      </c>
      <c r="F16">
        <f>SUM(B16:E16)</f>
        <v>8670145.466</v>
      </c>
    </row>
    <row r="17" spans="1:6" ht="15" x14ac:dyDescent="0.25">
      <c r="A17" s="2" t="s">
        <v>123</v>
      </c>
      <c r="B17" s="2" t="s">
        <v>114</v>
      </c>
      <c r="C17" s="2" t="s">
        <v>115</v>
      </c>
      <c r="D17" s="2" t="s">
        <v>116</v>
      </c>
      <c r="E17" s="2" t="s">
        <v>117</v>
      </c>
      <c r="F17" s="2" t="s">
        <v>309</v>
      </c>
    </row>
    <row r="18" spans="1:6" x14ac:dyDescent="0.2">
      <c r="A18" t="s">
        <v>310</v>
      </c>
      <c r="B18">
        <f>'ترازنامه پایه'!D40</f>
        <v>60000</v>
      </c>
      <c r="C18">
        <f>'ترازنامه پایه'!D41</f>
        <v>3715072.733</v>
      </c>
      <c r="D18">
        <f>'ترازنامه پایه'!D42</f>
        <v>4895072.733</v>
      </c>
      <c r="E18">
        <f>'ترازنامه پایه'!D43</f>
        <v>0</v>
      </c>
      <c r="F18">
        <f>SUM(B18:E18)</f>
        <v>8670145.466</v>
      </c>
    </row>
    <row r="19" spans="1:6" x14ac:dyDescent="0.2">
      <c r="A19" t="s">
        <v>311</v>
      </c>
      <c r="E19">
        <f>سودوزیان!G21</f>
        <v>0</v>
      </c>
      <c r="F19">
        <f>E19</f>
        <v>0</v>
      </c>
    </row>
    <row r="20" spans="1:6" x14ac:dyDescent="0.2">
      <c r="A20" t="s">
        <v>312</v>
      </c>
      <c r="C20">
        <f>MAX(0,سودوزیان!G21)*0.05</f>
        <v>0</v>
      </c>
      <c r="E20">
        <f>-C20</f>
        <v>0</v>
      </c>
      <c r="F20" t="s">
        <v>313</v>
      </c>
    </row>
    <row r="21" spans="1:6" x14ac:dyDescent="0.2">
      <c r="A21" t="s">
        <v>314</v>
      </c>
      <c r="E21">
        <f>-(سودوزیان!G21*مفروضات!C37)</f>
        <v>0</v>
      </c>
      <c r="F21">
        <f>E21</f>
        <v>0</v>
      </c>
    </row>
    <row r="22" spans="1:6" ht="15" x14ac:dyDescent="0.25">
      <c r="A22" s="2" t="s">
        <v>315</v>
      </c>
      <c r="B22">
        <f>B18</f>
        <v>60000</v>
      </c>
      <c r="C22">
        <f>SUM(C18:C21)</f>
        <v>3715072.733</v>
      </c>
      <c r="D22">
        <f>D18</f>
        <v>4895072.733</v>
      </c>
      <c r="E22">
        <f>SUM(E18:E21)</f>
        <v>0</v>
      </c>
      <c r="F22">
        <f>SUM(B22:E22)</f>
        <v>8670145.466</v>
      </c>
    </row>
    <row r="24" spans="1:6" ht="15" x14ac:dyDescent="0.25">
      <c r="A24" s="2" t="s">
        <v>316</v>
      </c>
      <c r="B24">
        <f>B22</f>
        <v>60000</v>
      </c>
      <c r="C24">
        <f>C22</f>
        <v>3715072.733</v>
      </c>
      <c r="D24">
        <f>D22</f>
        <v>4895072.733</v>
      </c>
      <c r="E24">
        <f>E22</f>
        <v>0</v>
      </c>
      <c r="F24">
        <f>F22</f>
        <v>8670145.466</v>
      </c>
    </row>
    <row r="25" spans="1:6" x14ac:dyDescent="0.2">
      <c r="A25" t="s">
        <v>317</v>
      </c>
      <c r="E25">
        <f>سودوزیان!F21</f>
        <v>0</v>
      </c>
      <c r="F25">
        <f>E25</f>
        <v>0</v>
      </c>
    </row>
    <row r="26" spans="1:6" x14ac:dyDescent="0.2">
      <c r="A26" t="s">
        <v>312</v>
      </c>
      <c r="C26">
        <f>MAX(0,سودوزیان!F21)*0.05</f>
        <v>0</v>
      </c>
      <c r="E26">
        <f>-C26</f>
        <v>0</v>
      </c>
      <c r="F26" t="s">
        <v>313</v>
      </c>
    </row>
    <row r="27" spans="1:6" x14ac:dyDescent="0.2">
      <c r="A27" t="s">
        <v>314</v>
      </c>
      <c r="E27">
        <f>-(سودوزیان!F21*مفروضات!B37)</f>
        <v>0</v>
      </c>
      <c r="F27">
        <f>E27</f>
        <v>0</v>
      </c>
    </row>
    <row r="28" spans="1:6" ht="15" x14ac:dyDescent="0.25">
      <c r="A28" s="2" t="s">
        <v>318</v>
      </c>
      <c r="B28">
        <f>B24</f>
        <v>60000</v>
      </c>
      <c r="C28">
        <f>SUM(C24:C27)</f>
        <v>3715072.733</v>
      </c>
      <c r="D28">
        <f>D24</f>
        <v>4895072.733</v>
      </c>
      <c r="E28">
        <f>SUM(E24:E27)</f>
        <v>0</v>
      </c>
      <c r="F28">
        <f>SUM(B28:E28)</f>
        <v>8670145.466</v>
      </c>
    </row>
    <row r="29" spans="1:6" ht="15" x14ac:dyDescent="0.25">
      <c r="A29" s="2" t="s">
        <v>123</v>
      </c>
      <c r="B29" s="2" t="s">
        <v>114</v>
      </c>
      <c r="C29" s="2" t="s">
        <v>115</v>
      </c>
      <c r="D29" s="2" t="s">
        <v>116</v>
      </c>
      <c r="E29" s="2" t="s">
        <v>117</v>
      </c>
      <c r="F29" s="2" t="s">
        <v>309</v>
      </c>
    </row>
    <row r="30" spans="1:6" x14ac:dyDescent="0.2">
      <c r="A30" t="s">
        <v>310</v>
      </c>
      <c r="B30">
        <f>'ترازنامه پایه'!D40</f>
        <v>60000</v>
      </c>
      <c r="C30">
        <f>'ترازنامه پایه'!D41</f>
        <v>3715072.733</v>
      </c>
      <c r="D30">
        <f>'ترازنامه پایه'!D42</f>
        <v>4895072.733</v>
      </c>
      <c r="E30">
        <f>'ترازنامه پایه'!D43</f>
        <v>0</v>
      </c>
      <c r="F30">
        <f>SUM(B30:E30)</f>
        <v>8670145.466</v>
      </c>
    </row>
    <row r="31" spans="1:6" x14ac:dyDescent="0.2">
      <c r="A31" t="s">
        <v>311</v>
      </c>
      <c r="E31">
        <f>سودوزیان!G21</f>
        <v>0</v>
      </c>
      <c r="F31">
        <f>E31</f>
        <v>0</v>
      </c>
    </row>
    <row r="32" spans="1:6" x14ac:dyDescent="0.2">
      <c r="A32" t="s">
        <v>312</v>
      </c>
      <c r="C32">
        <f>MAX(0,سودوزیان!G21)*0.05</f>
        <v>0</v>
      </c>
      <c r="E32">
        <f>-C32</f>
        <v>0</v>
      </c>
      <c r="F32" t="s">
        <v>313</v>
      </c>
    </row>
    <row r="33" spans="1:6" x14ac:dyDescent="0.2">
      <c r="A33" t="s">
        <v>314</v>
      </c>
      <c r="E33">
        <f>-(سودوزیان!G21*مفروضات!C37)</f>
        <v>0</v>
      </c>
      <c r="F33">
        <f>E33</f>
        <v>0</v>
      </c>
    </row>
    <row r="34" spans="1:6" ht="15" x14ac:dyDescent="0.25">
      <c r="A34" s="2" t="s">
        <v>315</v>
      </c>
      <c r="B34">
        <f>B30</f>
        <v>60000</v>
      </c>
      <c r="C34">
        <f>SUM(C30:C33)</f>
        <v>3715072.733</v>
      </c>
      <c r="D34">
        <f>D30</f>
        <v>4895072.733</v>
      </c>
      <c r="E34">
        <f>SUM(E30:E33)</f>
        <v>0</v>
      </c>
      <c r="F34">
        <f>SUM(B34:E34)</f>
        <v>8670145.466</v>
      </c>
    </row>
    <row r="36" spans="1:6" ht="15" x14ac:dyDescent="0.25">
      <c r="A36" s="2" t="s">
        <v>316</v>
      </c>
      <c r="B36">
        <f>B34</f>
        <v>60000</v>
      </c>
      <c r="C36">
        <f>C34</f>
        <v>3715072.733</v>
      </c>
      <c r="D36">
        <f>D34</f>
        <v>4895072.733</v>
      </c>
      <c r="E36">
        <f>E34</f>
        <v>0</v>
      </c>
      <c r="F36">
        <f>F34</f>
        <v>8670145.466</v>
      </c>
    </row>
    <row r="37" spans="1:6" x14ac:dyDescent="0.2">
      <c r="A37" t="s">
        <v>317</v>
      </c>
      <c r="E37">
        <f>سودوزیان!F21</f>
        <v>0</v>
      </c>
      <c r="F37">
        <f>E37</f>
        <v>0</v>
      </c>
    </row>
    <row r="38" spans="1:6" x14ac:dyDescent="0.2">
      <c r="A38" t="s">
        <v>312</v>
      </c>
      <c r="C38">
        <f>MAX(0,سودوزیان!F21)*0.05</f>
        <v>0</v>
      </c>
      <c r="E38">
        <f>-C38</f>
        <v>0</v>
      </c>
      <c r="F38" t="s">
        <v>313</v>
      </c>
    </row>
    <row r="39" spans="1:6" x14ac:dyDescent="0.2">
      <c r="A39" t="s">
        <v>314</v>
      </c>
      <c r="E39">
        <f>-(سودوزیان!F21*مفروضات!B37)</f>
        <v>0</v>
      </c>
      <c r="F39">
        <f>E39</f>
        <v>0</v>
      </c>
    </row>
    <row r="40" spans="1:6" ht="15" x14ac:dyDescent="0.25">
      <c r="A40" s="2" t="s">
        <v>318</v>
      </c>
      <c r="B40">
        <f>B36</f>
        <v>60000</v>
      </c>
      <c r="C40">
        <f>SUM(C36:C39)</f>
        <v>3715072.733</v>
      </c>
      <c r="D40">
        <f>D36</f>
        <v>4895072.733</v>
      </c>
      <c r="E40">
        <f>SUM(E36:E39)</f>
        <v>0</v>
      </c>
      <c r="F40">
        <f>SUM(B40:E40)</f>
        <v>8670145.466</v>
      </c>
    </row>
    <row r="41" spans="1:6" ht="15" x14ac:dyDescent="0.25">
      <c r="A41" s="2" t="s">
        <v>123</v>
      </c>
      <c r="B41" s="2" t="s">
        <v>114</v>
      </c>
      <c r="C41" s="2" t="s">
        <v>115</v>
      </c>
      <c r="D41" s="2" t="s">
        <v>116</v>
      </c>
      <c r="E41" s="2" t="s">
        <v>117</v>
      </c>
      <c r="F41" s="2" t="s">
        <v>309</v>
      </c>
    </row>
    <row r="42" spans="1:6" x14ac:dyDescent="0.2">
      <c r="A42" t="s">
        <v>310</v>
      </c>
      <c r="B42">
        <f>'ترازنامه پایه'!D40</f>
        <v>60000</v>
      </c>
      <c r="C42">
        <f>'ترازنامه پایه'!D41</f>
        <v>3715072.733</v>
      </c>
      <c r="D42">
        <f>'ترازنامه پایه'!D42</f>
        <v>4895072.733</v>
      </c>
      <c r="E42">
        <f>'ترازنامه پایه'!D43</f>
        <v>0</v>
      </c>
      <c r="F42">
        <f>SUM(B42:E42)</f>
        <v>8670145.466</v>
      </c>
    </row>
    <row r="43" spans="1:6" x14ac:dyDescent="0.2">
      <c r="A43" t="s">
        <v>311</v>
      </c>
      <c r="E43">
        <f>سودوزیان!G21</f>
        <v>0</v>
      </c>
      <c r="F43">
        <f>E43</f>
        <v>0</v>
      </c>
    </row>
    <row r="44" spans="1:6" x14ac:dyDescent="0.2">
      <c r="A44" t="s">
        <v>312</v>
      </c>
      <c r="C44">
        <f>MAX(0,سودوزیان!G21)*0.05</f>
        <v>0</v>
      </c>
      <c r="E44">
        <f>-C44</f>
        <v>0</v>
      </c>
      <c r="F44" t="s">
        <v>313</v>
      </c>
    </row>
    <row r="45" spans="1:6" x14ac:dyDescent="0.2">
      <c r="A45" t="s">
        <v>314</v>
      </c>
      <c r="E45">
        <f>-(سودوزیان!G21*مفروضات!C37)</f>
        <v>0</v>
      </c>
      <c r="F45">
        <f>E45</f>
        <v>0</v>
      </c>
    </row>
    <row r="46" spans="1:6" ht="15" x14ac:dyDescent="0.25">
      <c r="A46" s="2" t="s">
        <v>315</v>
      </c>
      <c r="B46">
        <f>B42</f>
        <v>60000</v>
      </c>
      <c r="C46">
        <f>SUM(C42:C45)</f>
        <v>3715072.733</v>
      </c>
      <c r="D46">
        <f>D42</f>
        <v>4895072.733</v>
      </c>
      <c r="E46">
        <f>SUM(E42:E45)</f>
        <v>0</v>
      </c>
      <c r="F46">
        <f>SUM(B46:E46)</f>
        <v>8670145.466</v>
      </c>
    </row>
    <row r="48" spans="1:6" ht="15" x14ac:dyDescent="0.25">
      <c r="A48" s="2" t="s">
        <v>316</v>
      </c>
      <c r="B48">
        <f>B46</f>
        <v>60000</v>
      </c>
      <c r="C48">
        <f>C46</f>
        <v>3715072.733</v>
      </c>
      <c r="D48">
        <f>D46</f>
        <v>4895072.733</v>
      </c>
      <c r="E48">
        <f>E46</f>
        <v>0</v>
      </c>
      <c r="F48">
        <f>F46</f>
        <v>8670145.466</v>
      </c>
    </row>
    <row r="49" spans="1:6" x14ac:dyDescent="0.2">
      <c r="A49" t="s">
        <v>317</v>
      </c>
      <c r="E49">
        <f>سودوزیان!F21</f>
        <v>0</v>
      </c>
      <c r="F49">
        <f>E49</f>
        <v>0</v>
      </c>
    </row>
    <row r="50" spans="1:6" x14ac:dyDescent="0.2">
      <c r="A50" t="s">
        <v>312</v>
      </c>
      <c r="C50">
        <f>MAX(0,سودوزیان!F21)*0.05</f>
        <v>0</v>
      </c>
      <c r="E50">
        <f>-C50</f>
        <v>0</v>
      </c>
      <c r="F50" t="s">
        <v>313</v>
      </c>
    </row>
    <row r="51" spans="1:6" x14ac:dyDescent="0.2">
      <c r="A51" t="s">
        <v>314</v>
      </c>
      <c r="E51">
        <f>-(سودوزیان!F21*مفروضات!B37)</f>
        <v>0</v>
      </c>
      <c r="F51">
        <f>E51</f>
        <v>0</v>
      </c>
    </row>
    <row r="52" spans="1:6" ht="15" x14ac:dyDescent="0.25">
      <c r="A52" s="2" t="s">
        <v>318</v>
      </c>
      <c r="B52">
        <f>B48</f>
        <v>60000</v>
      </c>
      <c r="C52">
        <f>SUM(C48:C51)</f>
        <v>3715072.733</v>
      </c>
      <c r="D52">
        <f>D48</f>
        <v>4895072.733</v>
      </c>
      <c r="E52">
        <f>SUM(E48:E51)</f>
        <v>0</v>
      </c>
      <c r="F52">
        <f>SUM(B52:E52)</f>
        <v>8670145.466</v>
      </c>
    </row>
    <row r="53" spans="1:6" ht="15" x14ac:dyDescent="0.25">
      <c r="A53" s="2" t="s">
        <v>123</v>
      </c>
      <c r="B53" s="2" t="s">
        <v>114</v>
      </c>
      <c r="C53" s="2" t="s">
        <v>115</v>
      </c>
      <c r="D53" s="2" t="s">
        <v>116</v>
      </c>
      <c r="E53" s="2" t="s">
        <v>117</v>
      </c>
      <c r="F53" s="2" t="s">
        <v>309</v>
      </c>
    </row>
    <row r="54" spans="1:6" x14ac:dyDescent="0.2">
      <c r="A54" t="s">
        <v>310</v>
      </c>
      <c r="B54">
        <f>'ترازنامه پایه'!D40</f>
        <v>60000</v>
      </c>
      <c r="C54">
        <f>'ترازنامه پایه'!D41</f>
        <v>3715072.733</v>
      </c>
      <c r="D54">
        <f>'ترازنامه پایه'!D42</f>
        <v>4895072.733</v>
      </c>
      <c r="E54">
        <f>'ترازنامه پایه'!D43</f>
        <v>0</v>
      </c>
      <c r="F54">
        <f>SUM(B54:E54)</f>
        <v>8670145.466</v>
      </c>
    </row>
    <row r="55" spans="1:6" x14ac:dyDescent="0.2">
      <c r="A55" t="s">
        <v>311</v>
      </c>
      <c r="E55">
        <f>سودوزیان!G21</f>
        <v>0</v>
      </c>
      <c r="F55">
        <f>E55</f>
        <v>0</v>
      </c>
    </row>
    <row r="56" spans="1:6" x14ac:dyDescent="0.2">
      <c r="A56" t="s">
        <v>312</v>
      </c>
      <c r="C56">
        <f>MAX(0,سودوزیان!G21)*0.05</f>
        <v>0</v>
      </c>
      <c r="E56">
        <f>-C56</f>
        <v>0</v>
      </c>
      <c r="F56" t="s">
        <v>313</v>
      </c>
    </row>
    <row r="57" spans="1:6" x14ac:dyDescent="0.2">
      <c r="A57" t="s">
        <v>314</v>
      </c>
      <c r="E57">
        <f>-(سودوزیان!G21*مفروضات!C37)</f>
        <v>0</v>
      </c>
      <c r="F57">
        <f>E57</f>
        <v>0</v>
      </c>
    </row>
    <row r="58" spans="1:6" ht="15" x14ac:dyDescent="0.25">
      <c r="A58" s="2" t="s">
        <v>315</v>
      </c>
      <c r="B58">
        <f>B54</f>
        <v>60000</v>
      </c>
      <c r="C58">
        <f>SUM(C54:C57)</f>
        <v>3715072.733</v>
      </c>
      <c r="D58">
        <f>D54</f>
        <v>4895072.733</v>
      </c>
      <c r="E58">
        <f>SUM(E54:E57)</f>
        <v>0</v>
      </c>
      <c r="F58">
        <f>SUM(B58:E58)</f>
        <v>8670145.466</v>
      </c>
    </row>
    <row r="60" spans="1:6" ht="15" x14ac:dyDescent="0.25">
      <c r="A60" s="2" t="s">
        <v>316</v>
      </c>
      <c r="B60">
        <f>B58</f>
        <v>60000</v>
      </c>
      <c r="C60">
        <f>C58</f>
        <v>3715072.733</v>
      </c>
      <c r="D60">
        <f>D58</f>
        <v>4895072.733</v>
      </c>
      <c r="E60">
        <f>E58</f>
        <v>0</v>
      </c>
      <c r="F60">
        <f>F58</f>
        <v>8670145.466</v>
      </c>
    </row>
    <row r="61" spans="1:6" x14ac:dyDescent="0.2">
      <c r="A61" t="s">
        <v>317</v>
      </c>
      <c r="E61">
        <f>سودوزیان!F21</f>
        <v>0</v>
      </c>
      <c r="F61">
        <f>E61</f>
        <v>0</v>
      </c>
    </row>
    <row r="62" spans="1:6" x14ac:dyDescent="0.2">
      <c r="A62" t="s">
        <v>312</v>
      </c>
      <c r="C62">
        <f>MAX(0,سودوزیان!F21)*0.05</f>
        <v>0</v>
      </c>
      <c r="E62">
        <f>-C62</f>
        <v>0</v>
      </c>
      <c r="F62" t="s">
        <v>313</v>
      </c>
    </row>
    <row r="63" spans="1:6" x14ac:dyDescent="0.2">
      <c r="A63" t="s">
        <v>314</v>
      </c>
      <c r="E63">
        <f>-(سودوزیان!F21*مفروضات!B37)</f>
        <v>0</v>
      </c>
      <c r="F63">
        <f>E63</f>
        <v>0</v>
      </c>
    </row>
    <row r="64" spans="1:6" ht="15" x14ac:dyDescent="0.25">
      <c r="A64" s="2" t="s">
        <v>318</v>
      </c>
      <c r="B64">
        <f>B60</f>
        <v>60000</v>
      </c>
      <c r="C64">
        <f>SUM(C60:C63)</f>
        <v>3715072.733</v>
      </c>
      <c r="D64">
        <f>D60</f>
        <v>4895072.733</v>
      </c>
      <c r="E64">
        <f>SUM(E60:E63)</f>
        <v>0</v>
      </c>
      <c r="F64">
        <f>SUM(B64:E64)</f>
        <v>8670145.466</v>
      </c>
    </row>
    <row r="65" spans="1:6" ht="15" x14ac:dyDescent="0.25">
      <c r="A65" s="2" t="s">
        <v>123</v>
      </c>
      <c r="B65" s="2" t="s">
        <v>114</v>
      </c>
      <c r="C65" s="2" t="s">
        <v>115</v>
      </c>
      <c r="D65" s="2" t="s">
        <v>116</v>
      </c>
      <c r="E65" s="2" t="s">
        <v>117</v>
      </c>
      <c r="F65" s="2" t="s">
        <v>309</v>
      </c>
    </row>
    <row r="66" spans="1:6" x14ac:dyDescent="0.2">
      <c r="A66" t="s">
        <v>310</v>
      </c>
      <c r="B66">
        <f>'ترازنامه پایه'!D40</f>
        <v>60000</v>
      </c>
      <c r="C66">
        <f>'ترازنامه پایه'!D41</f>
        <v>3715072.733</v>
      </c>
      <c r="D66">
        <f>'ترازنامه پایه'!D42</f>
        <v>4895072.733</v>
      </c>
      <c r="E66">
        <f>'ترازنامه پایه'!D43</f>
        <v>0</v>
      </c>
      <c r="F66">
        <f>SUM(B66:E66)</f>
        <v>8670145.466</v>
      </c>
    </row>
    <row r="67" spans="1:6" x14ac:dyDescent="0.2">
      <c r="A67" t="s">
        <v>311</v>
      </c>
      <c r="E67">
        <f>سودوزیان!G21</f>
        <v>0</v>
      </c>
      <c r="F67">
        <f>E67</f>
        <v>0</v>
      </c>
    </row>
    <row r="68" spans="1:6" x14ac:dyDescent="0.2">
      <c r="A68" t="s">
        <v>312</v>
      </c>
      <c r="C68">
        <f>MAX(0,سودوزیان!G21)*0.05</f>
        <v>0</v>
      </c>
      <c r="E68">
        <f>-C68</f>
        <v>0</v>
      </c>
      <c r="F68" t="s">
        <v>313</v>
      </c>
    </row>
    <row r="69" spans="1:6" x14ac:dyDescent="0.2">
      <c r="A69" t="s">
        <v>314</v>
      </c>
      <c r="E69">
        <f>-(سودوزیان!G21*مفروضات!C37)</f>
        <v>0</v>
      </c>
      <c r="F69">
        <f>E69</f>
        <v>0</v>
      </c>
    </row>
    <row r="70" spans="1:6" ht="15" x14ac:dyDescent="0.25">
      <c r="A70" s="2" t="s">
        <v>315</v>
      </c>
      <c r="B70">
        <f>B66</f>
        <v>60000</v>
      </c>
      <c r="C70">
        <f>SUM(C66:C69)</f>
        <v>3715072.733</v>
      </c>
      <c r="D70">
        <f>D66</f>
        <v>4895072.733</v>
      </c>
      <c r="E70">
        <f>SUM(E66:E69)</f>
        <v>0</v>
      </c>
      <c r="F70">
        <f>SUM(B70:E70)</f>
        <v>8670145.466</v>
      </c>
    </row>
    <row r="72" spans="1:6" ht="15" x14ac:dyDescent="0.25">
      <c r="A72" s="2" t="s">
        <v>316</v>
      </c>
      <c r="B72">
        <f>B70</f>
        <v>60000</v>
      </c>
      <c r="C72">
        <f>C70</f>
        <v>3715072.733</v>
      </c>
      <c r="D72">
        <f>D70</f>
        <v>4895072.733</v>
      </c>
      <c r="E72">
        <f>E70</f>
        <v>0</v>
      </c>
      <c r="F72">
        <f>F70</f>
        <v>8670145.466</v>
      </c>
    </row>
    <row r="73" spans="1:6" x14ac:dyDescent="0.2">
      <c r="A73" t="s">
        <v>317</v>
      </c>
      <c r="E73">
        <f>سودوزیان!F21</f>
        <v>0</v>
      </c>
      <c r="F73">
        <f>E73</f>
        <v>0</v>
      </c>
    </row>
    <row r="74" spans="1:6" x14ac:dyDescent="0.2">
      <c r="A74" t="s">
        <v>312</v>
      </c>
      <c r="C74">
        <f>MAX(0,سودوزیان!F21)*0.05</f>
        <v>0</v>
      </c>
      <c r="E74">
        <f>-C74</f>
        <v>0</v>
      </c>
      <c r="F74" t="s">
        <v>313</v>
      </c>
    </row>
    <row r="75" spans="1:6" x14ac:dyDescent="0.2">
      <c r="A75" t="s">
        <v>314</v>
      </c>
      <c r="E75">
        <f>-(سودوزیان!F21*مفروضات!B37)</f>
        <v>0</v>
      </c>
      <c r="F75">
        <f>E75</f>
        <v>0</v>
      </c>
    </row>
    <row r="76" spans="1:6" ht="15" x14ac:dyDescent="0.25">
      <c r="A76" s="2" t="s">
        <v>318</v>
      </c>
      <c r="B76">
        <f>B72</f>
        <v>60000</v>
      </c>
      <c r="C76">
        <f>SUM(C72:C75)</f>
        <v>3715072.733</v>
      </c>
      <c r="D76">
        <f>D72</f>
        <v>4895072.733</v>
      </c>
      <c r="E76">
        <f>SUM(E72:E75)</f>
        <v>0</v>
      </c>
      <c r="F76">
        <f>SUM(B76:E76)</f>
        <v>8670145.466</v>
      </c>
    </row>
    <row r="77" spans="1:6" ht="15" x14ac:dyDescent="0.25">
      <c r="A77" s="2" t="s">
        <v>123</v>
      </c>
      <c r="B77" s="2" t="s">
        <v>114</v>
      </c>
      <c r="C77" s="2" t="s">
        <v>115</v>
      </c>
      <c r="D77" s="2" t="s">
        <v>116</v>
      </c>
      <c r="E77" s="2" t="s">
        <v>117</v>
      </c>
      <c r="F77" s="2" t="s">
        <v>309</v>
      </c>
    </row>
    <row r="78" spans="1:6" x14ac:dyDescent="0.2">
      <c r="A78" t="s">
        <v>310</v>
      </c>
      <c r="B78">
        <f>'ترازنامه پایه'!D40</f>
        <v>60000</v>
      </c>
      <c r="C78">
        <f>'ترازنامه پایه'!D41</f>
        <v>3715072.733</v>
      </c>
      <c r="D78">
        <f>'ترازنامه پایه'!D42</f>
        <v>4895072.733</v>
      </c>
      <c r="E78">
        <f>'ترازنامه پایه'!D43</f>
        <v>0</v>
      </c>
      <c r="F78">
        <f>SUM(B78:E78)</f>
        <v>8670145.466</v>
      </c>
    </row>
    <row r="79" spans="1:6" x14ac:dyDescent="0.2">
      <c r="A79" t="s">
        <v>311</v>
      </c>
      <c r="E79">
        <f>سودوزیان!G21</f>
        <v>0</v>
      </c>
      <c r="F79">
        <f>E79</f>
        <v>0</v>
      </c>
    </row>
    <row r="80" spans="1:6" x14ac:dyDescent="0.2">
      <c r="A80" t="s">
        <v>312</v>
      </c>
      <c r="C80">
        <f>MAX(0,سودوزیان!G21)*0.05</f>
        <v>0</v>
      </c>
      <c r="E80">
        <f>-C80</f>
        <v>0</v>
      </c>
      <c r="F80" t="s">
        <v>313</v>
      </c>
    </row>
    <row r="81" spans="1:6" x14ac:dyDescent="0.2">
      <c r="A81" t="s">
        <v>314</v>
      </c>
      <c r="E81">
        <f>-(سودوزیان!G21*مفروضات!C37)</f>
        <v>0</v>
      </c>
      <c r="F81">
        <f>E81</f>
        <v>0</v>
      </c>
    </row>
    <row r="82" spans="1:6" ht="15" x14ac:dyDescent="0.25">
      <c r="A82" s="2" t="s">
        <v>315</v>
      </c>
      <c r="B82">
        <f>B78</f>
        <v>60000</v>
      </c>
      <c r="C82">
        <f>SUM(C78:C81)</f>
        <v>3715072.733</v>
      </c>
      <c r="D82">
        <f>D78</f>
        <v>4895072.733</v>
      </c>
      <c r="E82">
        <f>SUM(E78:E81)</f>
        <v>0</v>
      </c>
      <c r="F82">
        <f>SUM(B82:E82)</f>
        <v>8670145.466</v>
      </c>
    </row>
    <row r="84" spans="1:6" ht="15" x14ac:dyDescent="0.25">
      <c r="A84" s="2" t="s">
        <v>316</v>
      </c>
      <c r="B84">
        <f>B82</f>
        <v>60000</v>
      </c>
      <c r="C84">
        <f>C82</f>
        <v>3715072.733</v>
      </c>
      <c r="D84">
        <f>D82</f>
        <v>4895072.733</v>
      </c>
      <c r="E84">
        <f>E82</f>
        <v>0</v>
      </c>
      <c r="F84">
        <f>F82</f>
        <v>8670145.466</v>
      </c>
    </row>
    <row r="85" spans="1:6" x14ac:dyDescent="0.2">
      <c r="A85" t="s">
        <v>317</v>
      </c>
      <c r="E85">
        <f>سودوزیان!F21</f>
        <v>0</v>
      </c>
      <c r="F85">
        <f>E85</f>
        <v>0</v>
      </c>
    </row>
    <row r="86" spans="1:6" x14ac:dyDescent="0.2">
      <c r="A86" t="s">
        <v>312</v>
      </c>
      <c r="C86">
        <f>MAX(0,سودوزیان!F21)*0.05</f>
        <v>0</v>
      </c>
      <c r="E86">
        <f>-C86</f>
        <v>0</v>
      </c>
      <c r="F86" t="s">
        <v>313</v>
      </c>
    </row>
    <row r="87" spans="1:6" x14ac:dyDescent="0.2">
      <c r="A87" t="s">
        <v>314</v>
      </c>
      <c r="E87">
        <f>-(سودوزیان!F21*مفروضات!B37)</f>
        <v>0</v>
      </c>
      <c r="F87">
        <f>E87</f>
        <v>0</v>
      </c>
    </row>
    <row r="88" spans="1:6" ht="15" x14ac:dyDescent="0.25">
      <c r="A88" s="2" t="s">
        <v>318</v>
      </c>
      <c r="B88">
        <f>B84</f>
        <v>60000</v>
      </c>
      <c r="C88">
        <f>SUM(C84:C87)</f>
        <v>3715072.733</v>
      </c>
      <c r="D88">
        <f>D84</f>
        <v>4895072.733</v>
      </c>
      <c r="E88">
        <f>SUM(E84:E87)</f>
        <v>0</v>
      </c>
      <c r="F88">
        <f>SUM(B88:E88)</f>
        <v>8670145.466</v>
      </c>
    </row>
    <row r="89" spans="1:6" ht="15" x14ac:dyDescent="0.25">
      <c r="A89" s="2" t="s">
        <v>123</v>
      </c>
      <c r="B89" s="2" t="s">
        <v>114</v>
      </c>
      <c r="C89" s="2" t="s">
        <v>115</v>
      </c>
      <c r="D89" s="2" t="s">
        <v>116</v>
      </c>
      <c r="E89" s="2" t="s">
        <v>117</v>
      </c>
      <c r="F89" s="2" t="s">
        <v>309</v>
      </c>
    </row>
    <row r="90" spans="1:6" x14ac:dyDescent="0.2">
      <c r="A90" t="s">
        <v>310</v>
      </c>
      <c r="B90">
        <f>'ترازنامه پایه'!D40</f>
        <v>60000</v>
      </c>
      <c r="C90">
        <f>'ترازنامه پایه'!D41</f>
        <v>3715072.733</v>
      </c>
      <c r="D90">
        <f>'ترازنامه پایه'!D42</f>
        <v>4895072.733</v>
      </c>
      <c r="E90">
        <f>'ترازنامه پایه'!D43</f>
        <v>0</v>
      </c>
      <c r="F90">
        <f>SUM(B90:E90)</f>
        <v>8670145.466</v>
      </c>
    </row>
    <row r="91" spans="1:6" x14ac:dyDescent="0.2">
      <c r="A91" t="s">
        <v>311</v>
      </c>
      <c r="E91">
        <f>سودوزیان!G21</f>
        <v>0</v>
      </c>
      <c r="F91">
        <f>E91</f>
        <v>0</v>
      </c>
    </row>
    <row r="92" spans="1:6" x14ac:dyDescent="0.2">
      <c r="A92" t="s">
        <v>312</v>
      </c>
      <c r="C92">
        <f>MAX(0,سودوزیان!G21)*0.05</f>
        <v>0</v>
      </c>
      <c r="E92">
        <f>-C92</f>
        <v>0</v>
      </c>
      <c r="F92" t="s">
        <v>313</v>
      </c>
    </row>
    <row r="93" spans="1:6" x14ac:dyDescent="0.2">
      <c r="A93" t="s">
        <v>314</v>
      </c>
      <c r="E93">
        <f>-(سودوزیان!G21*مفروضات!C37)</f>
        <v>0</v>
      </c>
      <c r="F93">
        <f>E93</f>
        <v>0</v>
      </c>
    </row>
    <row r="94" spans="1:6" ht="15" x14ac:dyDescent="0.25">
      <c r="A94" s="2" t="s">
        <v>315</v>
      </c>
      <c r="B94">
        <f>B90</f>
        <v>60000</v>
      </c>
      <c r="C94">
        <f>SUM(C90:C93)</f>
        <v>3715072.733</v>
      </c>
      <c r="D94">
        <f>D90</f>
        <v>4895072.733</v>
      </c>
      <c r="E94">
        <f>SUM(E90:E93)</f>
        <v>0</v>
      </c>
      <c r="F94">
        <f>SUM(B94:E94)</f>
        <v>8670145.466</v>
      </c>
    </row>
    <row r="96" spans="1:6" ht="15" x14ac:dyDescent="0.25">
      <c r="A96" s="2" t="s">
        <v>316</v>
      </c>
      <c r="B96">
        <f>B94</f>
        <v>60000</v>
      </c>
      <c r="C96">
        <f>C94</f>
        <v>3715072.733</v>
      </c>
      <c r="D96">
        <f>D94</f>
        <v>4895072.733</v>
      </c>
      <c r="E96">
        <f>E94</f>
        <v>0</v>
      </c>
      <c r="F96">
        <f>F94</f>
        <v>8670145.466</v>
      </c>
    </row>
    <row r="97" spans="1:6" x14ac:dyDescent="0.2">
      <c r="A97" t="s">
        <v>317</v>
      </c>
      <c r="E97">
        <f>سودوزیان!F21</f>
        <v>0</v>
      </c>
      <c r="F97">
        <f>E97</f>
        <v>0</v>
      </c>
    </row>
    <row r="98" spans="1:6" x14ac:dyDescent="0.2">
      <c r="A98" t="s">
        <v>312</v>
      </c>
      <c r="C98">
        <f>MAX(0,سودوزیان!F21)*0.05</f>
        <v>0</v>
      </c>
      <c r="E98">
        <f>-C98</f>
        <v>0</v>
      </c>
      <c r="F98" t="s">
        <v>313</v>
      </c>
    </row>
    <row r="99" spans="1:6" x14ac:dyDescent="0.2">
      <c r="A99" t="s">
        <v>314</v>
      </c>
      <c r="E99">
        <f>-(سودوزیان!F21*مفروضات!B37)</f>
        <v>0</v>
      </c>
      <c r="F99">
        <f>E99</f>
        <v>0</v>
      </c>
    </row>
    <row r="100" spans="1:6" ht="15" x14ac:dyDescent="0.25">
      <c r="A100" s="2" t="s">
        <v>318</v>
      </c>
      <c r="B100">
        <f>B96</f>
        <v>60000</v>
      </c>
      <c r="C100">
        <f>SUM(C96:C99)</f>
        <v>3715072.733</v>
      </c>
      <c r="D100">
        <f>D96</f>
        <v>4895072.733</v>
      </c>
      <c r="E100">
        <f>SUM(E96:E99)</f>
        <v>0</v>
      </c>
      <c r="F100">
        <f>SUM(B100:E100)</f>
        <v>8670145.466</v>
      </c>
    </row>
    <row r="101" spans="1:6" ht="15" x14ac:dyDescent="0.25">
      <c r="A101" s="2" t="s">
        <v>123</v>
      </c>
      <c r="B101" s="2" t="s">
        <v>114</v>
      </c>
      <c r="C101" s="2" t="s">
        <v>115</v>
      </c>
      <c r="D101" s="2" t="s">
        <v>116</v>
      </c>
      <c r="E101" s="2" t="s">
        <v>117</v>
      </c>
      <c r="F101" s="2" t="s">
        <v>309</v>
      </c>
    </row>
    <row r="102" spans="1:6" x14ac:dyDescent="0.2">
      <c r="A102" t="s">
        <v>310</v>
      </c>
      <c r="B102">
        <f>'ترازنامه پایه'!D40</f>
        <v>60000</v>
      </c>
      <c r="C102">
        <f>'ترازنامه پایه'!D41</f>
        <v>3715072.733</v>
      </c>
      <c r="D102">
        <f>'ترازنامه پایه'!D42</f>
        <v>4895072.733</v>
      </c>
      <c r="E102">
        <f>'ترازنامه پایه'!D43</f>
        <v>0</v>
      </c>
      <c r="F102">
        <f>SUM(B102:E102)</f>
        <v>8670145.466</v>
      </c>
    </row>
    <row r="103" spans="1:6" x14ac:dyDescent="0.2">
      <c r="A103" t="s">
        <v>311</v>
      </c>
      <c r="E103">
        <f>سودوزیان!G21</f>
        <v>0</v>
      </c>
      <c r="F103">
        <f>E103</f>
        <v>0</v>
      </c>
    </row>
    <row r="104" spans="1:6" x14ac:dyDescent="0.2">
      <c r="A104" t="s">
        <v>312</v>
      </c>
      <c r="C104">
        <f>MAX(0,سودوزیان!G21)*0.05</f>
        <v>0</v>
      </c>
      <c r="E104">
        <f>-C104</f>
        <v>0</v>
      </c>
      <c r="F104" t="s">
        <v>313</v>
      </c>
    </row>
    <row r="105" spans="1:6" x14ac:dyDescent="0.2">
      <c r="A105" t="s">
        <v>314</v>
      </c>
      <c r="E105">
        <f>-(سودوزیان!G21*مفروضات!C37)</f>
        <v>0</v>
      </c>
      <c r="F105">
        <f>E105</f>
        <v>0</v>
      </c>
    </row>
    <row r="106" spans="1:6" ht="15" x14ac:dyDescent="0.25">
      <c r="A106" s="2" t="s">
        <v>315</v>
      </c>
      <c r="B106">
        <f>B102</f>
        <v>60000</v>
      </c>
      <c r="C106">
        <f>SUM(C102:C105)</f>
        <v>3715072.733</v>
      </c>
      <c r="D106">
        <f>D102</f>
        <v>4895072.733</v>
      </c>
      <c r="E106">
        <f>SUM(E102:E105)</f>
        <v>0</v>
      </c>
      <c r="F106">
        <f>SUM(B106:E106)</f>
        <v>8670145.466</v>
      </c>
    </row>
    <row r="108" spans="1:6" ht="15" x14ac:dyDescent="0.25">
      <c r="A108" s="2" t="s">
        <v>316</v>
      </c>
      <c r="B108">
        <f>B106</f>
        <v>60000</v>
      </c>
      <c r="C108">
        <f>C106</f>
        <v>3715072.733</v>
      </c>
      <c r="D108">
        <f>D106</f>
        <v>4895072.733</v>
      </c>
      <c r="E108">
        <f>E106</f>
        <v>0</v>
      </c>
      <c r="F108">
        <f>F106</f>
        <v>8670145.466</v>
      </c>
    </row>
    <row r="109" spans="1:6" x14ac:dyDescent="0.2">
      <c r="A109" t="s">
        <v>317</v>
      </c>
      <c r="E109">
        <f>سودوزیان!F21</f>
        <v>0</v>
      </c>
      <c r="F109">
        <f>E109</f>
        <v>0</v>
      </c>
    </row>
    <row r="110" spans="1:6" x14ac:dyDescent="0.2">
      <c r="A110" t="s">
        <v>312</v>
      </c>
      <c r="C110">
        <f>MAX(0,سودوزیان!F21)*0.05</f>
        <v>0</v>
      </c>
      <c r="E110">
        <f>-C110</f>
        <v>0</v>
      </c>
      <c r="F110" t="s">
        <v>313</v>
      </c>
    </row>
    <row r="111" spans="1:6" x14ac:dyDescent="0.2">
      <c r="A111" t="s">
        <v>314</v>
      </c>
      <c r="E111">
        <f>-(سودوزیان!F21*مفروضات!B37)</f>
        <v>0</v>
      </c>
      <c r="F111">
        <f>E111</f>
        <v>0</v>
      </c>
    </row>
    <row r="112" spans="1:6" ht="15" x14ac:dyDescent="0.25">
      <c r="A112" s="2" t="s">
        <v>318</v>
      </c>
      <c r="B112">
        <f>B108</f>
        <v>60000</v>
      </c>
      <c r="C112">
        <f>SUM(C108:C111)</f>
        <v>3715072.733</v>
      </c>
      <c r="D112">
        <f>D108</f>
        <v>4895072.733</v>
      </c>
      <c r="E112">
        <f>SUM(E108:E111)</f>
        <v>0</v>
      </c>
      <c r="F112">
        <f>SUM(B112:E112)</f>
        <v>8670145.466</v>
      </c>
    </row>
    <row r="113" spans="1:6" ht="15" x14ac:dyDescent="0.25">
      <c r="A113" s="2" t="s">
        <v>123</v>
      </c>
      <c r="B113" s="2" t="s">
        <v>114</v>
      </c>
      <c r="C113" s="2" t="s">
        <v>115</v>
      </c>
      <c r="D113" s="2" t="s">
        <v>116</v>
      </c>
      <c r="E113" s="2" t="s">
        <v>117</v>
      </c>
      <c r="F113" s="2" t="s">
        <v>309</v>
      </c>
    </row>
    <row r="114" spans="1:6" x14ac:dyDescent="0.2">
      <c r="A114" t="s">
        <v>310</v>
      </c>
      <c r="B114">
        <f>'ترازنامه پایه'!D40</f>
        <v>60000</v>
      </c>
      <c r="C114">
        <f>'ترازنامه پایه'!D41</f>
        <v>3715072.733</v>
      </c>
      <c r="D114">
        <f>'ترازنامه پایه'!D42</f>
        <v>4895072.733</v>
      </c>
      <c r="E114">
        <f>'ترازنامه پایه'!D43</f>
        <v>0</v>
      </c>
      <c r="F114">
        <f>SUM(B114:E114)</f>
        <v>8670145.466</v>
      </c>
    </row>
    <row r="115" spans="1:6" x14ac:dyDescent="0.2">
      <c r="A115" t="s">
        <v>311</v>
      </c>
      <c r="E115">
        <f>سودوزیان!G21</f>
        <v>0</v>
      </c>
      <c r="F115">
        <f>E115</f>
        <v>0</v>
      </c>
    </row>
    <row r="116" spans="1:6" x14ac:dyDescent="0.2">
      <c r="A116" t="s">
        <v>312</v>
      </c>
      <c r="C116">
        <f>MAX(0,سودوزیان!G21)*0.05</f>
        <v>0</v>
      </c>
      <c r="E116">
        <f>-C116</f>
        <v>0</v>
      </c>
      <c r="F116" t="s">
        <v>313</v>
      </c>
    </row>
    <row r="117" spans="1:6" x14ac:dyDescent="0.2">
      <c r="A117" t="s">
        <v>314</v>
      </c>
      <c r="E117">
        <f>-(سودوزیان!G21*مفروضات!C37)</f>
        <v>0</v>
      </c>
      <c r="F117">
        <f>E117</f>
        <v>0</v>
      </c>
    </row>
    <row r="118" spans="1:6" ht="15" x14ac:dyDescent="0.25">
      <c r="A118" s="2" t="s">
        <v>315</v>
      </c>
      <c r="B118">
        <f>B114</f>
        <v>60000</v>
      </c>
      <c r="C118">
        <f>SUM(C114:C117)</f>
        <v>3715072.733</v>
      </c>
      <c r="D118">
        <f>D114</f>
        <v>4895072.733</v>
      </c>
      <c r="E118">
        <f>SUM(E114:E117)</f>
        <v>0</v>
      </c>
      <c r="F118">
        <f>SUM(B118:E118)</f>
        <v>8670145.466</v>
      </c>
    </row>
    <row r="120" spans="1:6" ht="15" x14ac:dyDescent="0.25">
      <c r="A120" s="2" t="s">
        <v>316</v>
      </c>
      <c r="B120">
        <f>B118</f>
        <v>60000</v>
      </c>
      <c r="C120">
        <f>C118</f>
        <v>3715072.733</v>
      </c>
      <c r="D120">
        <f>D118</f>
        <v>4895072.733</v>
      </c>
      <c r="E120">
        <f>E118</f>
        <v>0</v>
      </c>
      <c r="F120">
        <f>F118</f>
        <v>8670145.466</v>
      </c>
    </row>
    <row r="121" spans="1:6" x14ac:dyDescent="0.2">
      <c r="A121" t="s">
        <v>317</v>
      </c>
      <c r="E121">
        <f>سودوزیان!F21</f>
        <v>0</v>
      </c>
      <c r="F121">
        <f>E121</f>
        <v>0</v>
      </c>
    </row>
    <row r="122" spans="1:6" x14ac:dyDescent="0.2">
      <c r="A122" t="s">
        <v>312</v>
      </c>
      <c r="C122">
        <f>MAX(0,سودوزیان!F21)*0.05</f>
        <v>0</v>
      </c>
      <c r="E122">
        <f>-C122</f>
        <v>0</v>
      </c>
      <c r="F122" t="s">
        <v>313</v>
      </c>
    </row>
    <row r="123" spans="1:6" x14ac:dyDescent="0.2">
      <c r="A123" t="s">
        <v>314</v>
      </c>
      <c r="E123">
        <f>-(سودوزیان!F21*مفروضات!B37)</f>
        <v>0</v>
      </c>
      <c r="F123">
        <f>E123</f>
        <v>0</v>
      </c>
    </row>
    <row r="124" spans="1:6" ht="15" x14ac:dyDescent="0.25">
      <c r="A124" s="2" t="s">
        <v>318</v>
      </c>
      <c r="B124">
        <f>B120</f>
        <v>60000</v>
      </c>
      <c r="C124">
        <f>SUM(C120:C123)</f>
        <v>3715072.733</v>
      </c>
      <c r="D124">
        <f>D120</f>
        <v>4895072.733</v>
      </c>
      <c r="E124">
        <f>SUM(E120:E123)</f>
        <v>0</v>
      </c>
      <c r="F124">
        <f>SUM(B124:E124)</f>
        <v>8670145.466</v>
      </c>
    </row>
    <row r="125" spans="1:6" ht="15" x14ac:dyDescent="0.25">
      <c r="A125" s="2" t="s">
        <v>123</v>
      </c>
      <c r="B125" s="2" t="s">
        <v>114</v>
      </c>
      <c r="C125" s="2" t="s">
        <v>115</v>
      </c>
      <c r="D125" s="2" t="s">
        <v>116</v>
      </c>
      <c r="E125" s="2" t="s">
        <v>117</v>
      </c>
      <c r="F125" s="2" t="s">
        <v>309</v>
      </c>
    </row>
    <row r="126" spans="1:6" x14ac:dyDescent="0.2">
      <c r="A126" t="s">
        <v>310</v>
      </c>
      <c r="B126">
        <f>'ترازنامه پایه'!D40</f>
        <v>60000</v>
      </c>
      <c r="C126">
        <f>'ترازنامه پایه'!D41</f>
        <v>3715072.733</v>
      </c>
      <c r="D126">
        <f>'ترازنامه پایه'!D42</f>
        <v>4895072.733</v>
      </c>
      <c r="E126">
        <f>'ترازنامه پایه'!D43</f>
        <v>0</v>
      </c>
      <c r="F126">
        <f>SUM(B126:E126)</f>
        <v>8670145.466</v>
      </c>
    </row>
    <row r="127" spans="1:6" x14ac:dyDescent="0.2">
      <c r="A127" t="s">
        <v>311</v>
      </c>
      <c r="E127">
        <f>سودوزیان!G21</f>
        <v>0</v>
      </c>
      <c r="F127">
        <f>E127</f>
        <v>0</v>
      </c>
    </row>
    <row r="128" spans="1:6" x14ac:dyDescent="0.2">
      <c r="A128" t="s">
        <v>312</v>
      </c>
      <c r="C128">
        <f>MAX(0,سودوزیان!G21)*0.05</f>
        <v>0</v>
      </c>
      <c r="E128">
        <f>-C128</f>
        <v>0</v>
      </c>
      <c r="F128" t="s">
        <v>313</v>
      </c>
    </row>
    <row r="129" spans="1:6" x14ac:dyDescent="0.2">
      <c r="A129" t="s">
        <v>314</v>
      </c>
      <c r="E129">
        <f>-(سودوزیان!G21*مفروضات!C37)</f>
        <v>0</v>
      </c>
      <c r="F129">
        <f>E129</f>
        <v>0</v>
      </c>
    </row>
    <row r="130" spans="1:6" ht="15" x14ac:dyDescent="0.25">
      <c r="A130" s="2" t="s">
        <v>315</v>
      </c>
      <c r="B130">
        <f>B126</f>
        <v>60000</v>
      </c>
      <c r="C130">
        <f>SUM(C126:C129)</f>
        <v>3715072.733</v>
      </c>
      <c r="D130">
        <f>D126</f>
        <v>4895072.733</v>
      </c>
      <c r="E130">
        <f>SUM(E126:E129)</f>
        <v>0</v>
      </c>
      <c r="F130">
        <f>SUM(B130:E130)</f>
        <v>8670145.466</v>
      </c>
    </row>
    <row r="132" spans="1:6" ht="15" x14ac:dyDescent="0.25">
      <c r="A132" s="2" t="s">
        <v>316</v>
      </c>
      <c r="B132">
        <f>B130</f>
        <v>60000</v>
      </c>
      <c r="C132">
        <f>C130</f>
        <v>3715072.733</v>
      </c>
      <c r="D132">
        <f>D130</f>
        <v>4895072.733</v>
      </c>
      <c r="E132">
        <f>E130</f>
        <v>0</v>
      </c>
      <c r="F132">
        <f>F130</f>
        <v>8670145.466</v>
      </c>
    </row>
    <row r="133" spans="1:6" x14ac:dyDescent="0.2">
      <c r="A133" t="s">
        <v>317</v>
      </c>
      <c r="E133">
        <f>سودوزیان!F21</f>
        <v>0</v>
      </c>
      <c r="F133">
        <f>E133</f>
        <v>0</v>
      </c>
    </row>
    <row r="134" spans="1:6" x14ac:dyDescent="0.2">
      <c r="A134" t="s">
        <v>312</v>
      </c>
      <c r="C134">
        <f>MAX(0,سودوزیان!F21)*0.05</f>
        <v>0</v>
      </c>
      <c r="E134">
        <f>-C134</f>
        <v>0</v>
      </c>
      <c r="F134" t="s">
        <v>313</v>
      </c>
    </row>
    <row r="135" spans="1:6" x14ac:dyDescent="0.2">
      <c r="A135" t="s">
        <v>314</v>
      </c>
      <c r="E135">
        <f>-(سودوزیان!F21*مفروضات!B37)</f>
        <v>0</v>
      </c>
      <c r="F135">
        <f>E135</f>
        <v>0</v>
      </c>
    </row>
    <row r="136" spans="1:6" ht="15" x14ac:dyDescent="0.25">
      <c r="A136" s="2" t="s">
        <v>318</v>
      </c>
      <c r="B136">
        <f>B132</f>
        <v>60000</v>
      </c>
      <c r="C136">
        <f>SUM(C132:C135)</f>
        <v>3715072.733</v>
      </c>
      <c r="D136">
        <f>D132</f>
        <v>4895072.733</v>
      </c>
      <c r="E136">
        <f>SUM(E132:E135)</f>
        <v>0</v>
      </c>
      <c r="F136">
        <f>SUM(B136:E136)</f>
        <v>8670145.466</v>
      </c>
    </row>
    <row r="137" spans="1:6" ht="15" x14ac:dyDescent="0.25">
      <c r="A137" s="2" t="s">
        <v>123</v>
      </c>
      <c r="B137" s="2" t="s">
        <v>114</v>
      </c>
      <c r="C137" s="2" t="s">
        <v>115</v>
      </c>
      <c r="D137" s="2" t="s">
        <v>116</v>
      </c>
      <c r="E137" s="2" t="s">
        <v>117</v>
      </c>
      <c r="F137" s="2" t="s">
        <v>309</v>
      </c>
    </row>
    <row r="138" spans="1:6" x14ac:dyDescent="0.2">
      <c r="A138" t="s">
        <v>310</v>
      </c>
      <c r="B138">
        <f>'ترازنامه پایه'!D40</f>
        <v>60000</v>
      </c>
      <c r="C138">
        <f>'ترازنامه پایه'!D41</f>
        <v>3715072.733</v>
      </c>
      <c r="D138">
        <f>'ترازنامه پایه'!D42</f>
        <v>4895072.733</v>
      </c>
      <c r="E138">
        <f>'ترازنامه پایه'!D43</f>
        <v>0</v>
      </c>
      <c r="F138">
        <f>SUM(B138:E138)</f>
        <v>8670145.466</v>
      </c>
    </row>
    <row r="139" spans="1:6" x14ac:dyDescent="0.2">
      <c r="A139" t="s">
        <v>311</v>
      </c>
      <c r="E139">
        <f>سودوزیان!G21</f>
        <v>0</v>
      </c>
      <c r="F139">
        <f>E139</f>
        <v>0</v>
      </c>
    </row>
    <row r="140" spans="1:6" x14ac:dyDescent="0.2">
      <c r="A140" t="s">
        <v>312</v>
      </c>
      <c r="C140">
        <f>MAX(0,سودوزیان!G21)*0.05</f>
        <v>0</v>
      </c>
      <c r="E140">
        <f>-C140</f>
        <v>0</v>
      </c>
      <c r="F140" t="s">
        <v>313</v>
      </c>
    </row>
    <row r="141" spans="1:6" x14ac:dyDescent="0.2">
      <c r="A141" t="s">
        <v>314</v>
      </c>
      <c r="E141">
        <f>-(سودوزیان!G21*مفروضات!C37)</f>
        <v>0</v>
      </c>
      <c r="F141">
        <f>E141</f>
        <v>0</v>
      </c>
    </row>
    <row r="142" spans="1:6" ht="15" x14ac:dyDescent="0.25">
      <c r="A142" s="2" t="s">
        <v>315</v>
      </c>
      <c r="B142">
        <f>B138</f>
        <v>60000</v>
      </c>
      <c r="C142">
        <f>SUM(C138:C141)</f>
        <v>3715072.733</v>
      </c>
      <c r="D142">
        <f>D138</f>
        <v>4895072.733</v>
      </c>
      <c r="E142">
        <f>SUM(E138:E141)</f>
        <v>0</v>
      </c>
      <c r="F142">
        <f>SUM(B142:E142)</f>
        <v>8670145.466</v>
      </c>
    </row>
    <row r="144" spans="1:6" ht="15" x14ac:dyDescent="0.25">
      <c r="A144" s="2" t="s">
        <v>316</v>
      </c>
      <c r="B144">
        <f>B142</f>
        <v>60000</v>
      </c>
      <c r="C144">
        <f>C142</f>
        <v>3715072.733</v>
      </c>
      <c r="D144">
        <f>D142</f>
        <v>4895072.733</v>
      </c>
      <c r="E144">
        <f>E142</f>
        <v>0</v>
      </c>
      <c r="F144">
        <f>F142</f>
        <v>8670145.466</v>
      </c>
    </row>
    <row r="145" spans="1:6" x14ac:dyDescent="0.2">
      <c r="A145" t="s">
        <v>317</v>
      </c>
      <c r="E145">
        <f>سودوزیان!F21</f>
        <v>0</v>
      </c>
      <c r="F145">
        <f>E145</f>
        <v>0</v>
      </c>
    </row>
    <row r="146" spans="1:6" x14ac:dyDescent="0.2">
      <c r="A146" t="s">
        <v>312</v>
      </c>
      <c r="C146">
        <f>MAX(0,سودوزیان!F21)*0.05</f>
        <v>0</v>
      </c>
      <c r="E146">
        <f>-C146</f>
        <v>0</v>
      </c>
      <c r="F146" t="s">
        <v>313</v>
      </c>
    </row>
    <row r="147" spans="1:6" x14ac:dyDescent="0.2">
      <c r="A147" t="s">
        <v>314</v>
      </c>
      <c r="E147">
        <f>-(سودوزیان!F21*مفروضات!B37)</f>
        <v>0</v>
      </c>
      <c r="F147">
        <f>E147</f>
        <v>0</v>
      </c>
    </row>
    <row r="148" spans="1:6" ht="15" x14ac:dyDescent="0.25">
      <c r="A148" s="2" t="s">
        <v>318</v>
      </c>
      <c r="B148">
        <f>B144</f>
        <v>60000</v>
      </c>
      <c r="C148">
        <f>SUM(C144:C147)</f>
        <v>3715072.733</v>
      </c>
      <c r="D148">
        <f>D144</f>
        <v>4895072.733</v>
      </c>
      <c r="E148">
        <f>SUM(E144:E147)</f>
        <v>0</v>
      </c>
      <c r="F148">
        <f>SUM(B148:E148)</f>
        <v>8670145.466</v>
      </c>
    </row>
    <row r="149" spans="1:6" ht="15" x14ac:dyDescent="0.25">
      <c r="A149" s="2" t="s">
        <v>123</v>
      </c>
      <c r="B149" s="2" t="s">
        <v>114</v>
      </c>
      <c r="C149" s="2" t="s">
        <v>115</v>
      </c>
      <c r="D149" s="2" t="s">
        <v>116</v>
      </c>
      <c r="E149" s="2" t="s">
        <v>117</v>
      </c>
      <c r="F149" s="2" t="s">
        <v>309</v>
      </c>
    </row>
    <row r="150" spans="1:6" x14ac:dyDescent="0.2">
      <c r="A150" t="s">
        <v>310</v>
      </c>
      <c r="B150">
        <f>'ترازنامه پایه'!D40</f>
        <v>60000</v>
      </c>
      <c r="C150">
        <f>'ترازنامه پایه'!D41</f>
        <v>3715072.733</v>
      </c>
      <c r="D150">
        <f>'ترازنامه پایه'!D42</f>
        <v>4895072.733</v>
      </c>
      <c r="E150">
        <f>'ترازنامه پایه'!D43</f>
        <v>0</v>
      </c>
      <c r="F150">
        <f>SUM(B150:E150)</f>
        <v>8670145.466</v>
      </c>
    </row>
    <row r="151" spans="1:6" x14ac:dyDescent="0.2">
      <c r="A151" t="s">
        <v>311</v>
      </c>
      <c r="E151">
        <f>سودوزیان!G21</f>
        <v>0</v>
      </c>
      <c r="F151">
        <f>E151</f>
        <v>0</v>
      </c>
    </row>
    <row r="152" spans="1:6" x14ac:dyDescent="0.2">
      <c r="A152" t="s">
        <v>312</v>
      </c>
      <c r="C152">
        <f>MAX(0,سودوزیان!G21)*0.05</f>
        <v>0</v>
      </c>
      <c r="E152">
        <f>-C152</f>
        <v>0</v>
      </c>
      <c r="F152" t="s">
        <v>313</v>
      </c>
    </row>
    <row r="153" spans="1:6" x14ac:dyDescent="0.2">
      <c r="A153" t="s">
        <v>314</v>
      </c>
      <c r="E153">
        <f>-(سودوزیان!G21*مفروضات!C37)</f>
        <v>0</v>
      </c>
      <c r="F153">
        <f>E153</f>
        <v>0</v>
      </c>
    </row>
    <row r="154" spans="1:6" ht="15" x14ac:dyDescent="0.25">
      <c r="A154" s="2" t="s">
        <v>315</v>
      </c>
      <c r="B154">
        <f>B150</f>
        <v>60000</v>
      </c>
      <c r="C154">
        <f>SUM(C150:C153)</f>
        <v>3715072.733</v>
      </c>
      <c r="D154">
        <f>D150</f>
        <v>4895072.733</v>
      </c>
      <c r="E154">
        <f>SUM(E150:E153)</f>
        <v>0</v>
      </c>
      <c r="F154">
        <f>SUM(B154:E154)</f>
        <v>8670145.466</v>
      </c>
    </row>
    <row r="156" spans="1:6" ht="15" x14ac:dyDescent="0.25">
      <c r="A156" s="2" t="s">
        <v>316</v>
      </c>
      <c r="B156">
        <f>B154</f>
        <v>60000</v>
      </c>
      <c r="C156">
        <f>C154</f>
        <v>3715072.733</v>
      </c>
      <c r="D156">
        <f>D154</f>
        <v>4895072.733</v>
      </c>
      <c r="E156">
        <f>E154</f>
        <v>0</v>
      </c>
      <c r="F156">
        <f>F154</f>
        <v>8670145.466</v>
      </c>
    </row>
    <row r="157" spans="1:6" x14ac:dyDescent="0.2">
      <c r="A157" t="s">
        <v>317</v>
      </c>
      <c r="E157">
        <f>سودوزیان!F21</f>
        <v>0</v>
      </c>
      <c r="F157">
        <f>E157</f>
        <v>0</v>
      </c>
    </row>
    <row r="158" spans="1:6" x14ac:dyDescent="0.2">
      <c r="A158" t="s">
        <v>312</v>
      </c>
      <c r="C158">
        <f>MAX(0,سودوزیان!F21)*0.05</f>
        <v>0</v>
      </c>
      <c r="E158">
        <f>-C158</f>
        <v>0</v>
      </c>
      <c r="F158" t="s">
        <v>313</v>
      </c>
    </row>
    <row r="159" spans="1:6" x14ac:dyDescent="0.2">
      <c r="A159" t="s">
        <v>314</v>
      </c>
      <c r="E159">
        <f>-(سودوزیان!F21*مفروضات!B37)</f>
        <v>0</v>
      </c>
      <c r="F159">
        <f>E159</f>
        <v>0</v>
      </c>
    </row>
    <row r="160" spans="1:6" ht="15" x14ac:dyDescent="0.25">
      <c r="A160" s="2" t="s">
        <v>318</v>
      </c>
      <c r="B160">
        <f>B156</f>
        <v>60000</v>
      </c>
      <c r="C160">
        <f>SUM(C156:C159)</f>
        <v>3715072.733</v>
      </c>
      <c r="D160">
        <f>D156</f>
        <v>4895072.733</v>
      </c>
      <c r="E160">
        <f>SUM(E156:E159)</f>
        <v>0</v>
      </c>
      <c r="F160">
        <f>SUM(B160:E160)</f>
        <v>8670145.466</v>
      </c>
    </row>
    <row r="161" spans="1:6" ht="15" x14ac:dyDescent="0.25">
      <c r="A161" s="2" t="s">
        <v>123</v>
      </c>
      <c r="B161" s="2" t="s">
        <v>114</v>
      </c>
      <c r="C161" s="2" t="s">
        <v>115</v>
      </c>
      <c r="D161" s="2" t="s">
        <v>116</v>
      </c>
      <c r="E161" s="2" t="s">
        <v>117</v>
      </c>
      <c r="F161" s="2" t="s">
        <v>309</v>
      </c>
    </row>
    <row r="162" spans="1:6" x14ac:dyDescent="0.2">
      <c r="A162" t="s">
        <v>310</v>
      </c>
      <c r="B162">
        <f>'ترازنامه پایه'!D40</f>
        <v>60000</v>
      </c>
      <c r="C162">
        <f>'ترازنامه پایه'!D41</f>
        <v>3715072.733</v>
      </c>
      <c r="D162">
        <f>'ترازنامه پایه'!D42</f>
        <v>4895072.733</v>
      </c>
      <c r="E162">
        <f>'ترازنامه پایه'!D43</f>
        <v>0</v>
      </c>
      <c r="F162">
        <f>SUM(B162:E162)</f>
        <v>8670145.466</v>
      </c>
    </row>
    <row r="163" spans="1:6" x14ac:dyDescent="0.2">
      <c r="A163" t="s">
        <v>311</v>
      </c>
      <c r="E163">
        <f>سودوزیان!G21</f>
        <v>0</v>
      </c>
      <c r="F163">
        <f>E163</f>
        <v>0</v>
      </c>
    </row>
    <row r="164" spans="1:6" x14ac:dyDescent="0.2">
      <c r="A164" t="s">
        <v>312</v>
      </c>
      <c r="C164">
        <f>MAX(0,سودوزیان!G21)*0.05</f>
        <v>0</v>
      </c>
      <c r="E164">
        <f>-C164</f>
        <v>0</v>
      </c>
      <c r="F164" t="s">
        <v>313</v>
      </c>
    </row>
    <row r="165" spans="1:6" x14ac:dyDescent="0.2">
      <c r="A165" t="s">
        <v>314</v>
      </c>
      <c r="E165">
        <f>-(سودوزیان!G21*مفروضات!C37)</f>
        <v>0</v>
      </c>
      <c r="F165">
        <f>E165</f>
        <v>0</v>
      </c>
    </row>
    <row r="166" spans="1:6" ht="15" x14ac:dyDescent="0.25">
      <c r="A166" s="2" t="s">
        <v>315</v>
      </c>
      <c r="B166">
        <f>B162</f>
        <v>60000</v>
      </c>
      <c r="C166">
        <f>SUM(C162:C165)</f>
        <v>3715072.733</v>
      </c>
      <c r="D166">
        <f>D162</f>
        <v>4895072.733</v>
      </c>
      <c r="E166">
        <f>SUM(E162:E165)</f>
        <v>0</v>
      </c>
      <c r="F166">
        <f>SUM(B166:E166)</f>
        <v>8670145.466</v>
      </c>
    </row>
    <row r="168" spans="1:6" ht="15" x14ac:dyDescent="0.25">
      <c r="A168" s="2" t="s">
        <v>316</v>
      </c>
      <c r="B168">
        <f>B166</f>
        <v>60000</v>
      </c>
      <c r="C168">
        <f>C166</f>
        <v>3715072.733</v>
      </c>
      <c r="D168">
        <f>D166</f>
        <v>4895072.733</v>
      </c>
      <c r="E168">
        <f>E166</f>
        <v>0</v>
      </c>
      <c r="F168">
        <f>F166</f>
        <v>8670145.466</v>
      </c>
    </row>
    <row r="169" spans="1:6" x14ac:dyDescent="0.2">
      <c r="A169" t="s">
        <v>317</v>
      </c>
      <c r="E169">
        <f>سودوزیان!F21</f>
        <v>0</v>
      </c>
      <c r="F169">
        <f>E169</f>
        <v>0</v>
      </c>
    </row>
    <row r="170" spans="1:6" x14ac:dyDescent="0.2">
      <c r="A170" t="s">
        <v>312</v>
      </c>
      <c r="C170">
        <f>MAX(0,سودوزیان!F21)*0.05</f>
        <v>0</v>
      </c>
      <c r="E170">
        <f>-C170</f>
        <v>0</v>
      </c>
      <c r="F170" t="s">
        <v>313</v>
      </c>
    </row>
    <row r="171" spans="1:6" x14ac:dyDescent="0.2">
      <c r="A171" t="s">
        <v>314</v>
      </c>
      <c r="E171">
        <f>-(سودوزیان!F21*مفروضات!B37)</f>
        <v>0</v>
      </c>
      <c r="F171">
        <f>E171</f>
        <v>0</v>
      </c>
    </row>
    <row r="172" spans="1:6" ht="15" x14ac:dyDescent="0.25">
      <c r="A172" s="2" t="s">
        <v>318</v>
      </c>
      <c r="B172">
        <f>B168</f>
        <v>60000</v>
      </c>
      <c r="C172">
        <f>SUM(C168:C171)</f>
        <v>3715072.733</v>
      </c>
      <c r="D172">
        <f>D168</f>
        <v>4895072.733</v>
      </c>
      <c r="E172">
        <f>SUM(E168:E171)</f>
        <v>0</v>
      </c>
      <c r="F172">
        <f>SUM(B172:E172)</f>
        <v>8670145.466</v>
      </c>
    </row>
    <row r="173" spans="1:6" ht="15" x14ac:dyDescent="0.25">
      <c r="A173" s="2" t="s">
        <v>123</v>
      </c>
      <c r="B173" s="2" t="s">
        <v>114</v>
      </c>
      <c r="C173" s="2" t="s">
        <v>115</v>
      </c>
      <c r="D173" s="2" t="s">
        <v>116</v>
      </c>
      <c r="E173" s="2" t="s">
        <v>117</v>
      </c>
      <c r="F173" s="2" t="s">
        <v>309</v>
      </c>
    </row>
    <row r="174" spans="1:6" x14ac:dyDescent="0.2">
      <c r="A174" t="s">
        <v>310</v>
      </c>
      <c r="B174">
        <f>'ترازنامه پایه'!D40</f>
        <v>60000</v>
      </c>
      <c r="C174">
        <f>'ترازنامه پایه'!D41</f>
        <v>3715072.733</v>
      </c>
      <c r="D174">
        <f>'ترازنامه پایه'!D42</f>
        <v>4895072.733</v>
      </c>
      <c r="E174">
        <f>'ترازنامه پایه'!D43</f>
        <v>0</v>
      </c>
      <c r="F174">
        <f>SUM(B174:E174)</f>
        <v>8670145.466</v>
      </c>
    </row>
    <row r="175" spans="1:6" x14ac:dyDescent="0.2">
      <c r="A175" t="s">
        <v>311</v>
      </c>
      <c r="E175">
        <f>سودوزیان!G21</f>
        <v>0</v>
      </c>
      <c r="F175">
        <f>E175</f>
        <v>0</v>
      </c>
    </row>
    <row r="176" spans="1:6" x14ac:dyDescent="0.2">
      <c r="A176" t="s">
        <v>312</v>
      </c>
      <c r="C176">
        <f>MAX(0,سودوزیان!G21)*0.05</f>
        <v>0</v>
      </c>
      <c r="E176">
        <f>-C176</f>
        <v>0</v>
      </c>
      <c r="F176" t="s">
        <v>313</v>
      </c>
    </row>
    <row r="177" spans="1:6" x14ac:dyDescent="0.2">
      <c r="A177" t="s">
        <v>314</v>
      </c>
      <c r="E177">
        <f>-(سودوزیان!G21*مفروضات!C37)</f>
        <v>0</v>
      </c>
      <c r="F177">
        <f>E177</f>
        <v>0</v>
      </c>
    </row>
    <row r="178" spans="1:6" ht="15" x14ac:dyDescent="0.25">
      <c r="A178" s="2" t="s">
        <v>315</v>
      </c>
      <c r="B178">
        <f>B174</f>
        <v>60000</v>
      </c>
      <c r="C178">
        <f>SUM(C174:C177)</f>
        <v>3715072.733</v>
      </c>
      <c r="D178">
        <f>D174</f>
        <v>4895072.733</v>
      </c>
      <c r="E178">
        <f>SUM(E174:E177)</f>
        <v>0</v>
      </c>
      <c r="F178">
        <f>SUM(B178:E178)</f>
        <v>8670145.466</v>
      </c>
    </row>
    <row r="180" spans="1:6" ht="15" x14ac:dyDescent="0.25">
      <c r="A180" s="2" t="s">
        <v>316</v>
      </c>
      <c r="B180">
        <f>B178</f>
        <v>60000</v>
      </c>
      <c r="C180">
        <f>C178</f>
        <v>3715072.733</v>
      </c>
      <c r="D180">
        <f>D178</f>
        <v>4895072.733</v>
      </c>
      <c r="E180">
        <f>E178</f>
        <v>0</v>
      </c>
      <c r="F180">
        <f>F178</f>
        <v>8670145.466</v>
      </c>
    </row>
    <row r="181" spans="1:6" x14ac:dyDescent="0.2">
      <c r="A181" t="s">
        <v>317</v>
      </c>
      <c r="E181">
        <f>سودوزیان!F21</f>
        <v>0</v>
      </c>
      <c r="F181">
        <f>E181</f>
        <v>0</v>
      </c>
    </row>
    <row r="182" spans="1:6" x14ac:dyDescent="0.2">
      <c r="A182" t="s">
        <v>312</v>
      </c>
      <c r="C182">
        <f>MAX(0,سودوزیان!F21)*0.05</f>
        <v>0</v>
      </c>
      <c r="E182">
        <f>-C182</f>
        <v>0</v>
      </c>
      <c r="F182" t="s">
        <v>313</v>
      </c>
    </row>
    <row r="183" spans="1:6" x14ac:dyDescent="0.2">
      <c r="A183" t="s">
        <v>314</v>
      </c>
      <c r="E183">
        <f>-(سودوزیان!F21*مفروضات!B37)</f>
        <v>0</v>
      </c>
      <c r="F183">
        <f>E183</f>
        <v>0</v>
      </c>
    </row>
    <row r="184" spans="1:6" ht="15" x14ac:dyDescent="0.25">
      <c r="A184" s="2" t="s">
        <v>318</v>
      </c>
      <c r="B184">
        <f>B180</f>
        <v>60000</v>
      </c>
      <c r="C184">
        <f>SUM(C180:C183)</f>
        <v>3715072.733</v>
      </c>
      <c r="D184">
        <f>D180</f>
        <v>4895072.733</v>
      </c>
      <c r="E184">
        <f>SUM(E180:E183)</f>
        <v>0</v>
      </c>
      <c r="F184">
        <f>SUM(B184:E184)</f>
        <v>8670145.466</v>
      </c>
    </row>
    <row r="185" spans="1:6" ht="15" x14ac:dyDescent="0.25">
      <c r="A185" s="2" t="s">
        <v>123</v>
      </c>
      <c r="B185" s="2" t="s">
        <v>114</v>
      </c>
      <c r="C185" s="2" t="s">
        <v>115</v>
      </c>
      <c r="D185" s="2" t="s">
        <v>116</v>
      </c>
      <c r="E185" s="2" t="s">
        <v>117</v>
      </c>
      <c r="F185" s="2" t="s">
        <v>309</v>
      </c>
    </row>
    <row r="186" spans="1:6" x14ac:dyDescent="0.2">
      <c r="A186" t="s">
        <v>310</v>
      </c>
      <c r="B186">
        <f>'ترازنامه پایه'!D40</f>
        <v>60000</v>
      </c>
      <c r="C186">
        <f>'ترازنامه پایه'!D41</f>
        <v>3715072.733</v>
      </c>
      <c r="D186">
        <f>'ترازنامه پایه'!D42</f>
        <v>4895072.733</v>
      </c>
      <c r="E186">
        <f>'ترازنامه پایه'!D43</f>
        <v>0</v>
      </c>
      <c r="F186">
        <f>SUM(B186:E186)</f>
        <v>8670145.466</v>
      </c>
    </row>
    <row r="187" spans="1:6" x14ac:dyDescent="0.2">
      <c r="A187" t="s">
        <v>311</v>
      </c>
      <c r="E187">
        <f>سودوزیان!G21</f>
        <v>0</v>
      </c>
      <c r="F187">
        <f>E187</f>
        <v>0</v>
      </c>
    </row>
    <row r="188" spans="1:6" x14ac:dyDescent="0.2">
      <c r="A188" t="s">
        <v>312</v>
      </c>
      <c r="C188">
        <f>MAX(0,سودوزیان!G21)*0.05</f>
        <v>0</v>
      </c>
      <c r="E188">
        <f>-C188</f>
        <v>0</v>
      </c>
      <c r="F188" t="s">
        <v>313</v>
      </c>
    </row>
    <row r="189" spans="1:6" x14ac:dyDescent="0.2">
      <c r="A189" t="s">
        <v>314</v>
      </c>
      <c r="E189">
        <f>-(سودوزیان!G21*مفروضات!C37)</f>
        <v>0</v>
      </c>
      <c r="F189">
        <f>E189</f>
        <v>0</v>
      </c>
    </row>
    <row r="190" spans="1:6" ht="15" x14ac:dyDescent="0.25">
      <c r="A190" s="2" t="s">
        <v>315</v>
      </c>
      <c r="B190">
        <f>B186</f>
        <v>60000</v>
      </c>
      <c r="C190">
        <f>SUM(C186:C189)</f>
        <v>3715072.733</v>
      </c>
      <c r="D190">
        <f>D186</f>
        <v>4895072.733</v>
      </c>
      <c r="E190">
        <f>SUM(E186:E189)</f>
        <v>0</v>
      </c>
      <c r="F190">
        <f>SUM(B190:E190)</f>
        <v>8670145.466</v>
      </c>
    </row>
    <row r="192" spans="1:6" ht="15" x14ac:dyDescent="0.25">
      <c r="A192" s="2" t="s">
        <v>316</v>
      </c>
      <c r="B192">
        <f>B190</f>
        <v>60000</v>
      </c>
      <c r="C192">
        <f>C190</f>
        <v>3715072.733</v>
      </c>
      <c r="D192">
        <f>D190</f>
        <v>4895072.733</v>
      </c>
      <c r="E192">
        <f>E190</f>
        <v>0</v>
      </c>
      <c r="F192">
        <f>F190</f>
        <v>8670145.466</v>
      </c>
    </row>
    <row r="193" spans="1:6" x14ac:dyDescent="0.2">
      <c r="A193" t="s">
        <v>317</v>
      </c>
      <c r="E193">
        <f>سودوزیان!F21</f>
        <v>0</v>
      </c>
      <c r="F193">
        <f>E193</f>
        <v>0</v>
      </c>
    </row>
    <row r="194" spans="1:6" x14ac:dyDescent="0.2">
      <c r="A194" t="s">
        <v>312</v>
      </c>
      <c r="C194">
        <f>MAX(0,سودوزیان!F21)*0.05</f>
        <v>0</v>
      </c>
      <c r="E194">
        <f>-C194</f>
        <v>0</v>
      </c>
      <c r="F194" t="s">
        <v>313</v>
      </c>
    </row>
    <row r="195" spans="1:6" x14ac:dyDescent="0.2">
      <c r="A195" t="s">
        <v>314</v>
      </c>
      <c r="E195">
        <f>-(سودوزیان!F21*مفروضات!B37)</f>
        <v>0</v>
      </c>
      <c r="F195">
        <f>E195</f>
        <v>0</v>
      </c>
    </row>
    <row r="196" spans="1:6" ht="15" x14ac:dyDescent="0.25">
      <c r="A196" s="2" t="s">
        <v>318</v>
      </c>
      <c r="B196">
        <f>B192</f>
        <v>60000</v>
      </c>
      <c r="C196">
        <f>SUM(C192:C195)</f>
        <v>3715072.733</v>
      </c>
      <c r="D196">
        <f>D192</f>
        <v>4895072.733</v>
      </c>
      <c r="E196">
        <f>SUM(E192:E195)</f>
        <v>0</v>
      </c>
      <c r="F196">
        <f>SUM(B196:E196)</f>
        <v>8670145.466</v>
      </c>
    </row>
    <row r="197" spans="1:6" ht="15" x14ac:dyDescent="0.25">
      <c r="A197" s="2" t="s">
        <v>123</v>
      </c>
      <c r="B197" s="2" t="s">
        <v>114</v>
      </c>
      <c r="C197" s="2" t="s">
        <v>115</v>
      </c>
      <c r="D197" s="2" t="s">
        <v>116</v>
      </c>
      <c r="E197" s="2" t="s">
        <v>117</v>
      </c>
      <c r="F197" s="2" t="s">
        <v>309</v>
      </c>
    </row>
    <row r="198" spans="1:6" x14ac:dyDescent="0.2">
      <c r="A198" t="s">
        <v>310</v>
      </c>
      <c r="B198">
        <f>'ترازنامه پایه'!D40</f>
        <v>60000</v>
      </c>
      <c r="C198">
        <f>'ترازنامه پایه'!D41</f>
        <v>3715072.733</v>
      </c>
      <c r="D198">
        <f>'ترازنامه پایه'!D42</f>
        <v>4895072.733</v>
      </c>
      <c r="E198">
        <f>'ترازنامه پایه'!D43</f>
        <v>0</v>
      </c>
      <c r="F198">
        <f>SUM(B198:E198)</f>
        <v>8670145.466</v>
      </c>
    </row>
    <row r="199" spans="1:6" x14ac:dyDescent="0.2">
      <c r="A199" t="s">
        <v>311</v>
      </c>
      <c r="E199">
        <f>سودوزیان!G21</f>
        <v>0</v>
      </c>
      <c r="F199">
        <f>E199</f>
        <v>0</v>
      </c>
    </row>
    <row r="200" spans="1:6" x14ac:dyDescent="0.2">
      <c r="A200" t="s">
        <v>312</v>
      </c>
      <c r="C200">
        <f>MAX(0,سودوزیان!G21)*0.05</f>
        <v>0</v>
      </c>
      <c r="E200">
        <f>-C200</f>
        <v>0</v>
      </c>
      <c r="F200" t="s">
        <v>313</v>
      </c>
    </row>
    <row r="201" spans="1:6" x14ac:dyDescent="0.2">
      <c r="A201" t="s">
        <v>314</v>
      </c>
      <c r="E201">
        <f>-(سودوزیان!G21*مفروضات!C37)</f>
        <v>0</v>
      </c>
      <c r="F201">
        <f>E201</f>
        <v>0</v>
      </c>
    </row>
    <row r="202" spans="1:6" ht="15" x14ac:dyDescent="0.25">
      <c r="A202" s="2" t="s">
        <v>315</v>
      </c>
      <c r="B202">
        <f>B198</f>
        <v>60000</v>
      </c>
      <c r="C202">
        <f>SUM(C198:C201)</f>
        <v>3715072.733</v>
      </c>
      <c r="D202">
        <f>D198</f>
        <v>4895072.733</v>
      </c>
      <c r="E202">
        <f>SUM(E198:E201)</f>
        <v>0</v>
      </c>
      <c r="F202">
        <f>SUM(B202:E202)</f>
        <v>8670145.466</v>
      </c>
    </row>
    <row r="204" spans="1:6" ht="15" x14ac:dyDescent="0.25">
      <c r="A204" s="2" t="s">
        <v>316</v>
      </c>
      <c r="B204">
        <f>B202</f>
        <v>60000</v>
      </c>
      <c r="C204">
        <f>C202</f>
        <v>3715072.733</v>
      </c>
      <c r="D204">
        <f>D202</f>
        <v>4895072.733</v>
      </c>
      <c r="E204">
        <f>E202</f>
        <v>0</v>
      </c>
      <c r="F204">
        <f>F202</f>
        <v>8670145.466</v>
      </c>
    </row>
    <row r="205" spans="1:6" x14ac:dyDescent="0.2">
      <c r="A205" t="s">
        <v>317</v>
      </c>
      <c r="E205">
        <f>سودوزیان!F21</f>
        <v>0</v>
      </c>
      <c r="F205">
        <f>E205</f>
        <v>0</v>
      </c>
    </row>
    <row r="206" spans="1:6" x14ac:dyDescent="0.2">
      <c r="A206" t="s">
        <v>312</v>
      </c>
      <c r="C206">
        <f>MAX(0,سودوزیان!F21)*0.05</f>
        <v>0</v>
      </c>
      <c r="E206">
        <f>-C206</f>
        <v>0</v>
      </c>
      <c r="F206" t="s">
        <v>313</v>
      </c>
    </row>
    <row r="207" spans="1:6" x14ac:dyDescent="0.2">
      <c r="A207" t="s">
        <v>314</v>
      </c>
      <c r="E207">
        <f>-(سودوزیان!F21*مفروضات!B37)</f>
        <v>0</v>
      </c>
      <c r="F207">
        <f>E207</f>
        <v>0</v>
      </c>
    </row>
    <row r="208" spans="1:6" ht="15" x14ac:dyDescent="0.25">
      <c r="A208" s="2" t="s">
        <v>318</v>
      </c>
      <c r="B208">
        <f>B204</f>
        <v>60000</v>
      </c>
      <c r="C208">
        <f>SUM(C204:C207)</f>
        <v>3715072.733</v>
      </c>
      <c r="D208">
        <f>D204</f>
        <v>4895072.733</v>
      </c>
      <c r="E208">
        <f>SUM(E204:E207)</f>
        <v>0</v>
      </c>
      <c r="F208">
        <f>SUM(B208:E208)</f>
        <v>8670145.466</v>
      </c>
    </row>
    <row r="209" spans="1:6" ht="15" x14ac:dyDescent="0.25">
      <c r="A209" s="2" t="s">
        <v>123</v>
      </c>
      <c r="B209" s="2" t="s">
        <v>114</v>
      </c>
      <c r="C209" s="2" t="s">
        <v>115</v>
      </c>
      <c r="D209" s="2" t="s">
        <v>116</v>
      </c>
      <c r="E209" s="2" t="s">
        <v>117</v>
      </c>
      <c r="F209" s="2" t="s">
        <v>309</v>
      </c>
    </row>
    <row r="210" spans="1:6" x14ac:dyDescent="0.2">
      <c r="A210" t="s">
        <v>310</v>
      </c>
      <c r="B210">
        <f>'ترازنامه پایه'!D40</f>
        <v>60000</v>
      </c>
      <c r="C210">
        <f>'ترازنامه پایه'!D41</f>
        <v>3715072.733</v>
      </c>
      <c r="D210">
        <f>'ترازنامه پایه'!D42</f>
        <v>4895072.733</v>
      </c>
      <c r="E210">
        <f>'ترازنامه پایه'!D43</f>
        <v>0</v>
      </c>
      <c r="F210">
        <f>SUM(B210:E210)</f>
        <v>8670145.466</v>
      </c>
    </row>
    <row r="211" spans="1:6" x14ac:dyDescent="0.2">
      <c r="A211" t="s">
        <v>311</v>
      </c>
      <c r="E211">
        <f>سودوزیان!G21</f>
        <v>0</v>
      </c>
      <c r="F211">
        <f>E211</f>
        <v>0</v>
      </c>
    </row>
    <row r="212" spans="1:6" x14ac:dyDescent="0.2">
      <c r="A212" t="s">
        <v>312</v>
      </c>
      <c r="C212">
        <f>MAX(0,سودوزیان!G21)*0.05</f>
        <v>0</v>
      </c>
      <c r="E212">
        <f>-C212</f>
        <v>0</v>
      </c>
      <c r="F212" t="s">
        <v>313</v>
      </c>
    </row>
    <row r="213" spans="1:6" x14ac:dyDescent="0.2">
      <c r="A213" t="s">
        <v>314</v>
      </c>
      <c r="E213">
        <f>-(سودوزیان!G21*مفروضات!C37)</f>
        <v>0</v>
      </c>
      <c r="F213">
        <f>E213</f>
        <v>0</v>
      </c>
    </row>
    <row r="214" spans="1:6" ht="15" x14ac:dyDescent="0.25">
      <c r="A214" s="2" t="s">
        <v>315</v>
      </c>
      <c r="B214">
        <f>B210</f>
        <v>60000</v>
      </c>
      <c r="C214">
        <f>SUM(C210:C213)</f>
        <v>3715072.733</v>
      </c>
      <c r="D214">
        <f>D210</f>
        <v>4895072.733</v>
      </c>
      <c r="E214">
        <f>SUM(E210:E213)</f>
        <v>0</v>
      </c>
      <c r="F214">
        <f>SUM(B214:E214)</f>
        <v>8670145.466</v>
      </c>
    </row>
    <row r="216" spans="1:6" ht="15" x14ac:dyDescent="0.25">
      <c r="A216" s="2" t="s">
        <v>316</v>
      </c>
      <c r="B216">
        <f>B214</f>
        <v>60000</v>
      </c>
      <c r="C216">
        <f>C214</f>
        <v>3715072.733</v>
      </c>
      <c r="D216">
        <f>D214</f>
        <v>4895072.733</v>
      </c>
      <c r="E216">
        <f>E214</f>
        <v>0</v>
      </c>
      <c r="F216">
        <f>F214</f>
        <v>8670145.466</v>
      </c>
    </row>
    <row r="217" spans="1:6" x14ac:dyDescent="0.2">
      <c r="A217" t="s">
        <v>317</v>
      </c>
      <c r="E217">
        <f>سودوزیان!F21</f>
        <v>0</v>
      </c>
      <c r="F217">
        <f>E217</f>
        <v>0</v>
      </c>
    </row>
    <row r="218" spans="1:6" x14ac:dyDescent="0.2">
      <c r="A218" t="s">
        <v>312</v>
      </c>
      <c r="C218">
        <f>MAX(0,سودوزیان!F21)*0.05</f>
        <v>0</v>
      </c>
      <c r="E218">
        <f>-C218</f>
        <v>0</v>
      </c>
      <c r="F218" t="s">
        <v>313</v>
      </c>
    </row>
    <row r="219" spans="1:6" x14ac:dyDescent="0.2">
      <c r="A219" t="s">
        <v>314</v>
      </c>
      <c r="E219">
        <f>-(سودوزیان!F21*مفروضات!B37)</f>
        <v>0</v>
      </c>
      <c r="F219">
        <f>E219</f>
        <v>0</v>
      </c>
    </row>
    <row r="220" spans="1:6" ht="15" x14ac:dyDescent="0.25">
      <c r="A220" s="2" t="s">
        <v>318</v>
      </c>
      <c r="B220">
        <f>B216</f>
        <v>60000</v>
      </c>
      <c r="C220">
        <f>SUM(C216:C219)</f>
        <v>3715072.733</v>
      </c>
      <c r="D220">
        <f>D216</f>
        <v>4895072.733</v>
      </c>
      <c r="E220">
        <f>SUM(E216:E219)</f>
        <v>0</v>
      </c>
      <c r="F220">
        <f>SUM(B220:E220)</f>
        <v>8670145.466</v>
      </c>
    </row>
    <row r="221" spans="1:6" ht="15" x14ac:dyDescent="0.25">
      <c r="A221" s="2" t="s">
        <v>123</v>
      </c>
      <c r="B221" s="2" t="s">
        <v>114</v>
      </c>
      <c r="C221" s="2" t="s">
        <v>115</v>
      </c>
      <c r="D221" s="2" t="s">
        <v>116</v>
      </c>
      <c r="E221" s="2" t="s">
        <v>117</v>
      </c>
      <c r="F221" s="2" t="s">
        <v>309</v>
      </c>
    </row>
    <row r="222" spans="1:6" x14ac:dyDescent="0.2">
      <c r="A222" t="s">
        <v>310</v>
      </c>
      <c r="B222">
        <f>'ترازنامه پایه'!D40</f>
        <v>60000</v>
      </c>
      <c r="C222">
        <f>'ترازنامه پایه'!D41</f>
        <v>3715072.733</v>
      </c>
      <c r="D222">
        <f>'ترازنامه پایه'!D42</f>
        <v>4895072.733</v>
      </c>
      <c r="E222">
        <f>'ترازنامه پایه'!D43</f>
        <v>0</v>
      </c>
      <c r="F222">
        <f>SUM(B222:E222)</f>
        <v>8670145.466</v>
      </c>
    </row>
    <row r="223" spans="1:6" x14ac:dyDescent="0.2">
      <c r="A223" t="s">
        <v>311</v>
      </c>
      <c r="E223">
        <f>سودوزیان!G21</f>
        <v>0</v>
      </c>
      <c r="F223">
        <f>E223</f>
        <v>0</v>
      </c>
    </row>
    <row r="224" spans="1:6" x14ac:dyDescent="0.2">
      <c r="A224" t="s">
        <v>312</v>
      </c>
      <c r="C224">
        <f>MAX(0,سودوزیان!G21)*0.05</f>
        <v>0</v>
      </c>
      <c r="E224">
        <f>-C224</f>
        <v>0</v>
      </c>
      <c r="F224" t="s">
        <v>313</v>
      </c>
    </row>
    <row r="225" spans="1:6" x14ac:dyDescent="0.2">
      <c r="A225" t="s">
        <v>314</v>
      </c>
      <c r="E225">
        <f>-(سودوزیان!G21*مفروضات!C37)</f>
        <v>0</v>
      </c>
      <c r="F225">
        <f>E225</f>
        <v>0</v>
      </c>
    </row>
    <row r="226" spans="1:6" ht="15" x14ac:dyDescent="0.25">
      <c r="A226" s="2" t="s">
        <v>315</v>
      </c>
      <c r="B226">
        <f>B222</f>
        <v>60000</v>
      </c>
      <c r="C226">
        <f>SUM(C222:C225)</f>
        <v>3715072.733</v>
      </c>
      <c r="D226">
        <f>D222</f>
        <v>4895072.733</v>
      </c>
      <c r="E226">
        <f>SUM(E222:E225)</f>
        <v>0</v>
      </c>
      <c r="F226">
        <f>SUM(B226:E226)</f>
        <v>8670145.466</v>
      </c>
    </row>
    <row r="228" spans="1:6" ht="15" x14ac:dyDescent="0.25">
      <c r="A228" s="2" t="s">
        <v>316</v>
      </c>
      <c r="B228">
        <f>B226</f>
        <v>60000</v>
      </c>
      <c r="C228">
        <f>C226</f>
        <v>3715072.733</v>
      </c>
      <c r="D228">
        <f>D226</f>
        <v>4895072.733</v>
      </c>
      <c r="E228">
        <f>E226</f>
        <v>0</v>
      </c>
      <c r="F228">
        <f>F226</f>
        <v>8670145.466</v>
      </c>
    </row>
    <row r="229" spans="1:6" x14ac:dyDescent="0.2">
      <c r="A229" t="s">
        <v>317</v>
      </c>
      <c r="E229">
        <f>سودوزیان!F21</f>
        <v>0</v>
      </c>
      <c r="F229">
        <f>E229</f>
        <v>0</v>
      </c>
    </row>
    <row r="230" spans="1:6" x14ac:dyDescent="0.2">
      <c r="A230" t="s">
        <v>312</v>
      </c>
      <c r="C230">
        <f>MAX(0,سودوزیان!F21)*0.05</f>
        <v>0</v>
      </c>
      <c r="E230">
        <f>-C230</f>
        <v>0</v>
      </c>
      <c r="F230" t="s">
        <v>313</v>
      </c>
    </row>
    <row r="231" spans="1:6" x14ac:dyDescent="0.2">
      <c r="A231" t="s">
        <v>314</v>
      </c>
      <c r="E231">
        <f>-(سودوزیان!F21*مفروضات!B37)</f>
        <v>0</v>
      </c>
      <c r="F231">
        <f>E231</f>
        <v>0</v>
      </c>
    </row>
    <row r="232" spans="1:6" ht="15" x14ac:dyDescent="0.25">
      <c r="A232" s="2" t="s">
        <v>318</v>
      </c>
      <c r="B232">
        <f>B228</f>
        <v>60000</v>
      </c>
      <c r="C232">
        <f>SUM(C228:C231)</f>
        <v>3715072.733</v>
      </c>
      <c r="D232">
        <f>D228</f>
        <v>4895072.733</v>
      </c>
      <c r="E232">
        <f>SUM(E228:E231)</f>
        <v>0</v>
      </c>
      <c r="F232">
        <f>SUM(B232:E232)</f>
        <v>8670145.466</v>
      </c>
    </row>
    <row r="233" spans="1:6" ht="15" x14ac:dyDescent="0.25">
      <c r="A233" s="2" t="s">
        <v>123</v>
      </c>
      <c r="B233" s="2" t="s">
        <v>114</v>
      </c>
      <c r="C233" s="2" t="s">
        <v>115</v>
      </c>
      <c r="D233" s="2" t="s">
        <v>116</v>
      </c>
      <c r="E233" s="2" t="s">
        <v>117</v>
      </c>
      <c r="F233" s="2" t="s">
        <v>309</v>
      </c>
    </row>
    <row r="234" spans="1:6" x14ac:dyDescent="0.2">
      <c r="A234" t="s">
        <v>310</v>
      </c>
      <c r="B234">
        <f>'ترازنامه پایه'!D40</f>
        <v>60000</v>
      </c>
      <c r="C234">
        <f>'ترازنامه پایه'!D41</f>
        <v>3715072.733</v>
      </c>
      <c r="D234">
        <f>'ترازنامه پایه'!D42</f>
        <v>4895072.733</v>
      </c>
      <c r="E234">
        <f>'ترازنامه پایه'!D43</f>
        <v>0</v>
      </c>
      <c r="F234">
        <f>SUM(B234:E234)</f>
        <v>8670145.466</v>
      </c>
    </row>
    <row r="235" spans="1:6" x14ac:dyDescent="0.2">
      <c r="A235" t="s">
        <v>311</v>
      </c>
      <c r="E235">
        <f>سودوزیان!G21</f>
        <v>0</v>
      </c>
      <c r="F235">
        <f>E235</f>
        <v>0</v>
      </c>
    </row>
    <row r="236" spans="1:6" x14ac:dyDescent="0.2">
      <c r="A236" t="s">
        <v>312</v>
      </c>
      <c r="C236">
        <f>MAX(0,سودوزیان!G21)*0.05</f>
        <v>0</v>
      </c>
      <c r="E236">
        <f>-C236</f>
        <v>0</v>
      </c>
      <c r="F236" t="s">
        <v>313</v>
      </c>
    </row>
    <row r="237" spans="1:6" x14ac:dyDescent="0.2">
      <c r="A237" t="s">
        <v>314</v>
      </c>
      <c r="E237">
        <f>-(سودوزیان!G21*مفروضات!C37)</f>
        <v>0</v>
      </c>
      <c r="F237">
        <f>E237</f>
        <v>0</v>
      </c>
    </row>
    <row r="238" spans="1:6" ht="15" x14ac:dyDescent="0.25">
      <c r="A238" s="2" t="s">
        <v>315</v>
      </c>
      <c r="B238">
        <f>B234</f>
        <v>60000</v>
      </c>
      <c r="C238">
        <f>SUM(C234:C237)</f>
        <v>3715072.733</v>
      </c>
      <c r="D238">
        <f>D234</f>
        <v>4895072.733</v>
      </c>
      <c r="E238">
        <f>SUM(E234:E237)</f>
        <v>0</v>
      </c>
      <c r="F238">
        <f>SUM(B238:E238)</f>
        <v>8670145.466</v>
      </c>
    </row>
    <row r="240" spans="1:6" ht="15" x14ac:dyDescent="0.25">
      <c r="A240" s="2" t="s">
        <v>316</v>
      </c>
      <c r="B240">
        <f>B238</f>
        <v>60000</v>
      </c>
      <c r="C240">
        <f>C238</f>
        <v>3715072.733</v>
      </c>
      <c r="D240">
        <f>D238</f>
        <v>4895072.733</v>
      </c>
      <c r="E240">
        <f>E238</f>
        <v>0</v>
      </c>
      <c r="F240">
        <f>F238</f>
        <v>8670145.466</v>
      </c>
    </row>
    <row r="241" spans="1:6" x14ac:dyDescent="0.2">
      <c r="A241" t="s">
        <v>317</v>
      </c>
      <c r="E241">
        <f>سودوزیان!F21</f>
        <v>0</v>
      </c>
      <c r="F241">
        <f>E241</f>
        <v>0</v>
      </c>
    </row>
    <row r="242" spans="1:6" x14ac:dyDescent="0.2">
      <c r="A242" t="s">
        <v>312</v>
      </c>
      <c r="C242">
        <f>MAX(0,سودوزیان!F21)*0.05</f>
        <v>0</v>
      </c>
      <c r="E242">
        <f>-C242</f>
        <v>0</v>
      </c>
      <c r="F242" t="s">
        <v>313</v>
      </c>
    </row>
    <row r="243" spans="1:6" x14ac:dyDescent="0.2">
      <c r="A243" t="s">
        <v>314</v>
      </c>
      <c r="E243">
        <f>-(سودوزیان!F21*مفروضات!B37)</f>
        <v>0</v>
      </c>
      <c r="F243">
        <f>E243</f>
        <v>0</v>
      </c>
    </row>
    <row r="244" spans="1:6" ht="15" x14ac:dyDescent="0.25">
      <c r="A244" s="2" t="s">
        <v>318</v>
      </c>
      <c r="B244">
        <f>B240</f>
        <v>60000</v>
      </c>
      <c r="C244">
        <f>SUM(C240:C243)</f>
        <v>3715072.733</v>
      </c>
      <c r="D244">
        <f>D240</f>
        <v>4895072.733</v>
      </c>
      <c r="E244">
        <f>SUM(E240:E243)</f>
        <v>0</v>
      </c>
      <c r="F244">
        <f>SUM(B244:E244)</f>
        <v>8670145.466</v>
      </c>
    </row>
    <row r="245" spans="1:6" ht="15" x14ac:dyDescent="0.25">
      <c r="A245" s="2" t="s">
        <v>123</v>
      </c>
      <c r="B245" s="2" t="s">
        <v>114</v>
      </c>
      <c r="C245" s="2" t="s">
        <v>115</v>
      </c>
      <c r="D245" s="2" t="s">
        <v>116</v>
      </c>
      <c r="E245" s="2" t="s">
        <v>117</v>
      </c>
      <c r="F245" s="2" t="s">
        <v>309</v>
      </c>
    </row>
    <row r="246" spans="1:6" x14ac:dyDescent="0.2">
      <c r="A246" t="s">
        <v>310</v>
      </c>
      <c r="B246">
        <f>'ترازنامه پایه'!D40</f>
        <v>60000</v>
      </c>
      <c r="C246">
        <f>'ترازنامه پایه'!D41</f>
        <v>3715072.733</v>
      </c>
      <c r="D246">
        <f>'ترازنامه پایه'!D42</f>
        <v>4895072.733</v>
      </c>
      <c r="E246">
        <f>'ترازنامه پایه'!D43</f>
        <v>0</v>
      </c>
      <c r="F246">
        <f>SUM(B246:E246)</f>
        <v>8670145.466</v>
      </c>
    </row>
    <row r="247" spans="1:6" x14ac:dyDescent="0.2">
      <c r="A247" t="s">
        <v>311</v>
      </c>
      <c r="E247">
        <f>سودوزیان!G21</f>
        <v>0</v>
      </c>
      <c r="F247">
        <f>E247</f>
        <v>0</v>
      </c>
    </row>
    <row r="248" spans="1:6" x14ac:dyDescent="0.2">
      <c r="A248" t="s">
        <v>312</v>
      </c>
      <c r="C248">
        <f>MAX(0,سودوزیان!G21)*0.05</f>
        <v>0</v>
      </c>
      <c r="E248">
        <f>-C248</f>
        <v>0</v>
      </c>
      <c r="F248" t="s">
        <v>313</v>
      </c>
    </row>
    <row r="249" spans="1:6" x14ac:dyDescent="0.2">
      <c r="A249" t="s">
        <v>314</v>
      </c>
      <c r="E249">
        <f>-(سودوزیان!G21*مفروضات!C37)</f>
        <v>0</v>
      </c>
      <c r="F249">
        <f>E249</f>
        <v>0</v>
      </c>
    </row>
    <row r="250" spans="1:6" ht="15" x14ac:dyDescent="0.25">
      <c r="A250" s="2" t="s">
        <v>315</v>
      </c>
      <c r="B250">
        <f>B246</f>
        <v>60000</v>
      </c>
      <c r="C250">
        <f>SUM(C246:C249)</f>
        <v>3715072.733</v>
      </c>
      <c r="D250">
        <f>D246</f>
        <v>4895072.733</v>
      </c>
      <c r="E250">
        <f>SUM(E246:E249)</f>
        <v>0</v>
      </c>
      <c r="F250">
        <f>SUM(B250:E250)</f>
        <v>8670145.466</v>
      </c>
    </row>
    <row r="252" spans="1:6" ht="15" x14ac:dyDescent="0.25">
      <c r="A252" s="2" t="s">
        <v>316</v>
      </c>
      <c r="B252">
        <f>B250</f>
        <v>60000</v>
      </c>
      <c r="C252">
        <f>C250</f>
        <v>3715072.733</v>
      </c>
      <c r="D252">
        <f>D250</f>
        <v>4895072.733</v>
      </c>
      <c r="E252">
        <f>E250</f>
        <v>0</v>
      </c>
      <c r="F252">
        <f>F250</f>
        <v>8670145.466</v>
      </c>
    </row>
    <row r="253" spans="1:6" x14ac:dyDescent="0.2">
      <c r="A253" t="s">
        <v>317</v>
      </c>
      <c r="E253">
        <f>سودوزیان!F21</f>
        <v>0</v>
      </c>
      <c r="F253">
        <f>E253</f>
        <v>0</v>
      </c>
    </row>
    <row r="254" spans="1:6" x14ac:dyDescent="0.2">
      <c r="A254" t="s">
        <v>312</v>
      </c>
      <c r="C254">
        <f>MAX(0,سودوزیان!F21)*0.05</f>
        <v>0</v>
      </c>
      <c r="E254">
        <f>-C254</f>
        <v>0</v>
      </c>
      <c r="F254" t="s">
        <v>313</v>
      </c>
    </row>
    <row r="255" spans="1:6" x14ac:dyDescent="0.2">
      <c r="A255" t="s">
        <v>314</v>
      </c>
      <c r="E255">
        <f>-(سودوزیان!F21*مفروضات!B37)</f>
        <v>0</v>
      </c>
      <c r="F255">
        <f>E255</f>
        <v>0</v>
      </c>
    </row>
    <row r="256" spans="1:6" ht="15" x14ac:dyDescent="0.25">
      <c r="A256" s="2" t="s">
        <v>318</v>
      </c>
      <c r="B256">
        <f>B252</f>
        <v>60000</v>
      </c>
      <c r="C256">
        <f>SUM(C252:C255)</f>
        <v>3715072.733</v>
      </c>
      <c r="D256">
        <f>D252</f>
        <v>4895072.733</v>
      </c>
      <c r="E256">
        <f>SUM(E252:E255)</f>
        <v>0</v>
      </c>
      <c r="F256">
        <f>SUM(B256:E256)</f>
        <v>8670145.466</v>
      </c>
    </row>
  </sheetData>
  <mergeCells count="4">
    <mergeCell ref="A1:D1"/>
    <mergeCell ref="A4:D4"/>
    <mergeCell ref="A3:D3"/>
    <mergeCell ref="A2:D2"/>
  </mergeCells>
  <hyperlinks>
    <hyperlink ref="AZ1" location="'وضعیت مالی'!A1" display="بازگشت به وضعیت مالی"/>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63</vt:i4>
      </vt:variant>
    </vt:vector>
  </HeadingPairs>
  <TitlesOfParts>
    <vt:vector size="63" baseType="lpstr">
      <vt:lpstr>مفروضات</vt:lpstr>
      <vt:lpstr>ترازنامه پایه</vt:lpstr>
      <vt:lpstr>گردش دارایی ثابت</vt:lpstr>
      <vt:lpstr>موجودی_تفصیلی</vt:lpstr>
      <vt:lpstr>لیست حقوق و دستمزد</vt:lpstr>
      <vt:lpstr>8</vt:lpstr>
      <vt:lpstr>9</vt:lpstr>
      <vt:lpstr>سودوزیان</vt:lpstr>
      <vt:lpstr>حقوق مالکانه</vt:lpstr>
      <vt:lpstr>جریان های نقدی</vt:lpstr>
      <vt:lpstr>وضعیت مالی</vt:lpstr>
      <vt:lpstr>موجودی</vt:lpstr>
      <vt:lpstr>جامع</vt:lpstr>
      <vt:lpstr>تاریخچه</vt:lpstr>
      <vt:lpstr>اهم رویه1</vt:lpstr>
      <vt:lpstr>اهم رویه2</vt:lpstr>
      <vt:lpstr>اهم رویه3</vt:lpstr>
      <vt:lpstr>اهم رویه4</vt:lpstr>
      <vt:lpstr>اهم رویه5</vt:lpstr>
      <vt:lpstr>اهم رویه6</vt:lpstr>
      <vt:lpstr>قضاوت مدیریت</vt:lpstr>
      <vt:lpstr>پیوست</vt:lpstr>
      <vt:lpstr>سر برگ صفحات</vt:lpstr>
      <vt:lpstr>ص امضا</vt:lpstr>
      <vt:lpstr>گزارش مدیریتی تطبیقی</vt:lpstr>
      <vt:lpstr>گزارش تحلیلی کسب و کار</vt:lpstr>
      <vt:lpstr>5</vt:lpstr>
      <vt:lpstr>6</vt:lpstr>
      <vt:lpstr>7</vt:lpstr>
      <vt:lpstr>10.11.12</vt:lpstr>
      <vt:lpstr>13</vt:lpstr>
      <vt:lpstr>14</vt:lpstr>
      <vt:lpstr>15</vt:lpstr>
      <vt:lpstr>16</vt:lpstr>
      <vt:lpstr>17</vt:lpstr>
      <vt:lpstr>18</vt:lpstr>
      <vt:lpstr>19</vt:lpstr>
      <vt:lpstr>20</vt:lpstr>
      <vt:lpstr>21</vt:lpstr>
      <vt:lpstr>22.-23</vt:lpstr>
      <vt:lpstr>24.25</vt:lpstr>
      <vt:lpstr>26.27</vt:lpstr>
      <vt:lpstr>28.29.30.31</vt:lpstr>
      <vt:lpstr>32.33</vt:lpstr>
      <vt:lpstr>34</vt:lpstr>
      <vt:lpstr>35</vt:lpstr>
      <vt:lpstr>35-1</vt:lpstr>
      <vt:lpstr>35-6</vt:lpstr>
      <vt:lpstr>36-37</vt:lpstr>
      <vt:lpstr>38.39.40</vt:lpstr>
      <vt:lpstr>41</vt:lpstr>
      <vt:lpstr>42.43</vt:lpstr>
      <vt:lpstr>44</vt:lpstr>
      <vt:lpstr>44-4</vt:lpstr>
      <vt:lpstr>44-6</vt:lpstr>
      <vt:lpstr>45</vt:lpstr>
      <vt:lpstr>46</vt:lpstr>
      <vt:lpstr>46-3</vt:lpstr>
      <vt:lpstr>47.48</vt:lpstr>
      <vt:lpstr>49</vt:lpstr>
      <vt:lpstr>ادامه16</vt:lpstr>
      <vt:lpstr>ادامه34</vt:lpstr>
      <vt:lpstr>ادامه41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mahinn</cp:lastModifiedBy>
  <dcterms:created xsi:type="dcterms:W3CDTF">2025-07-04T03:50:36Z</dcterms:created>
  <dcterms:modified xsi:type="dcterms:W3CDTF">2025-07-04T04:09:38Z</dcterms:modified>
</cp:coreProperties>
</file>