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305" yWindow="-15" windowWidth="10230" windowHeight="8700" activeTab="2"/>
  </bookViews>
  <sheets>
    <sheet name="Sheet1" sheetId="1" r:id="rId1"/>
    <sheet name="Sheet2" sheetId="2" r:id="rId2"/>
    <sheet name="IFR" sheetId="3" r:id="rId3"/>
  </sheets>
  <calcPr calcId="144525"/>
</workbook>
</file>

<file path=xl/calcChain.xml><?xml version="1.0" encoding="utf-8"?>
<calcChain xmlns="http://schemas.openxmlformats.org/spreadsheetml/2006/main">
  <c r="J35" i="3" l="1"/>
  <c r="J33" i="3"/>
  <c r="J31" i="3"/>
  <c r="J29" i="3"/>
  <c r="J27" i="3"/>
  <c r="J25" i="3"/>
  <c r="J23" i="3"/>
  <c r="J21" i="3"/>
  <c r="J19" i="3"/>
  <c r="J15" i="3"/>
  <c r="J17" i="3"/>
  <c r="C10" i="3"/>
  <c r="G20" i="3" s="1"/>
  <c r="I20" i="3" s="1"/>
  <c r="G24" i="3"/>
  <c r="I24" i="3" s="1"/>
  <c r="F15" i="3"/>
  <c r="G16" i="3" s="1"/>
  <c r="I16" i="3" s="1"/>
  <c r="G88" i="3"/>
  <c r="G87" i="3"/>
  <c r="I87" i="3" s="1"/>
  <c r="G86" i="3"/>
  <c r="I86" i="3" s="1"/>
  <c r="G85" i="3"/>
  <c r="I85" i="3" s="1"/>
  <c r="G84" i="3"/>
  <c r="I84" i="3" s="1"/>
  <c r="G83" i="3"/>
  <c r="I83" i="3" s="1"/>
  <c r="G82" i="3"/>
  <c r="I82" i="3" s="1"/>
  <c r="G81" i="3"/>
  <c r="I81" i="3" s="1"/>
  <c r="G80" i="3"/>
  <c r="I80" i="3" s="1"/>
  <c r="G79" i="3"/>
  <c r="I79" i="3" s="1"/>
  <c r="G78" i="3"/>
  <c r="I78" i="3" s="1"/>
  <c r="G77" i="3"/>
  <c r="I77" i="3" s="1"/>
  <c r="G76" i="3"/>
  <c r="I76" i="3" s="1"/>
  <c r="G75" i="3"/>
  <c r="I75" i="3" s="1"/>
  <c r="G74" i="3"/>
  <c r="I74" i="3" s="1"/>
  <c r="G73" i="3"/>
  <c r="I73" i="3" s="1"/>
  <c r="G72" i="3"/>
  <c r="I72" i="3" s="1"/>
  <c r="G71" i="3"/>
  <c r="I71" i="3" s="1"/>
  <c r="G70" i="3"/>
  <c r="I70" i="3" s="1"/>
  <c r="G69" i="3"/>
  <c r="I69" i="3" s="1"/>
  <c r="G68" i="3"/>
  <c r="I68" i="3" s="1"/>
  <c r="G67" i="3"/>
  <c r="I67" i="3" s="1"/>
  <c r="G66" i="3"/>
  <c r="I66" i="3" s="1"/>
  <c r="G65" i="3"/>
  <c r="I65" i="3" s="1"/>
  <c r="G64" i="3"/>
  <c r="I64" i="3" s="1"/>
  <c r="G63" i="3"/>
  <c r="I63" i="3" s="1"/>
  <c r="G62" i="3"/>
  <c r="I62" i="3" s="1"/>
  <c r="G61" i="3"/>
  <c r="I61" i="3" s="1"/>
  <c r="G60" i="3"/>
  <c r="I60" i="3" s="1"/>
  <c r="G59" i="3"/>
  <c r="I59" i="3" s="1"/>
  <c r="G58" i="3"/>
  <c r="I58" i="3" s="1"/>
  <c r="G57" i="3"/>
  <c r="I57" i="3" s="1"/>
  <c r="G56" i="3"/>
  <c r="I56" i="3" s="1"/>
  <c r="G55" i="3"/>
  <c r="I55" i="3" s="1"/>
  <c r="G54" i="3"/>
  <c r="I54" i="3" s="1"/>
  <c r="G53" i="3"/>
  <c r="I53" i="3" s="1"/>
  <c r="G52" i="3"/>
  <c r="I52" i="3" s="1"/>
  <c r="G51" i="3"/>
  <c r="I51" i="3" s="1"/>
  <c r="G50" i="3"/>
  <c r="I50" i="3" s="1"/>
  <c r="G49" i="3"/>
  <c r="I49" i="3" s="1"/>
  <c r="G48" i="3"/>
  <c r="I48" i="3" s="1"/>
  <c r="G47" i="3"/>
  <c r="I47" i="3" s="1"/>
  <c r="G46" i="3"/>
  <c r="I46" i="3" s="1"/>
  <c r="G45" i="3"/>
  <c r="I45" i="3" s="1"/>
  <c r="G44" i="3"/>
  <c r="I44" i="3" s="1"/>
  <c r="G43" i="3"/>
  <c r="I43" i="3" s="1"/>
  <c r="G42" i="3"/>
  <c r="I42" i="3" s="1"/>
  <c r="G41" i="3"/>
  <c r="I41" i="3" s="1"/>
  <c r="G36" i="3"/>
  <c r="I36" i="3" s="1"/>
  <c r="G34" i="3"/>
  <c r="I34" i="3" s="1"/>
  <c r="G32" i="3"/>
  <c r="I32" i="3" s="1"/>
  <c r="G30" i="3"/>
  <c r="I30" i="3" s="1"/>
  <c r="G28" i="3"/>
  <c r="I28" i="3" s="1"/>
  <c r="G26" i="3"/>
  <c r="I26" i="3" s="1"/>
  <c r="G22" i="3"/>
  <c r="I22" i="3" s="1"/>
  <c r="G18" i="3"/>
  <c r="I18" i="3" s="1"/>
  <c r="D14" i="3"/>
  <c r="D3" i="3"/>
  <c r="G15" i="2"/>
  <c r="O15" i="2" s="1"/>
  <c r="G16" i="2"/>
  <c r="O16" i="2" s="1"/>
  <c r="G17" i="2"/>
  <c r="O17" i="2" s="1"/>
  <c r="G18" i="2"/>
  <c r="O18" i="2" s="1"/>
  <c r="G19" i="2"/>
  <c r="O19" i="2" s="1"/>
  <c r="G20" i="2"/>
  <c r="O20" i="2" s="1"/>
  <c r="G21" i="2"/>
  <c r="O21" i="2" s="1"/>
  <c r="G22" i="2"/>
  <c r="O22" i="2" s="1"/>
  <c r="G23" i="2"/>
  <c r="O23" i="2" s="1"/>
  <c r="G24" i="2"/>
  <c r="O24" i="2" s="1"/>
  <c r="G25" i="2"/>
  <c r="O25" i="2" s="1"/>
  <c r="G26" i="2"/>
  <c r="O26" i="2" s="1"/>
  <c r="G29" i="2"/>
  <c r="O29" i="2" s="1"/>
  <c r="G30" i="2"/>
  <c r="O30" i="2" s="1"/>
  <c r="G31" i="2"/>
  <c r="O31" i="2" s="1"/>
  <c r="G32" i="2"/>
  <c r="O32" i="2" s="1"/>
  <c r="G33" i="2"/>
  <c r="O33" i="2" s="1"/>
  <c r="G34" i="2"/>
  <c r="O34" i="2" s="1"/>
  <c r="G35" i="2"/>
  <c r="O35" i="2" s="1"/>
  <c r="G36" i="2"/>
  <c r="O36" i="2" s="1"/>
  <c r="G37" i="2"/>
  <c r="O37" i="2" s="1"/>
  <c r="G38" i="2"/>
  <c r="O38" i="2" s="1"/>
  <c r="G39" i="2"/>
  <c r="O39" i="2" s="1"/>
  <c r="G40" i="2"/>
  <c r="O40" i="2" s="1"/>
  <c r="G41" i="2"/>
  <c r="O41" i="2" s="1"/>
  <c r="G42" i="2"/>
  <c r="O42" i="2" s="1"/>
  <c r="G43" i="2"/>
  <c r="O43" i="2" s="1"/>
  <c r="G44" i="2"/>
  <c r="O44" i="2" s="1"/>
  <c r="G45" i="2"/>
  <c r="O45" i="2" s="1"/>
  <c r="G46" i="2"/>
  <c r="O46" i="2" s="1"/>
  <c r="G47" i="2"/>
  <c r="O47" i="2" s="1"/>
  <c r="G48" i="2"/>
  <c r="O48" i="2" s="1"/>
  <c r="G49" i="2"/>
  <c r="O49" i="2" s="1"/>
  <c r="G50" i="2"/>
  <c r="O50" i="2" s="1"/>
  <c r="G51" i="2"/>
  <c r="O51" i="2" s="1"/>
  <c r="G52" i="2"/>
  <c r="O52" i="2" s="1"/>
  <c r="G53" i="2"/>
  <c r="O53" i="2" s="1"/>
  <c r="G54" i="2"/>
  <c r="O54" i="2" s="1"/>
  <c r="G55" i="2"/>
  <c r="O55" i="2" s="1"/>
  <c r="G56" i="2"/>
  <c r="O56" i="2" s="1"/>
  <c r="G57" i="2"/>
  <c r="O57" i="2" s="1"/>
  <c r="G58" i="2"/>
  <c r="O58" i="2" s="1"/>
  <c r="G59" i="2"/>
  <c r="O59" i="2" s="1"/>
  <c r="G60" i="2"/>
  <c r="O60" i="2" s="1"/>
  <c r="G61" i="2"/>
  <c r="O61" i="2" s="1"/>
  <c r="G62" i="2"/>
  <c r="O62" i="2" s="1"/>
  <c r="G63" i="2"/>
  <c r="O63" i="2" s="1"/>
  <c r="G64" i="2"/>
  <c r="O64" i="2" s="1"/>
  <c r="G65" i="2"/>
  <c r="O65" i="2" s="1"/>
  <c r="G66" i="2"/>
  <c r="O66" i="2" s="1"/>
  <c r="G67" i="2"/>
  <c r="O67" i="2" s="1"/>
  <c r="G68" i="2"/>
  <c r="O68" i="2" s="1"/>
  <c r="G69" i="2"/>
  <c r="O69" i="2" s="1"/>
  <c r="G70" i="2"/>
  <c r="O70" i="2" s="1"/>
  <c r="G71" i="2"/>
  <c r="O71" i="2" s="1"/>
  <c r="G72" i="2"/>
  <c r="O72" i="2" s="1"/>
  <c r="G73" i="2"/>
  <c r="O73" i="2" s="1"/>
  <c r="G74" i="2"/>
  <c r="O74" i="2" s="1"/>
  <c r="G75" i="2"/>
  <c r="O75" i="2" s="1"/>
  <c r="G76" i="2"/>
  <c r="D14" i="2"/>
  <c r="D3" i="2"/>
  <c r="C6" i="2" s="1"/>
  <c r="D11" i="1"/>
  <c r="C8" i="1"/>
  <c r="D3" i="1"/>
  <c r="C6" i="1" s="1"/>
  <c r="C15" i="3" l="1"/>
  <c r="E15" i="3"/>
  <c r="C6" i="3"/>
  <c r="E15" i="2"/>
  <c r="J14" i="2"/>
  <c r="C15" i="2"/>
  <c r="L16" i="2" s="1"/>
  <c r="C7" i="1"/>
  <c r="L17" i="3" l="1"/>
  <c r="K16" i="3"/>
  <c r="B15" i="3"/>
  <c r="H15" i="3"/>
  <c r="K15" i="2"/>
  <c r="C60" i="1"/>
  <c r="B60" i="1" s="1"/>
  <c r="C61" i="1"/>
  <c r="B61" i="1" s="1"/>
  <c r="C62" i="1"/>
  <c r="B62" i="1" s="1"/>
  <c r="C63" i="1"/>
  <c r="B63" i="1" s="1"/>
  <c r="C68" i="1"/>
  <c r="B68" i="1" s="1"/>
  <c r="C69" i="1"/>
  <c r="B69" i="1" s="1"/>
  <c r="C70" i="1"/>
  <c r="B70" i="1" s="1"/>
  <c r="C71" i="1"/>
  <c r="B71" i="1" s="1"/>
  <c r="C64" i="1"/>
  <c r="B64" i="1" s="1"/>
  <c r="C65" i="1"/>
  <c r="B65" i="1" s="1"/>
  <c r="C66" i="1"/>
  <c r="B66" i="1" s="1"/>
  <c r="C67" i="1"/>
  <c r="B67" i="1" s="1"/>
  <c r="L15" i="2"/>
  <c r="N15" i="2" s="1"/>
  <c r="I15" i="2"/>
  <c r="H15" i="2" s="1"/>
  <c r="J15" i="2" s="1"/>
  <c r="B15" i="2"/>
  <c r="D15" i="2" s="1"/>
  <c r="C25" i="1"/>
  <c r="B25" i="1" s="1"/>
  <c r="C27" i="1"/>
  <c r="B27" i="1" s="1"/>
  <c r="C32" i="1"/>
  <c r="B32" i="1" s="1"/>
  <c r="C34" i="1"/>
  <c r="B34" i="1" s="1"/>
  <c r="C41" i="1"/>
  <c r="B41" i="1" s="1"/>
  <c r="C43" i="1"/>
  <c r="B43" i="1" s="1"/>
  <c r="C48" i="1"/>
  <c r="B48" i="1" s="1"/>
  <c r="C50" i="1"/>
  <c r="B50" i="1" s="1"/>
  <c r="C57" i="1"/>
  <c r="B57" i="1" s="1"/>
  <c r="C59" i="1"/>
  <c r="B59" i="1" s="1"/>
  <c r="C24" i="1"/>
  <c r="B24" i="1" s="1"/>
  <c r="C26" i="1"/>
  <c r="B26" i="1" s="1"/>
  <c r="C33" i="1"/>
  <c r="B33" i="1" s="1"/>
  <c r="C35" i="1"/>
  <c r="B35" i="1" s="1"/>
  <c r="C40" i="1"/>
  <c r="B40" i="1" s="1"/>
  <c r="C42" i="1"/>
  <c r="B42" i="1" s="1"/>
  <c r="C49" i="1"/>
  <c r="B49" i="1" s="1"/>
  <c r="C51" i="1"/>
  <c r="B51" i="1" s="1"/>
  <c r="C56" i="1"/>
  <c r="B56" i="1" s="1"/>
  <c r="C30" i="1"/>
  <c r="B30" i="1" s="1"/>
  <c r="C39" i="1"/>
  <c r="B39" i="1" s="1"/>
  <c r="C44" i="1"/>
  <c r="B44" i="1" s="1"/>
  <c r="C55" i="1"/>
  <c r="B55" i="1" s="1"/>
  <c r="C29" i="1"/>
  <c r="B29" i="1" s="1"/>
  <c r="C31" i="1"/>
  <c r="B31" i="1" s="1"/>
  <c r="C36" i="1"/>
  <c r="B36" i="1" s="1"/>
  <c r="C38" i="1"/>
  <c r="B38" i="1" s="1"/>
  <c r="C45" i="1"/>
  <c r="B45" i="1" s="1"/>
  <c r="C47" i="1"/>
  <c r="B47" i="1" s="1"/>
  <c r="C52" i="1"/>
  <c r="B52" i="1" s="1"/>
  <c r="C54" i="1"/>
  <c r="B54" i="1" s="1"/>
  <c r="C58" i="1"/>
  <c r="B58" i="1" s="1"/>
  <c r="C28" i="1"/>
  <c r="B28" i="1" s="1"/>
  <c r="C37" i="1"/>
  <c r="B37" i="1" s="1"/>
  <c r="C46" i="1"/>
  <c r="B46" i="1" s="1"/>
  <c r="C53" i="1"/>
  <c r="B53" i="1" s="1"/>
  <c r="C13" i="1"/>
  <c r="B13" i="1" s="1"/>
  <c r="C17" i="1"/>
  <c r="B17" i="1" s="1"/>
  <c r="C21" i="1"/>
  <c r="B21" i="1" s="1"/>
  <c r="C16" i="1"/>
  <c r="B16" i="1" s="1"/>
  <c r="C20" i="1"/>
  <c r="B20" i="1" s="1"/>
  <c r="C12" i="1"/>
  <c r="C15" i="1"/>
  <c r="B15" i="1" s="1"/>
  <c r="C19" i="1"/>
  <c r="B19" i="1" s="1"/>
  <c r="C23" i="1"/>
  <c r="B23" i="1" s="1"/>
  <c r="C14" i="1"/>
  <c r="B14" i="1" s="1"/>
  <c r="C18" i="1"/>
  <c r="B18" i="1" s="1"/>
  <c r="C22" i="1"/>
  <c r="B22" i="1" s="1"/>
  <c r="D15" i="3" l="1"/>
  <c r="K16" i="2"/>
  <c r="C16" i="2"/>
  <c r="B16" i="2" s="1"/>
  <c r="E16" i="2"/>
  <c r="B12" i="1"/>
  <c r="C17" i="3" l="1"/>
  <c r="E17" i="3"/>
  <c r="I16" i="2"/>
  <c r="H16" i="2" s="1"/>
  <c r="J16" i="2" s="1"/>
  <c r="K17" i="2" s="1"/>
  <c r="L17" i="2"/>
  <c r="M16" i="2"/>
  <c r="D16" i="2"/>
  <c r="E17" i="2" s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L19" i="3" l="1"/>
  <c r="K18" i="3"/>
  <c r="B17" i="3"/>
  <c r="N16" i="2"/>
  <c r="C17" i="2"/>
  <c r="B17" i="2" s="1"/>
  <c r="H17" i="3" l="1"/>
  <c r="D17" i="3"/>
  <c r="I17" i="2"/>
  <c r="H17" i="2" s="1"/>
  <c r="J17" i="2" s="1"/>
  <c r="K18" i="2" s="1"/>
  <c r="M17" i="2"/>
  <c r="L18" i="2"/>
  <c r="D17" i="2"/>
  <c r="E18" i="2" s="1"/>
  <c r="E19" i="3" l="1"/>
  <c r="C19" i="3"/>
  <c r="N17" i="2"/>
  <c r="C18" i="2"/>
  <c r="L21" i="3" l="1"/>
  <c r="K20" i="3"/>
  <c r="B19" i="3"/>
  <c r="B18" i="2"/>
  <c r="M18" i="2"/>
  <c r="L19" i="2"/>
  <c r="I18" i="2"/>
  <c r="H18" i="2" s="1"/>
  <c r="J18" i="2" s="1"/>
  <c r="H19" i="3" l="1"/>
  <c r="D19" i="3"/>
  <c r="K19" i="2"/>
  <c r="N18" i="2"/>
  <c r="D18" i="2"/>
  <c r="E19" i="2" s="1"/>
  <c r="E21" i="3" l="1"/>
  <c r="C21" i="3"/>
  <c r="C19" i="2"/>
  <c r="K22" i="3" l="1"/>
  <c r="L23" i="3"/>
  <c r="B21" i="3"/>
  <c r="M19" i="2"/>
  <c r="B19" i="2"/>
  <c r="L20" i="2"/>
  <c r="I19" i="2"/>
  <c r="H19" i="2" s="1"/>
  <c r="J19" i="2" s="1"/>
  <c r="H21" i="3" l="1"/>
  <c r="D21" i="3"/>
  <c r="K20" i="2"/>
  <c r="N19" i="2"/>
  <c r="D19" i="2"/>
  <c r="E20" i="2" s="1"/>
  <c r="C23" i="3" l="1"/>
  <c r="E23" i="3"/>
  <c r="C20" i="2"/>
  <c r="K24" i="3" l="1"/>
  <c r="L25" i="3"/>
  <c r="B23" i="3"/>
  <c r="L21" i="2"/>
  <c r="B20" i="2"/>
  <c r="M20" i="2"/>
  <c r="I20" i="2"/>
  <c r="H20" i="2" s="1"/>
  <c r="J20" i="2" s="1"/>
  <c r="D23" i="3" l="1"/>
  <c r="H23" i="3"/>
  <c r="K21" i="2"/>
  <c r="N20" i="2"/>
  <c r="D20" i="2"/>
  <c r="C25" i="3" l="1"/>
  <c r="E25" i="3"/>
  <c r="C21" i="2"/>
  <c r="L22" i="2" s="1"/>
  <c r="E21" i="2"/>
  <c r="K26" i="3" l="1"/>
  <c r="L27" i="3"/>
  <c r="B25" i="3"/>
  <c r="D25" i="3" s="1"/>
  <c r="M21" i="2"/>
  <c r="N21" i="2" s="1"/>
  <c r="I21" i="2"/>
  <c r="H21" i="2" s="1"/>
  <c r="J21" i="2" s="1"/>
  <c r="K22" i="2" s="1"/>
  <c r="B21" i="2"/>
  <c r="D21" i="2" s="1"/>
  <c r="H25" i="3" l="1"/>
  <c r="E27" i="3"/>
  <c r="C27" i="3"/>
  <c r="C22" i="2"/>
  <c r="E22" i="2"/>
  <c r="K28" i="3" l="1"/>
  <c r="L29" i="3"/>
  <c r="H27" i="3"/>
  <c r="B27" i="3"/>
  <c r="D27" i="3" s="1"/>
  <c r="L23" i="2"/>
  <c r="I22" i="2"/>
  <c r="H22" i="2" s="1"/>
  <c r="J22" i="2" s="1"/>
  <c r="M22" i="2"/>
  <c r="B22" i="2"/>
  <c r="D22" i="2" s="1"/>
  <c r="E29" i="3" l="1"/>
  <c r="C29" i="3"/>
  <c r="N22" i="2"/>
  <c r="K23" i="2"/>
  <c r="C23" i="2"/>
  <c r="E23" i="2"/>
  <c r="K30" i="3" l="1"/>
  <c r="L31" i="3"/>
  <c r="B29" i="3"/>
  <c r="D29" i="3" s="1"/>
  <c r="L24" i="2"/>
  <c r="M23" i="2"/>
  <c r="B23" i="2"/>
  <c r="D23" i="2" s="1"/>
  <c r="I23" i="2"/>
  <c r="H23" i="2" s="1"/>
  <c r="J23" i="2" s="1"/>
  <c r="C31" i="3" l="1"/>
  <c r="E31" i="3"/>
  <c r="H29" i="3"/>
  <c r="N23" i="2"/>
  <c r="C24" i="2"/>
  <c r="E24" i="2"/>
  <c r="K24" i="2"/>
  <c r="K32" i="3" l="1"/>
  <c r="L33" i="3"/>
  <c r="B31" i="3"/>
  <c r="D31" i="3" s="1"/>
  <c r="I24" i="2"/>
  <c r="L25" i="2"/>
  <c r="M24" i="2"/>
  <c r="B24" i="2"/>
  <c r="H31" i="3" l="1"/>
  <c r="C33" i="3"/>
  <c r="E33" i="3"/>
  <c r="H24" i="2"/>
  <c r="J24" i="2" s="1"/>
  <c r="N24" i="2"/>
  <c r="D24" i="2"/>
  <c r="K34" i="3" l="1"/>
  <c r="L35" i="3"/>
  <c r="B33" i="3"/>
  <c r="D33" i="3" s="1"/>
  <c r="K25" i="2"/>
  <c r="C25" i="2"/>
  <c r="E25" i="2"/>
  <c r="E35" i="3" l="1"/>
  <c r="C35" i="3"/>
  <c r="H33" i="3"/>
  <c r="I25" i="2"/>
  <c r="B25" i="2"/>
  <c r="L26" i="2"/>
  <c r="L27" i="2" s="1"/>
  <c r="M25" i="2"/>
  <c r="K36" i="3" l="1"/>
  <c r="L37" i="3"/>
  <c r="B35" i="3"/>
  <c r="D35" i="3" s="1"/>
  <c r="H25" i="2"/>
  <c r="J25" i="2" s="1"/>
  <c r="D25" i="2"/>
  <c r="N25" i="2"/>
  <c r="E37" i="3" l="1"/>
  <c r="C37" i="3"/>
  <c r="H35" i="3"/>
  <c r="K26" i="2"/>
  <c r="C26" i="2"/>
  <c r="E26" i="2"/>
  <c r="C7" i="3" l="1"/>
  <c r="C11" i="3" s="1"/>
  <c r="K38" i="3"/>
  <c r="L39" i="3" s="1"/>
  <c r="B37" i="3"/>
  <c r="C39" i="3"/>
  <c r="I26" i="2"/>
  <c r="M26" i="2"/>
  <c r="L29" i="2"/>
  <c r="B26" i="2"/>
  <c r="C27" i="2"/>
  <c r="H37" i="3" l="1"/>
  <c r="B39" i="3"/>
  <c r="D37" i="3"/>
  <c r="H26" i="2"/>
  <c r="I27" i="2"/>
  <c r="N26" i="2"/>
  <c r="M27" i="2"/>
  <c r="B27" i="2"/>
  <c r="D26" i="2"/>
  <c r="C41" i="3" l="1"/>
  <c r="C29" i="2"/>
  <c r="H27" i="2"/>
  <c r="J26" i="2"/>
  <c r="B41" i="3" l="1"/>
  <c r="D41" i="3" s="1"/>
  <c r="L30" i="2"/>
  <c r="B29" i="2"/>
  <c r="D29" i="2" s="1"/>
  <c r="C30" i="2" s="1"/>
  <c r="M29" i="2"/>
  <c r="I29" i="2"/>
  <c r="H41" i="3" l="1"/>
  <c r="C42" i="3"/>
  <c r="N29" i="2"/>
  <c r="B30" i="2"/>
  <c r="D30" i="2" s="1"/>
  <c r="C31" i="2" s="1"/>
  <c r="L31" i="2"/>
  <c r="M30" i="2"/>
  <c r="I31" i="2"/>
  <c r="I30" i="2"/>
  <c r="B42" i="3" l="1"/>
  <c r="D42" i="3" s="1"/>
  <c r="M31" i="2"/>
  <c r="L32" i="2"/>
  <c r="B31" i="2"/>
  <c r="D31" i="2" s="1"/>
  <c r="C32" i="2" s="1"/>
  <c r="N30" i="2"/>
  <c r="N31" i="2" l="1"/>
  <c r="C43" i="3"/>
  <c r="H42" i="3"/>
  <c r="M32" i="2"/>
  <c r="N32" i="2" s="1"/>
  <c r="B32" i="2"/>
  <c r="D32" i="2" s="1"/>
  <c r="C33" i="2" s="1"/>
  <c r="L33" i="2"/>
  <c r="I32" i="2"/>
  <c r="B43" i="3" l="1"/>
  <c r="D43" i="3" s="1"/>
  <c r="B33" i="2"/>
  <c r="D33" i="2" s="1"/>
  <c r="C34" i="2" s="1"/>
  <c r="L34" i="2"/>
  <c r="M33" i="2"/>
  <c r="I33" i="2"/>
  <c r="C44" i="3" l="1"/>
  <c r="H43" i="3"/>
  <c r="M34" i="2"/>
  <c r="N34" i="2" s="1"/>
  <c r="B34" i="2"/>
  <c r="D34" i="2" s="1"/>
  <c r="C35" i="2" s="1"/>
  <c r="L35" i="2"/>
  <c r="N33" i="2"/>
  <c r="I34" i="2"/>
  <c r="B44" i="3" l="1"/>
  <c r="D44" i="3" s="1"/>
  <c r="B35" i="2"/>
  <c r="D35" i="2" s="1"/>
  <c r="C36" i="2" s="1"/>
  <c r="L36" i="2"/>
  <c r="M35" i="2"/>
  <c r="I35" i="2"/>
  <c r="C45" i="3" l="1"/>
  <c r="H44" i="3"/>
  <c r="N35" i="2"/>
  <c r="I36" i="2"/>
  <c r="B36" i="2"/>
  <c r="D36" i="2" s="1"/>
  <c r="C37" i="2" s="1"/>
  <c r="L37" i="2"/>
  <c r="M36" i="2"/>
  <c r="N36" i="2" s="1"/>
  <c r="I37" i="2"/>
  <c r="B45" i="3" l="1"/>
  <c r="D45" i="3" s="1"/>
  <c r="L38" i="2"/>
  <c r="M37" i="2"/>
  <c r="B37" i="2"/>
  <c r="D37" i="2" s="1"/>
  <c r="C38" i="2" s="1"/>
  <c r="C46" i="3" l="1"/>
  <c r="H45" i="3"/>
  <c r="B38" i="2"/>
  <c r="D38" i="2" s="1"/>
  <c r="C39" i="2" s="1"/>
  <c r="M38" i="2"/>
  <c r="N38" i="2" s="1"/>
  <c r="L39" i="2"/>
  <c r="N37" i="2"/>
  <c r="I38" i="2"/>
  <c r="B46" i="3" l="1"/>
  <c r="D46" i="3" s="1"/>
  <c r="B39" i="2"/>
  <c r="D39" i="2" s="1"/>
  <c r="C40" i="2" s="1"/>
  <c r="L40" i="2"/>
  <c r="M39" i="2"/>
  <c r="I39" i="2"/>
  <c r="C47" i="3" l="1"/>
  <c r="H46" i="3"/>
  <c r="B40" i="2"/>
  <c r="D40" i="2" s="1"/>
  <c r="C41" i="2" s="1"/>
  <c r="L41" i="2"/>
  <c r="M40" i="2"/>
  <c r="N39" i="2"/>
  <c r="I40" i="2"/>
  <c r="B47" i="3" l="1"/>
  <c r="D47" i="3" s="1"/>
  <c r="N40" i="2"/>
  <c r="M41" i="2"/>
  <c r="N41" i="2" s="1"/>
  <c r="B41" i="2"/>
  <c r="D41" i="2" s="1"/>
  <c r="C42" i="2" s="1"/>
  <c r="I42" i="2" s="1"/>
  <c r="L42" i="2"/>
  <c r="I41" i="2"/>
  <c r="C48" i="3" l="1"/>
  <c r="H47" i="3"/>
  <c r="B42" i="2"/>
  <c r="D42" i="2" s="1"/>
  <c r="C43" i="2" s="1"/>
  <c r="M42" i="2"/>
  <c r="N42" i="2" s="1"/>
  <c r="L43" i="2"/>
  <c r="B48" i="3" l="1"/>
  <c r="D48" i="3" s="1"/>
  <c r="L44" i="2"/>
  <c r="I43" i="2"/>
  <c r="M43" i="2"/>
  <c r="B43" i="2"/>
  <c r="D43" i="2" s="1"/>
  <c r="C44" i="2" s="1"/>
  <c r="M44" i="2" s="1"/>
  <c r="I44" i="2"/>
  <c r="B44" i="2" l="1"/>
  <c r="D44" i="2" s="1"/>
  <c r="C49" i="3"/>
  <c r="H48" i="3"/>
  <c r="L45" i="2"/>
  <c r="N44" i="2" s="1"/>
  <c r="N43" i="2"/>
  <c r="C45" i="2"/>
  <c r="B49" i="3" l="1"/>
  <c r="D49" i="3" s="1"/>
  <c r="M45" i="2"/>
  <c r="L46" i="2"/>
  <c r="B45" i="2"/>
  <c r="D45" i="2" s="1"/>
  <c r="I45" i="2"/>
  <c r="C50" i="3" l="1"/>
  <c r="H49" i="3"/>
  <c r="N45" i="2"/>
  <c r="C46" i="2"/>
  <c r="H50" i="3" l="1"/>
  <c r="B50" i="3"/>
  <c r="D50" i="3" s="1"/>
  <c r="L47" i="2"/>
  <c r="M46" i="2"/>
  <c r="B46" i="2"/>
  <c r="D46" i="2" s="1"/>
  <c r="I46" i="2"/>
  <c r="C51" i="3" l="1"/>
  <c r="N46" i="2"/>
  <c r="C47" i="2"/>
  <c r="B51" i="3" l="1"/>
  <c r="D51" i="3" s="1"/>
  <c r="M47" i="2"/>
  <c r="L48" i="2"/>
  <c r="B47" i="2"/>
  <c r="D47" i="2" s="1"/>
  <c r="I47" i="2"/>
  <c r="C52" i="3" l="1"/>
  <c r="H51" i="3"/>
  <c r="N47" i="2"/>
  <c r="C48" i="2"/>
  <c r="B52" i="3" l="1"/>
  <c r="D52" i="3" s="1"/>
  <c r="L49" i="2"/>
  <c r="M48" i="2"/>
  <c r="B48" i="2"/>
  <c r="D48" i="2" s="1"/>
  <c r="I48" i="2"/>
  <c r="C53" i="3" l="1"/>
  <c r="H52" i="3"/>
  <c r="N48" i="2"/>
  <c r="C49" i="2"/>
  <c r="H53" i="3" l="1"/>
  <c r="B53" i="3"/>
  <c r="D53" i="3" s="1"/>
  <c r="M49" i="2"/>
  <c r="L50" i="2"/>
  <c r="B49" i="2"/>
  <c r="D49" i="2" s="1"/>
  <c r="I49" i="2"/>
  <c r="C54" i="3" l="1"/>
  <c r="N49" i="2"/>
  <c r="C50" i="2"/>
  <c r="H54" i="3" l="1"/>
  <c r="B54" i="3"/>
  <c r="D54" i="3" s="1"/>
  <c r="L51" i="2"/>
  <c r="M50" i="2"/>
  <c r="B50" i="2"/>
  <c r="D50" i="2" s="1"/>
  <c r="I50" i="2"/>
  <c r="C55" i="3" l="1"/>
  <c r="N50" i="2"/>
  <c r="C51" i="2"/>
  <c r="H55" i="3" l="1"/>
  <c r="B55" i="3"/>
  <c r="D55" i="3" s="1"/>
  <c r="M51" i="2"/>
  <c r="L52" i="2"/>
  <c r="B51" i="2"/>
  <c r="D51" i="2" s="1"/>
  <c r="I51" i="2"/>
  <c r="C56" i="3" l="1"/>
  <c r="N51" i="2"/>
  <c r="C52" i="2"/>
  <c r="B56" i="3" l="1"/>
  <c r="D56" i="3" s="1"/>
  <c r="L53" i="2"/>
  <c r="M52" i="2"/>
  <c r="B52" i="2"/>
  <c r="D52" i="2" s="1"/>
  <c r="I52" i="2"/>
  <c r="C57" i="3" l="1"/>
  <c r="H56" i="3"/>
  <c r="N52" i="2"/>
  <c r="C53" i="2"/>
  <c r="B57" i="3" l="1"/>
  <c r="D57" i="3" s="1"/>
  <c r="M53" i="2"/>
  <c r="L54" i="2"/>
  <c r="B53" i="2"/>
  <c r="D53" i="2" s="1"/>
  <c r="I53" i="2"/>
  <c r="C58" i="3" l="1"/>
  <c r="H57" i="3"/>
  <c r="N53" i="2"/>
  <c r="C54" i="2"/>
  <c r="B58" i="3" l="1"/>
  <c r="D58" i="3" s="1"/>
  <c r="L55" i="2"/>
  <c r="M54" i="2"/>
  <c r="B54" i="2"/>
  <c r="D54" i="2" s="1"/>
  <c r="I54" i="2"/>
  <c r="C59" i="3" l="1"/>
  <c r="H58" i="3"/>
  <c r="N54" i="2"/>
  <c r="C55" i="2"/>
  <c r="B59" i="3" l="1"/>
  <c r="D59" i="3" s="1"/>
  <c r="M55" i="2"/>
  <c r="L56" i="2"/>
  <c r="B55" i="2"/>
  <c r="D55" i="2" s="1"/>
  <c r="I55" i="2"/>
  <c r="C60" i="3" l="1"/>
  <c r="H59" i="3"/>
  <c r="N55" i="2"/>
  <c r="C56" i="2"/>
  <c r="B60" i="3" l="1"/>
  <c r="D60" i="3" s="1"/>
  <c r="L57" i="2"/>
  <c r="M56" i="2"/>
  <c r="B56" i="2"/>
  <c r="D56" i="2" s="1"/>
  <c r="I56" i="2"/>
  <c r="C61" i="3" l="1"/>
  <c r="H60" i="3"/>
  <c r="N56" i="2"/>
  <c r="C57" i="2"/>
  <c r="H61" i="3" l="1"/>
  <c r="B61" i="3"/>
  <c r="D61" i="3" s="1"/>
  <c r="M57" i="2"/>
  <c r="L58" i="2"/>
  <c r="B57" i="2"/>
  <c r="D57" i="2" s="1"/>
  <c r="I57" i="2"/>
  <c r="C62" i="3" l="1"/>
  <c r="N57" i="2"/>
  <c r="C58" i="2"/>
  <c r="B62" i="3" l="1"/>
  <c r="D62" i="3" s="1"/>
  <c r="L59" i="2"/>
  <c r="M58" i="2"/>
  <c r="B58" i="2"/>
  <c r="D58" i="2" s="1"/>
  <c r="I58" i="2"/>
  <c r="H62" i="3" l="1"/>
  <c r="C63" i="3"/>
  <c r="N58" i="2"/>
  <c r="C59" i="2"/>
  <c r="B63" i="3" l="1"/>
  <c r="D63" i="3" s="1"/>
  <c r="M59" i="2"/>
  <c r="L60" i="2"/>
  <c r="B59" i="2"/>
  <c r="D59" i="2" s="1"/>
  <c r="I59" i="2"/>
  <c r="C64" i="3" l="1"/>
  <c r="H63" i="3"/>
  <c r="N59" i="2"/>
  <c r="C60" i="2"/>
  <c r="B64" i="3" l="1"/>
  <c r="D64" i="3" s="1"/>
  <c r="L61" i="2"/>
  <c r="M60" i="2"/>
  <c r="B60" i="2"/>
  <c r="D60" i="2" s="1"/>
  <c r="I60" i="2"/>
  <c r="C65" i="3" l="1"/>
  <c r="H64" i="3"/>
  <c r="N60" i="2"/>
  <c r="C61" i="2"/>
  <c r="B65" i="3" l="1"/>
  <c r="D65" i="3" s="1"/>
  <c r="M61" i="2"/>
  <c r="L62" i="2"/>
  <c r="B61" i="2"/>
  <c r="D61" i="2" s="1"/>
  <c r="I61" i="2"/>
  <c r="C66" i="3" l="1"/>
  <c r="H65" i="3"/>
  <c r="N61" i="2"/>
  <c r="C62" i="2"/>
  <c r="B66" i="3" l="1"/>
  <c r="D66" i="3" s="1"/>
  <c r="L63" i="2"/>
  <c r="M62" i="2"/>
  <c r="B62" i="2"/>
  <c r="D62" i="2" s="1"/>
  <c r="I62" i="2"/>
  <c r="C67" i="3" l="1"/>
  <c r="H66" i="3"/>
  <c r="N62" i="2"/>
  <c r="C63" i="2"/>
  <c r="B67" i="3" l="1"/>
  <c r="D67" i="3" s="1"/>
  <c r="M63" i="2"/>
  <c r="L64" i="2"/>
  <c r="B63" i="2"/>
  <c r="D63" i="2" s="1"/>
  <c r="I63" i="2"/>
  <c r="C68" i="3" l="1"/>
  <c r="H67" i="3"/>
  <c r="N63" i="2"/>
  <c r="C64" i="2"/>
  <c r="B68" i="3" l="1"/>
  <c r="D68" i="3" s="1"/>
  <c r="L65" i="2"/>
  <c r="M64" i="2"/>
  <c r="B64" i="2"/>
  <c r="D64" i="2" s="1"/>
  <c r="I64" i="2"/>
  <c r="C69" i="3" l="1"/>
  <c r="H68" i="3"/>
  <c r="N64" i="2"/>
  <c r="C65" i="2"/>
  <c r="B69" i="3" l="1"/>
  <c r="D69" i="3" s="1"/>
  <c r="M65" i="2"/>
  <c r="L66" i="2"/>
  <c r="B65" i="2"/>
  <c r="D65" i="2" s="1"/>
  <c r="I65" i="2"/>
  <c r="C70" i="3" l="1"/>
  <c r="H69" i="3"/>
  <c r="N65" i="2"/>
  <c r="C66" i="2"/>
  <c r="B70" i="3" l="1"/>
  <c r="D70" i="3" s="1"/>
  <c r="L67" i="2"/>
  <c r="M66" i="2"/>
  <c r="B66" i="2"/>
  <c r="D66" i="2" s="1"/>
  <c r="I66" i="2"/>
  <c r="C71" i="3" l="1"/>
  <c r="H70" i="3"/>
  <c r="N66" i="2"/>
  <c r="C67" i="2"/>
  <c r="B71" i="3" l="1"/>
  <c r="D71" i="3" s="1"/>
  <c r="M67" i="2"/>
  <c r="L68" i="2"/>
  <c r="B67" i="2"/>
  <c r="D67" i="2" s="1"/>
  <c r="I67" i="2"/>
  <c r="C72" i="3" l="1"/>
  <c r="H71" i="3"/>
  <c r="N67" i="2"/>
  <c r="C68" i="2"/>
  <c r="B72" i="3" l="1"/>
  <c r="D72" i="3" s="1"/>
  <c r="L69" i="2"/>
  <c r="M68" i="2"/>
  <c r="B68" i="2"/>
  <c r="D68" i="2" s="1"/>
  <c r="I68" i="2"/>
  <c r="C73" i="3" l="1"/>
  <c r="H72" i="3"/>
  <c r="N68" i="2"/>
  <c r="C69" i="2"/>
  <c r="H73" i="3" l="1"/>
  <c r="B73" i="3"/>
  <c r="D73" i="3" s="1"/>
  <c r="M69" i="2"/>
  <c r="L70" i="2"/>
  <c r="B69" i="2"/>
  <c r="D69" i="2" s="1"/>
  <c r="I69" i="2"/>
  <c r="C74" i="3" l="1"/>
  <c r="N69" i="2"/>
  <c r="C70" i="2"/>
  <c r="B74" i="3" l="1"/>
  <c r="D74" i="3" s="1"/>
  <c r="L71" i="2"/>
  <c r="M70" i="2"/>
  <c r="B70" i="2"/>
  <c r="D70" i="2" s="1"/>
  <c r="I70" i="2"/>
  <c r="C75" i="3" l="1"/>
  <c r="H74" i="3"/>
  <c r="N70" i="2"/>
  <c r="C71" i="2"/>
  <c r="H75" i="3" l="1"/>
  <c r="B75" i="3"/>
  <c r="D75" i="3" s="1"/>
  <c r="M71" i="2"/>
  <c r="L72" i="2"/>
  <c r="B71" i="2"/>
  <c r="D71" i="2" s="1"/>
  <c r="I71" i="2"/>
  <c r="C76" i="3" l="1"/>
  <c r="N71" i="2"/>
  <c r="C72" i="2"/>
  <c r="B76" i="3" l="1"/>
  <c r="D76" i="3" s="1"/>
  <c r="L73" i="2"/>
  <c r="M72" i="2"/>
  <c r="B72" i="2"/>
  <c r="D72" i="2" s="1"/>
  <c r="I72" i="2"/>
  <c r="C77" i="3" l="1"/>
  <c r="H76" i="3"/>
  <c r="N72" i="2"/>
  <c r="C73" i="2"/>
  <c r="B77" i="3" l="1"/>
  <c r="D77" i="3" s="1"/>
  <c r="M73" i="2"/>
  <c r="L74" i="2"/>
  <c r="B73" i="2"/>
  <c r="D73" i="2" s="1"/>
  <c r="I73" i="2"/>
  <c r="C78" i="3" l="1"/>
  <c r="H77" i="3"/>
  <c r="N73" i="2"/>
  <c r="C74" i="2"/>
  <c r="B78" i="3" l="1"/>
  <c r="D78" i="3" s="1"/>
  <c r="L75" i="2"/>
  <c r="M74" i="2"/>
  <c r="B74" i="2"/>
  <c r="D74" i="2" s="1"/>
  <c r="I74" i="2"/>
  <c r="C79" i="3" l="1"/>
  <c r="H78" i="3"/>
  <c r="N74" i="2"/>
  <c r="C75" i="2"/>
  <c r="B79" i="3" l="1"/>
  <c r="D79" i="3" s="1"/>
  <c r="L76" i="2"/>
  <c r="M75" i="2"/>
  <c r="B75" i="2"/>
  <c r="D75" i="2" s="1"/>
  <c r="I75" i="2"/>
  <c r="C80" i="3" l="1"/>
  <c r="H79" i="3"/>
  <c r="N75" i="2"/>
  <c r="C76" i="2"/>
  <c r="H80" i="3" l="1"/>
  <c r="B80" i="3"/>
  <c r="D80" i="3" s="1"/>
  <c r="M76" i="2"/>
  <c r="I76" i="2"/>
  <c r="B76" i="2"/>
  <c r="D76" i="2" s="1"/>
  <c r="C7" i="2"/>
  <c r="C81" i="3" l="1"/>
  <c r="N76" i="2"/>
  <c r="C8" i="2"/>
  <c r="D8" i="2" s="1"/>
  <c r="B81" i="3" l="1"/>
  <c r="D81" i="3" s="1"/>
  <c r="C82" i="3" l="1"/>
  <c r="H81" i="3"/>
  <c r="H82" i="3" l="1"/>
  <c r="B82" i="3"/>
  <c r="D82" i="3" s="1"/>
  <c r="C83" i="3" l="1"/>
  <c r="B83" i="3" l="1"/>
  <c r="D83" i="3" s="1"/>
  <c r="C84" i="3" l="1"/>
  <c r="H83" i="3"/>
  <c r="B84" i="3" l="1"/>
  <c r="D84" i="3" s="1"/>
  <c r="C85" i="3" l="1"/>
  <c r="H84" i="3"/>
  <c r="B85" i="3" l="1"/>
  <c r="D85" i="3" s="1"/>
  <c r="C86" i="3" l="1"/>
  <c r="H85" i="3"/>
  <c r="H86" i="3" l="1"/>
  <c r="B86" i="3"/>
  <c r="D86" i="3" s="1"/>
  <c r="C87" i="3" l="1"/>
  <c r="B87" i="3" l="1"/>
  <c r="D87" i="3" s="1"/>
  <c r="C88" i="3" l="1"/>
  <c r="H87" i="3"/>
  <c r="H88" i="3" l="1"/>
  <c r="B88" i="3"/>
  <c r="D88" i="3" s="1"/>
</calcChain>
</file>

<file path=xl/sharedStrings.xml><?xml version="1.0" encoding="utf-8"?>
<sst xmlns="http://schemas.openxmlformats.org/spreadsheetml/2006/main" count="48" uniqueCount="29">
  <si>
    <t>Amount</t>
  </si>
  <si>
    <t>Rate</t>
  </si>
  <si>
    <t>Period</t>
  </si>
  <si>
    <t>Sum of Digits</t>
  </si>
  <si>
    <t>Capital</t>
  </si>
  <si>
    <t>Balance</t>
  </si>
  <si>
    <t>Rental</t>
  </si>
  <si>
    <t>Total Income</t>
  </si>
  <si>
    <t>Income</t>
  </si>
  <si>
    <t>Due Date</t>
  </si>
  <si>
    <t xml:space="preserve">Month End </t>
  </si>
  <si>
    <t>Income As At Month End Date</t>
  </si>
  <si>
    <t>Activate Date</t>
  </si>
  <si>
    <t>No of Days</t>
  </si>
  <si>
    <t xml:space="preserve">Total </t>
  </si>
  <si>
    <t>Contract Amount</t>
  </si>
  <si>
    <t>From Monthend to Due Date</t>
  </si>
  <si>
    <t>From Due Date to MonthEnd</t>
  </si>
  <si>
    <t>Totals</t>
  </si>
  <si>
    <t>*1</t>
  </si>
  <si>
    <t>Interest Per Day</t>
  </si>
  <si>
    <t>Rental Due Date</t>
  </si>
  <si>
    <t xml:space="preserve">Month End Date </t>
  </si>
  <si>
    <t>No of Days to Month End from Due Date</t>
  </si>
  <si>
    <t>Date Gap Between Due Dates</t>
  </si>
  <si>
    <t>Income Recognition on Month End</t>
  </si>
  <si>
    <t>Contract Expire Date</t>
  </si>
  <si>
    <t>Income Recognition on Due Date</t>
  </si>
  <si>
    <t>Balance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</si>
</sst>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3">
    <xf numFmtId="0" fontId="0" fillId="0" borderId="0" xfId="0"/>
    <xf numFmtId="43" fontId="0" fillId="0" borderId="0" xfId="1" applyFont="1"/>
    <xf numFmtId="8" fontId="0" fillId="0" borderId="0" xfId="1" applyNumberFormat="1" applyFont="1"/>
    <xf numFmtId="43" fontId="0" fillId="0" borderId="0" xfId="0" applyNumberFormat="1"/>
    <xf numFmtId="43" fontId="2" fillId="0" borderId="0" xfId="0" applyNumberFormat="1" applyFont="1"/>
    <xf numFmtId="43" fontId="2" fillId="0" borderId="0" xfId="1" applyFont="1"/>
    <xf numFmtId="14" fontId="0" fillId="0" borderId="0" xfId="0" applyNumberFormat="1"/>
    <xf numFmtId="0" fontId="2" fillId="0" borderId="0" xfId="0" applyFont="1"/>
    <xf numFmtId="14" fontId="2" fillId="0" borderId="0" xfId="1" applyNumberFormat="1" applyFont="1"/>
    <xf numFmtId="2" fontId="0" fillId="0" borderId="0" xfId="0" applyNumberFormat="1"/>
    <xf numFmtId="43" fontId="0" fillId="0" borderId="0" xfId="1" applyNumberFormat="1" applyFont="1"/>
    <xf numFmtId="8" fontId="0" fillId="0" borderId="0" xfId="0" applyNumberFormat="1"/>
    <xf numFmtId="43" fontId="0" fillId="2" borderId="0" xfId="1" applyFont="1" applyFill="1"/>
    <xf numFmtId="0" fontId="0" fillId="3" borderId="0" xfId="0" applyFill="1"/>
    <xf numFmtId="43" fontId="0" fillId="3" borderId="0" xfId="1" applyFont="1" applyFill="1"/>
    <xf numFmtId="43" fontId="2" fillId="0" borderId="0" xfId="1" applyFont="1" applyAlignment="1">
      <alignment wrapText="1"/>
    </xf>
    <xf numFmtId="43" fontId="2" fillId="2" borderId="0" xfId="1" applyFont="1" applyFill="1" applyAlignment="1">
      <alignment wrapText="1"/>
    </xf>
    <xf numFmtId="0" fontId="2" fillId="3" borderId="0" xfId="0" applyFont="1" applyFill="1"/>
    <xf numFmtId="43" fontId="2" fillId="3" borderId="0" xfId="1" applyFont="1" applyFill="1"/>
    <xf numFmtId="43" fontId="0" fillId="3" borderId="0" xfId="0" applyNumberFormat="1" applyFill="1"/>
    <xf numFmtId="43" fontId="2" fillId="3" borderId="0" xfId="0" applyNumberFormat="1" applyFont="1" applyFill="1"/>
    <xf numFmtId="0" fontId="2" fillId="4" borderId="0" xfId="0" applyFont="1" applyFill="1"/>
    <xf numFmtId="0" fontId="0" fillId="4" borderId="0" xfId="0" applyFill="1"/>
    <xf numFmtId="14" fontId="0" fillId="4" borderId="0" xfId="0" applyNumberFormat="1" applyFill="1"/>
    <xf numFmtId="0" fontId="2" fillId="0" borderId="1" xfId="0" applyFont="1" applyBorder="1"/>
    <xf numFmtId="43" fontId="2" fillId="0" borderId="1" xfId="0" applyNumberFormat="1" applyFont="1" applyBorder="1"/>
    <xf numFmtId="14" fontId="2" fillId="0" borderId="1" xfId="0" applyNumberFormat="1" applyFont="1" applyBorder="1"/>
    <xf numFmtId="0" fontId="0" fillId="3" borderId="0" xfId="0" applyFill="1" applyAlignment="1">
      <alignment horizontal="right"/>
    </xf>
    <xf numFmtId="43" fontId="2" fillId="5" borderId="0" xfId="1" applyFont="1" applyFill="1" applyAlignment="1">
      <alignment wrapText="1"/>
    </xf>
    <xf numFmtId="0" fontId="0" fillId="5" borderId="0" xfId="0" applyFill="1"/>
    <xf numFmtId="8" fontId="0" fillId="5" borderId="0" xfId="0" applyNumberFormat="1" applyFill="1"/>
    <xf numFmtId="43" fontId="0" fillId="5" borderId="0" xfId="0" applyNumberFormat="1" applyFill="1"/>
    <xf numFmtId="0" fontId="0" fillId="0" borderId="0" xfId="0" applyAlignment="1">
      <alignment vertical="top" wrapText="1"/>
    </xf>
    <xf numFmtId="0" fontId="3" fillId="0" borderId="0" xfId="0" applyFont="1"/>
    <xf numFmtId="43" fontId="3" fillId="0" borderId="0" xfId="1" applyFont="1"/>
    <xf numFmtId="43" fontId="4" fillId="0" borderId="0" xfId="1" applyFont="1"/>
    <xf numFmtId="8" fontId="3" fillId="0" borderId="0" xfId="1" applyNumberFormat="1" applyFont="1"/>
    <xf numFmtId="43" fontId="3" fillId="0" borderId="0" xfId="1" applyNumberFormat="1" applyFont="1"/>
    <xf numFmtId="0" fontId="4" fillId="0" borderId="0" xfId="0" applyFont="1"/>
    <xf numFmtId="14" fontId="4" fillId="0" borderId="0" xfId="1" applyNumberFormat="1" applyFont="1"/>
    <xf numFmtId="2" fontId="4" fillId="0" borderId="0" xfId="1" applyNumberFormat="1" applyFont="1"/>
    <xf numFmtId="2" fontId="3" fillId="0" borderId="0" xfId="0" applyNumberFormat="1" applyFont="1"/>
    <xf numFmtId="0" fontId="4" fillId="3" borderId="0" xfId="0" applyFont="1" applyFill="1" applyAlignment="1">
      <alignment vertical="top" wrapText="1"/>
    </xf>
    <xf numFmtId="43" fontId="4" fillId="3" borderId="0" xfId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43" fontId="4" fillId="0" borderId="0" xfId="1" applyFont="1" applyAlignment="1">
      <alignment vertical="top" wrapText="1"/>
    </xf>
    <xf numFmtId="0" fontId="4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/>
    <xf numFmtId="43" fontId="3" fillId="3" borderId="0" xfId="0" applyNumberFormat="1" applyFont="1" applyFill="1"/>
    <xf numFmtId="43" fontId="4" fillId="3" borderId="0" xfId="0" applyNumberFormat="1" applyFont="1" applyFill="1"/>
    <xf numFmtId="0" fontId="3" fillId="4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2" borderId="0" xfId="0" applyFont="1" applyFill="1"/>
    <xf numFmtId="0" fontId="3" fillId="3" borderId="0" xfId="0" applyFont="1" applyFill="1" applyAlignment="1">
      <alignment horizontal="right"/>
    </xf>
    <xf numFmtId="43" fontId="3" fillId="3" borderId="0" xfId="1" applyFont="1" applyFill="1"/>
    <xf numFmtId="43" fontId="3" fillId="5" borderId="0" xfId="0" applyNumberFormat="1" applyFont="1" applyFill="1"/>
    <xf numFmtId="14" fontId="3" fillId="4" borderId="0" xfId="0" applyNumberFormat="1" applyFont="1" applyFill="1"/>
    <xf numFmtId="2" fontId="3" fillId="6" borderId="0" xfId="0" applyNumberFormat="1" applyFont="1" applyFill="1"/>
    <xf numFmtId="43" fontId="3" fillId="7" borderId="0" xfId="1" applyFont="1" applyFill="1"/>
    <xf numFmtId="43" fontId="3" fillId="2" borderId="0" xfId="0" applyNumberFormat="1" applyFont="1" applyFill="1"/>
    <xf numFmtId="43" fontId="3" fillId="2" borderId="0" xfId="1" applyFont="1" applyFill="1"/>
    <xf numFmtId="0" fontId="4" fillId="0" borderId="1" xfId="0" applyFont="1" applyBorder="1"/>
    <xf numFmtId="43" fontId="4" fillId="0" borderId="1" xfId="0" applyNumberFormat="1" applyFont="1" applyBorder="1"/>
    <xf numFmtId="14" fontId="4" fillId="0" borderId="1" xfId="0" applyNumberFormat="1" applyFont="1" applyBorder="1"/>
    <xf numFmtId="43" fontId="4" fillId="0" borderId="1" xfId="1" applyFont="1" applyBorder="1"/>
    <xf numFmtId="43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1"/>
  <sheetViews>
    <sheetView topLeftCell="A13" workbookViewId="0">
      <selection activeCell="C63" sqref="C63"/>
    </sheetView>
  </sheetViews>
  <sheetFormatPr defaultRowHeight="15" x14ac:dyDescent="0.25"/>
  <cols>
    <col min="2" max="2" width="19" customWidth="1"/>
    <col min="3" max="3" width="17.7109375" style="1" customWidth="1"/>
    <col min="4" max="4" width="21.42578125" customWidth="1"/>
  </cols>
  <sheetData>
    <row r="2" spans="1:4" x14ac:dyDescent="0.25">
      <c r="B2" t="s">
        <v>0</v>
      </c>
      <c r="C2" s="5">
        <v>1000000</v>
      </c>
    </row>
    <row r="3" spans="1:4" x14ac:dyDescent="0.25">
      <c r="B3" t="s">
        <v>1</v>
      </c>
      <c r="C3" s="5">
        <v>16</v>
      </c>
      <c r="D3">
        <f>+C3/1200</f>
        <v>1.3333333333333334E-2</v>
      </c>
    </row>
    <row r="4" spans="1:4" x14ac:dyDescent="0.25">
      <c r="B4" t="s">
        <v>2</v>
      </c>
      <c r="C4" s="5">
        <v>60</v>
      </c>
    </row>
    <row r="6" spans="1:4" x14ac:dyDescent="0.25">
      <c r="B6" t="s">
        <v>6</v>
      </c>
      <c r="C6" s="2">
        <f>ABS(PMT(D3,C4,C2))</f>
        <v>24318.057116359134</v>
      </c>
    </row>
    <row r="7" spans="1:4" x14ac:dyDescent="0.25">
      <c r="B7" t="s">
        <v>7</v>
      </c>
      <c r="C7" s="2">
        <f>+(C6*C4)-C2</f>
        <v>459083.42698154808</v>
      </c>
    </row>
    <row r="8" spans="1:4" x14ac:dyDescent="0.25">
      <c r="B8" t="s">
        <v>3</v>
      </c>
      <c r="C8" s="1">
        <f>+(C4+1)*(C4/2)</f>
        <v>1830</v>
      </c>
    </row>
    <row r="10" spans="1:4" x14ac:dyDescent="0.25">
      <c r="B10" t="s">
        <v>4</v>
      </c>
      <c r="C10" s="1" t="s">
        <v>8</v>
      </c>
      <c r="D10" t="s">
        <v>5</v>
      </c>
    </row>
    <row r="11" spans="1:4" x14ac:dyDescent="0.25">
      <c r="A11">
        <v>0</v>
      </c>
      <c r="B11" s="3"/>
      <c r="C11" s="3"/>
      <c r="D11" s="4">
        <f>+C2</f>
        <v>1000000</v>
      </c>
    </row>
    <row r="12" spans="1:4" x14ac:dyDescent="0.25">
      <c r="A12">
        <v>1</v>
      </c>
      <c r="B12" s="3">
        <f>+$C$6-C12</f>
        <v>9266.1414776198526</v>
      </c>
      <c r="C12" s="1">
        <f>+$C$7*(($C$4-A11)/$C$8)</f>
        <v>15051.915638739281</v>
      </c>
      <c r="D12" s="3">
        <f>+D11-B12</f>
        <v>990733.85852238012</v>
      </c>
    </row>
    <row r="13" spans="1:4" x14ac:dyDescent="0.25">
      <c r="A13">
        <v>2</v>
      </c>
      <c r="B13" s="3">
        <f t="shared" ref="B13:B71" si="0">+$C$6-C13</f>
        <v>9517.0067382655088</v>
      </c>
      <c r="C13" s="1">
        <f t="shared" ref="C13:C23" si="1">+$C$7*(($C$4-A12)/$C$8)</f>
        <v>14801.050378093625</v>
      </c>
      <c r="D13" s="3">
        <f t="shared" ref="D13:D23" si="2">+D12-B13</f>
        <v>981216.85178411461</v>
      </c>
    </row>
    <row r="14" spans="1:4" x14ac:dyDescent="0.25">
      <c r="A14">
        <v>3</v>
      </c>
      <c r="B14" s="3">
        <f t="shared" si="0"/>
        <v>9767.8719989111632</v>
      </c>
      <c r="C14" s="1">
        <f t="shared" si="1"/>
        <v>14550.185117447971</v>
      </c>
      <c r="D14" s="3">
        <f t="shared" si="2"/>
        <v>971448.97978520347</v>
      </c>
    </row>
    <row r="15" spans="1:4" x14ac:dyDescent="0.25">
      <c r="A15">
        <v>4</v>
      </c>
      <c r="B15" s="3">
        <f t="shared" si="0"/>
        <v>10018.737259556816</v>
      </c>
      <c r="C15" s="1">
        <f t="shared" si="1"/>
        <v>14299.319856802318</v>
      </c>
      <c r="D15" s="3">
        <f t="shared" si="2"/>
        <v>961430.2425256467</v>
      </c>
    </row>
    <row r="16" spans="1:4" x14ac:dyDescent="0.25">
      <c r="A16">
        <v>5</v>
      </c>
      <c r="B16" s="3">
        <f t="shared" si="0"/>
        <v>10269.602520202472</v>
      </c>
      <c r="C16" s="1">
        <f t="shared" si="1"/>
        <v>14048.454596156662</v>
      </c>
      <c r="D16" s="3">
        <f t="shared" si="2"/>
        <v>951160.64000544418</v>
      </c>
    </row>
    <row r="17" spans="1:4" x14ac:dyDescent="0.25">
      <c r="A17">
        <v>6</v>
      </c>
      <c r="B17" s="3">
        <f t="shared" si="0"/>
        <v>10520.467780848126</v>
      </c>
      <c r="C17" s="1">
        <f t="shared" si="1"/>
        <v>13797.589335511007</v>
      </c>
      <c r="D17" s="3">
        <f t="shared" si="2"/>
        <v>940640.17222459603</v>
      </c>
    </row>
    <row r="18" spans="1:4" x14ac:dyDescent="0.25">
      <c r="A18">
        <v>7</v>
      </c>
      <c r="B18" s="3">
        <f t="shared" si="0"/>
        <v>10771.333041493781</v>
      </c>
      <c r="C18" s="1">
        <f t="shared" si="1"/>
        <v>13546.724074865353</v>
      </c>
      <c r="D18" s="3">
        <f t="shared" si="2"/>
        <v>929868.83918310225</v>
      </c>
    </row>
    <row r="19" spans="1:4" x14ac:dyDescent="0.25">
      <c r="A19">
        <v>8</v>
      </c>
      <c r="B19" s="3">
        <f t="shared" si="0"/>
        <v>11022.198302139435</v>
      </c>
      <c r="C19" s="1">
        <f t="shared" si="1"/>
        <v>13295.858814219699</v>
      </c>
      <c r="D19" s="3">
        <f t="shared" si="2"/>
        <v>918846.64088096283</v>
      </c>
    </row>
    <row r="20" spans="1:4" x14ac:dyDescent="0.25">
      <c r="A20">
        <v>9</v>
      </c>
      <c r="B20" s="3">
        <f t="shared" si="0"/>
        <v>11273.06356278509</v>
      </c>
      <c r="C20" s="1">
        <f t="shared" si="1"/>
        <v>13044.993553574044</v>
      </c>
      <c r="D20" s="3">
        <f t="shared" si="2"/>
        <v>907573.57731817779</v>
      </c>
    </row>
    <row r="21" spans="1:4" x14ac:dyDescent="0.25">
      <c r="A21">
        <v>10</v>
      </c>
      <c r="B21" s="3">
        <f t="shared" si="0"/>
        <v>11523.928823430744</v>
      </c>
      <c r="C21" s="1">
        <f t="shared" si="1"/>
        <v>12794.12829292839</v>
      </c>
      <c r="D21" s="3">
        <f t="shared" si="2"/>
        <v>896049.648494747</v>
      </c>
    </row>
    <row r="22" spans="1:4" x14ac:dyDescent="0.25">
      <c r="A22">
        <v>11</v>
      </c>
      <c r="B22" s="3">
        <f t="shared" si="0"/>
        <v>11774.7940840764</v>
      </c>
      <c r="C22" s="1">
        <f t="shared" si="1"/>
        <v>12543.263032282734</v>
      </c>
      <c r="D22" s="3">
        <f t="shared" si="2"/>
        <v>884274.85441067058</v>
      </c>
    </row>
    <row r="23" spans="1:4" x14ac:dyDescent="0.25">
      <c r="A23">
        <v>12</v>
      </c>
      <c r="B23" s="3">
        <f t="shared" si="0"/>
        <v>12025.659344722053</v>
      </c>
      <c r="C23" s="1">
        <f t="shared" si="1"/>
        <v>12292.397771637081</v>
      </c>
      <c r="D23" s="3">
        <f t="shared" si="2"/>
        <v>872249.19506594853</v>
      </c>
    </row>
    <row r="24" spans="1:4" x14ac:dyDescent="0.25">
      <c r="A24">
        <v>13</v>
      </c>
      <c r="B24" s="3">
        <f t="shared" si="0"/>
        <v>12276.524605367709</v>
      </c>
      <c r="C24" s="1">
        <f t="shared" ref="C24:C59" si="3">+$C$7*(($C$4-A23)/$C$8)</f>
        <v>12041.532510991425</v>
      </c>
      <c r="D24" s="3">
        <f t="shared" ref="D24:D59" si="4">+D23-B24</f>
        <v>859972.67046058085</v>
      </c>
    </row>
    <row r="25" spans="1:4" x14ac:dyDescent="0.25">
      <c r="A25">
        <v>14</v>
      </c>
      <c r="B25" s="3">
        <f t="shared" si="0"/>
        <v>12527.389866013364</v>
      </c>
      <c r="C25" s="1">
        <f t="shared" si="3"/>
        <v>11790.66725034577</v>
      </c>
      <c r="D25" s="3">
        <f t="shared" si="4"/>
        <v>847445.28059456754</v>
      </c>
    </row>
    <row r="26" spans="1:4" x14ac:dyDescent="0.25">
      <c r="A26">
        <v>15</v>
      </c>
      <c r="B26" s="3">
        <f t="shared" si="0"/>
        <v>12778.255126659018</v>
      </c>
      <c r="C26" s="1">
        <f t="shared" si="3"/>
        <v>11539.801989700116</v>
      </c>
      <c r="D26" s="3">
        <f t="shared" si="4"/>
        <v>834667.02546790848</v>
      </c>
    </row>
    <row r="27" spans="1:4" x14ac:dyDescent="0.25">
      <c r="A27">
        <v>16</v>
      </c>
      <c r="B27" s="3">
        <f t="shared" si="0"/>
        <v>13029.120387304672</v>
      </c>
      <c r="C27" s="1">
        <f t="shared" si="3"/>
        <v>11288.936729054461</v>
      </c>
      <c r="D27" s="3">
        <f t="shared" si="4"/>
        <v>821637.90508060378</v>
      </c>
    </row>
    <row r="28" spans="1:4" x14ac:dyDescent="0.25">
      <c r="A28">
        <v>17</v>
      </c>
      <c r="B28" s="3">
        <f t="shared" si="0"/>
        <v>13279.985647950327</v>
      </c>
      <c r="C28" s="1">
        <f t="shared" si="3"/>
        <v>11038.071468408807</v>
      </c>
      <c r="D28" s="3">
        <f t="shared" si="4"/>
        <v>808357.91943265346</v>
      </c>
    </row>
    <row r="29" spans="1:4" x14ac:dyDescent="0.25">
      <c r="A29">
        <v>18</v>
      </c>
      <c r="B29" s="3">
        <f t="shared" si="0"/>
        <v>13530.850908595981</v>
      </c>
      <c r="C29" s="1">
        <f t="shared" si="3"/>
        <v>10787.206207763153</v>
      </c>
      <c r="D29" s="3">
        <f t="shared" si="4"/>
        <v>794827.06852405751</v>
      </c>
    </row>
    <row r="30" spans="1:4" x14ac:dyDescent="0.25">
      <c r="A30">
        <v>19</v>
      </c>
      <c r="B30" s="3">
        <f t="shared" si="0"/>
        <v>13781.716169241638</v>
      </c>
      <c r="C30" s="1">
        <f t="shared" si="3"/>
        <v>10536.340947117496</v>
      </c>
      <c r="D30" s="3">
        <f t="shared" si="4"/>
        <v>781045.35235481593</v>
      </c>
    </row>
    <row r="31" spans="1:4" x14ac:dyDescent="0.25">
      <c r="A31">
        <v>20</v>
      </c>
      <c r="B31" s="3">
        <f t="shared" si="0"/>
        <v>14032.581429887292</v>
      </c>
      <c r="C31" s="1">
        <f t="shared" si="3"/>
        <v>10285.475686471842</v>
      </c>
      <c r="D31" s="3">
        <f t="shared" si="4"/>
        <v>767012.7709249286</v>
      </c>
    </row>
    <row r="32" spans="1:4" x14ac:dyDescent="0.25">
      <c r="A32">
        <v>21</v>
      </c>
      <c r="B32" s="3">
        <f t="shared" si="0"/>
        <v>14283.446690532946</v>
      </c>
      <c r="C32" s="1">
        <f t="shared" si="3"/>
        <v>10034.610425826188</v>
      </c>
      <c r="D32" s="3">
        <f t="shared" si="4"/>
        <v>752729.32423439564</v>
      </c>
    </row>
    <row r="33" spans="1:4" x14ac:dyDescent="0.25">
      <c r="A33">
        <v>22</v>
      </c>
      <c r="B33" s="3">
        <f t="shared" si="0"/>
        <v>14534.311951178601</v>
      </c>
      <c r="C33" s="1">
        <f t="shared" si="3"/>
        <v>9783.7451651805331</v>
      </c>
      <c r="D33" s="3">
        <f t="shared" si="4"/>
        <v>738195.01228321705</v>
      </c>
    </row>
    <row r="34" spans="1:4" x14ac:dyDescent="0.25">
      <c r="A34">
        <v>23</v>
      </c>
      <c r="B34" s="3">
        <f t="shared" si="0"/>
        <v>14785.177211824255</v>
      </c>
      <c r="C34" s="1">
        <f t="shared" si="3"/>
        <v>9532.8799045348787</v>
      </c>
      <c r="D34" s="3">
        <f t="shared" si="4"/>
        <v>723409.83507139282</v>
      </c>
    </row>
    <row r="35" spans="1:4" x14ac:dyDescent="0.25">
      <c r="A35">
        <v>24</v>
      </c>
      <c r="B35" s="3">
        <f t="shared" si="0"/>
        <v>15036.042472469911</v>
      </c>
      <c r="C35" s="1">
        <f t="shared" si="3"/>
        <v>9282.0146438892225</v>
      </c>
      <c r="D35" s="3">
        <f t="shared" si="4"/>
        <v>708373.79259892297</v>
      </c>
    </row>
    <row r="36" spans="1:4" x14ac:dyDescent="0.25">
      <c r="A36">
        <v>25</v>
      </c>
      <c r="B36" s="3">
        <f t="shared" si="0"/>
        <v>15286.907733115564</v>
      </c>
      <c r="C36" s="1">
        <f t="shared" si="3"/>
        <v>9031.1493832435699</v>
      </c>
      <c r="D36" s="3">
        <f t="shared" si="4"/>
        <v>693086.88486580737</v>
      </c>
    </row>
    <row r="37" spans="1:4" x14ac:dyDescent="0.25">
      <c r="A37">
        <v>26</v>
      </c>
      <c r="B37" s="3">
        <f t="shared" si="0"/>
        <v>15537.77299376122</v>
      </c>
      <c r="C37" s="1">
        <f t="shared" si="3"/>
        <v>8780.2841225979137</v>
      </c>
      <c r="D37" s="3">
        <f t="shared" si="4"/>
        <v>677549.11187204614</v>
      </c>
    </row>
    <row r="38" spans="1:4" x14ac:dyDescent="0.25">
      <c r="A38">
        <v>27</v>
      </c>
      <c r="B38" s="3">
        <f t="shared" si="0"/>
        <v>15788.638254406875</v>
      </c>
      <c r="C38" s="1">
        <f t="shared" si="3"/>
        <v>8529.4188619522592</v>
      </c>
      <c r="D38" s="3">
        <f t="shared" si="4"/>
        <v>661760.47361763928</v>
      </c>
    </row>
    <row r="39" spans="1:4" x14ac:dyDescent="0.25">
      <c r="A39">
        <v>28</v>
      </c>
      <c r="B39" s="3">
        <f t="shared" si="0"/>
        <v>16039.503515052529</v>
      </c>
      <c r="C39" s="1">
        <f t="shared" si="3"/>
        <v>8278.5536013066048</v>
      </c>
      <c r="D39" s="3">
        <f t="shared" si="4"/>
        <v>645720.97010258678</v>
      </c>
    </row>
    <row r="40" spans="1:4" x14ac:dyDescent="0.25">
      <c r="A40">
        <v>29</v>
      </c>
      <c r="B40" s="3">
        <f t="shared" si="0"/>
        <v>16290.368775698184</v>
      </c>
      <c r="C40" s="1">
        <f t="shared" si="3"/>
        <v>8027.6883406609504</v>
      </c>
      <c r="D40" s="3">
        <f t="shared" si="4"/>
        <v>629430.60132688854</v>
      </c>
    </row>
    <row r="41" spans="1:4" x14ac:dyDescent="0.25">
      <c r="A41">
        <v>30</v>
      </c>
      <c r="B41" s="3">
        <f t="shared" si="0"/>
        <v>16541.234036343838</v>
      </c>
      <c r="C41" s="1">
        <f t="shared" si="3"/>
        <v>7776.8230800152951</v>
      </c>
      <c r="D41" s="3">
        <f t="shared" si="4"/>
        <v>612889.36729054467</v>
      </c>
    </row>
    <row r="42" spans="1:4" x14ac:dyDescent="0.25">
      <c r="A42">
        <v>31</v>
      </c>
      <c r="B42" s="3">
        <f t="shared" si="0"/>
        <v>16792.099296989494</v>
      </c>
      <c r="C42" s="1">
        <f t="shared" si="3"/>
        <v>7525.9578193696407</v>
      </c>
      <c r="D42" s="3">
        <f t="shared" si="4"/>
        <v>596097.26799355517</v>
      </c>
    </row>
    <row r="43" spans="1:4" x14ac:dyDescent="0.25">
      <c r="A43">
        <v>32</v>
      </c>
      <c r="B43" s="3">
        <f t="shared" si="0"/>
        <v>17042.964557635147</v>
      </c>
      <c r="C43" s="1">
        <f t="shared" si="3"/>
        <v>7275.0925587239853</v>
      </c>
      <c r="D43" s="3">
        <f t="shared" si="4"/>
        <v>579054.30343592004</v>
      </c>
    </row>
    <row r="44" spans="1:4" x14ac:dyDescent="0.25">
      <c r="A44">
        <v>33</v>
      </c>
      <c r="B44" s="3">
        <f t="shared" si="0"/>
        <v>17293.829818280803</v>
      </c>
      <c r="C44" s="1">
        <f t="shared" si="3"/>
        <v>7024.2272980783309</v>
      </c>
      <c r="D44" s="3">
        <f t="shared" si="4"/>
        <v>561760.47361763928</v>
      </c>
    </row>
    <row r="45" spans="1:4" x14ac:dyDescent="0.25">
      <c r="A45">
        <v>34</v>
      </c>
      <c r="B45" s="3">
        <f t="shared" si="0"/>
        <v>17544.695078926459</v>
      </c>
      <c r="C45" s="1">
        <f t="shared" si="3"/>
        <v>6773.3620374326765</v>
      </c>
      <c r="D45" s="3">
        <f t="shared" si="4"/>
        <v>544215.77853871277</v>
      </c>
    </row>
    <row r="46" spans="1:4" x14ac:dyDescent="0.25">
      <c r="A46">
        <v>35</v>
      </c>
      <c r="B46" s="3">
        <f t="shared" si="0"/>
        <v>17795.560339572112</v>
      </c>
      <c r="C46" s="1">
        <f t="shared" si="3"/>
        <v>6522.4967767870221</v>
      </c>
      <c r="D46" s="3">
        <f t="shared" si="4"/>
        <v>526420.21819914063</v>
      </c>
    </row>
    <row r="47" spans="1:4" x14ac:dyDescent="0.25">
      <c r="A47">
        <v>36</v>
      </c>
      <c r="B47" s="3">
        <f t="shared" si="0"/>
        <v>18046.425600217768</v>
      </c>
      <c r="C47" s="1">
        <f t="shared" si="3"/>
        <v>6271.6315161413668</v>
      </c>
      <c r="D47" s="3">
        <f t="shared" si="4"/>
        <v>508373.79259892285</v>
      </c>
    </row>
    <row r="48" spans="1:4" x14ac:dyDescent="0.25">
      <c r="A48">
        <v>37</v>
      </c>
      <c r="B48" s="3">
        <f t="shared" si="0"/>
        <v>18297.290860863421</v>
      </c>
      <c r="C48" s="1">
        <f t="shared" si="3"/>
        <v>6020.7662554957124</v>
      </c>
      <c r="D48" s="3">
        <f t="shared" si="4"/>
        <v>490076.50173805945</v>
      </c>
    </row>
    <row r="49" spans="1:4" x14ac:dyDescent="0.25">
      <c r="A49">
        <v>38</v>
      </c>
      <c r="B49" s="3">
        <f t="shared" si="0"/>
        <v>18548.156121509077</v>
      </c>
      <c r="C49" s="1">
        <f t="shared" si="3"/>
        <v>5769.9009948500579</v>
      </c>
      <c r="D49" s="3">
        <f t="shared" si="4"/>
        <v>471528.34561655036</v>
      </c>
    </row>
    <row r="50" spans="1:4" x14ac:dyDescent="0.25">
      <c r="A50">
        <v>39</v>
      </c>
      <c r="B50" s="3">
        <f t="shared" si="0"/>
        <v>18799.02138215473</v>
      </c>
      <c r="C50" s="1">
        <f t="shared" si="3"/>
        <v>5519.0357342044035</v>
      </c>
      <c r="D50" s="3">
        <f t="shared" si="4"/>
        <v>452729.32423439564</v>
      </c>
    </row>
    <row r="51" spans="1:4" x14ac:dyDescent="0.25">
      <c r="A51">
        <v>40</v>
      </c>
      <c r="B51" s="3">
        <f t="shared" si="0"/>
        <v>19049.886642800386</v>
      </c>
      <c r="C51" s="1">
        <f t="shared" si="3"/>
        <v>5268.1704735587482</v>
      </c>
      <c r="D51" s="3">
        <f t="shared" si="4"/>
        <v>433679.43759159523</v>
      </c>
    </row>
    <row r="52" spans="1:4" x14ac:dyDescent="0.25">
      <c r="A52">
        <v>41</v>
      </c>
      <c r="B52" s="3">
        <f t="shared" si="0"/>
        <v>19300.751903446042</v>
      </c>
      <c r="C52" s="1">
        <f t="shared" si="3"/>
        <v>5017.3052129130938</v>
      </c>
      <c r="D52" s="3">
        <f t="shared" si="4"/>
        <v>414378.68568814918</v>
      </c>
    </row>
    <row r="53" spans="1:4" x14ac:dyDescent="0.25">
      <c r="A53">
        <v>42</v>
      </c>
      <c r="B53" s="3">
        <f t="shared" si="0"/>
        <v>19551.617164091695</v>
      </c>
      <c r="C53" s="1">
        <f t="shared" si="3"/>
        <v>4766.4399522674394</v>
      </c>
      <c r="D53" s="3">
        <f t="shared" si="4"/>
        <v>394827.06852405751</v>
      </c>
    </row>
    <row r="54" spans="1:4" x14ac:dyDescent="0.25">
      <c r="A54">
        <v>43</v>
      </c>
      <c r="B54" s="3">
        <f t="shared" si="0"/>
        <v>19802.482424737347</v>
      </c>
      <c r="C54" s="1">
        <f t="shared" si="3"/>
        <v>4515.574691621785</v>
      </c>
      <c r="D54" s="3">
        <f t="shared" si="4"/>
        <v>375024.58609932015</v>
      </c>
    </row>
    <row r="55" spans="1:4" x14ac:dyDescent="0.25">
      <c r="A55">
        <v>44</v>
      </c>
      <c r="B55" s="3">
        <f t="shared" si="0"/>
        <v>20053.347685383003</v>
      </c>
      <c r="C55" s="1">
        <f t="shared" si="3"/>
        <v>4264.7094309761296</v>
      </c>
      <c r="D55" s="3">
        <f t="shared" si="4"/>
        <v>354971.23841393716</v>
      </c>
    </row>
    <row r="56" spans="1:4" x14ac:dyDescent="0.25">
      <c r="A56">
        <v>45</v>
      </c>
      <c r="B56" s="3">
        <f t="shared" si="0"/>
        <v>20304.21294602866</v>
      </c>
      <c r="C56" s="1">
        <f t="shared" si="3"/>
        <v>4013.8441703304752</v>
      </c>
      <c r="D56" s="3">
        <f t="shared" si="4"/>
        <v>334667.02546790848</v>
      </c>
    </row>
    <row r="57" spans="1:4" x14ac:dyDescent="0.25">
      <c r="A57">
        <v>46</v>
      </c>
      <c r="B57" s="3">
        <f t="shared" si="0"/>
        <v>20555.078206674312</v>
      </c>
      <c r="C57" s="1">
        <f t="shared" si="3"/>
        <v>3762.9789096848203</v>
      </c>
      <c r="D57" s="3">
        <f t="shared" si="4"/>
        <v>314111.94726123416</v>
      </c>
    </row>
    <row r="58" spans="1:4" x14ac:dyDescent="0.25">
      <c r="A58">
        <v>47</v>
      </c>
      <c r="B58" s="3">
        <f t="shared" si="0"/>
        <v>20805.943467319968</v>
      </c>
      <c r="C58" s="1">
        <f t="shared" si="3"/>
        <v>3512.1136490391655</v>
      </c>
      <c r="D58" s="3">
        <f t="shared" si="4"/>
        <v>293306.00379391422</v>
      </c>
    </row>
    <row r="59" spans="1:4" x14ac:dyDescent="0.25">
      <c r="A59">
        <v>48</v>
      </c>
      <c r="B59" s="3">
        <f t="shared" si="0"/>
        <v>21056.808727965625</v>
      </c>
      <c r="C59" s="1">
        <f t="shared" si="3"/>
        <v>3261.248388393511</v>
      </c>
      <c r="D59" s="3">
        <f t="shared" si="4"/>
        <v>272249.19506594859</v>
      </c>
    </row>
    <row r="60" spans="1:4" x14ac:dyDescent="0.25">
      <c r="A60">
        <v>49</v>
      </c>
      <c r="B60" s="3">
        <f t="shared" si="0"/>
        <v>21307.673988611277</v>
      </c>
      <c r="C60" s="1">
        <f t="shared" ref="C60:C71" si="5">+$C$7*(($C$4-A59)/$C$8)</f>
        <v>3010.3831277478562</v>
      </c>
      <c r="D60" s="3">
        <f t="shared" ref="D60:D71" si="6">+D59-B60</f>
        <v>250941.52107733733</v>
      </c>
    </row>
    <row r="61" spans="1:4" x14ac:dyDescent="0.25">
      <c r="A61">
        <v>50</v>
      </c>
      <c r="B61" s="3">
        <f t="shared" si="0"/>
        <v>21558.539249256934</v>
      </c>
      <c r="C61" s="1">
        <f t="shared" si="5"/>
        <v>2759.5178671022018</v>
      </c>
      <c r="D61" s="3">
        <f t="shared" si="6"/>
        <v>229382.9818280804</v>
      </c>
    </row>
    <row r="62" spans="1:4" x14ac:dyDescent="0.25">
      <c r="A62">
        <v>51</v>
      </c>
      <c r="B62" s="3">
        <f t="shared" si="0"/>
        <v>21809.404509902586</v>
      </c>
      <c r="C62" s="1">
        <f t="shared" si="5"/>
        <v>2508.6526064565469</v>
      </c>
      <c r="D62" s="3">
        <f t="shared" si="6"/>
        <v>207573.57731817782</v>
      </c>
    </row>
    <row r="63" spans="1:4" x14ac:dyDescent="0.25">
      <c r="A63">
        <v>52</v>
      </c>
      <c r="B63" s="3">
        <f t="shared" si="0"/>
        <v>22060.269770548242</v>
      </c>
      <c r="C63" s="1">
        <f t="shared" si="5"/>
        <v>2257.7873458108925</v>
      </c>
      <c r="D63" s="3">
        <f t="shared" si="6"/>
        <v>185513.30754762958</v>
      </c>
    </row>
    <row r="64" spans="1:4" x14ac:dyDescent="0.25">
      <c r="A64">
        <v>53</v>
      </c>
      <c r="B64" s="3">
        <f t="shared" si="0"/>
        <v>22311.135031193895</v>
      </c>
      <c r="C64" s="1">
        <f t="shared" si="5"/>
        <v>2006.9220851652376</v>
      </c>
      <c r="D64" s="3">
        <f t="shared" si="6"/>
        <v>163202.17251643568</v>
      </c>
    </row>
    <row r="65" spans="1:4" x14ac:dyDescent="0.25">
      <c r="A65">
        <v>54</v>
      </c>
      <c r="B65" s="3">
        <f t="shared" si="0"/>
        <v>22562.000291839551</v>
      </c>
      <c r="C65" s="1">
        <f t="shared" si="5"/>
        <v>1756.0568245195827</v>
      </c>
      <c r="D65" s="3">
        <f t="shared" si="6"/>
        <v>140640.17222459611</v>
      </c>
    </row>
    <row r="66" spans="1:4" x14ac:dyDescent="0.25">
      <c r="A66">
        <v>55</v>
      </c>
      <c r="B66" s="3">
        <f t="shared" si="0"/>
        <v>22812.865552485207</v>
      </c>
      <c r="C66" s="1">
        <f t="shared" si="5"/>
        <v>1505.1915638739281</v>
      </c>
      <c r="D66" s="3">
        <f t="shared" si="6"/>
        <v>117827.30667211091</v>
      </c>
    </row>
    <row r="67" spans="1:4" x14ac:dyDescent="0.25">
      <c r="A67">
        <v>56</v>
      </c>
      <c r="B67" s="3">
        <f t="shared" si="0"/>
        <v>23063.73081313086</v>
      </c>
      <c r="C67" s="1">
        <f t="shared" si="5"/>
        <v>1254.3263032282734</v>
      </c>
      <c r="D67" s="3">
        <f t="shared" si="6"/>
        <v>94763.575858980039</v>
      </c>
    </row>
    <row r="68" spans="1:4" x14ac:dyDescent="0.25">
      <c r="A68">
        <v>57</v>
      </c>
      <c r="B68" s="3">
        <f t="shared" si="0"/>
        <v>23314.596073776516</v>
      </c>
      <c r="C68" s="1">
        <f t="shared" si="5"/>
        <v>1003.4610425826188</v>
      </c>
      <c r="D68" s="3">
        <f t="shared" si="6"/>
        <v>71448.979785203526</v>
      </c>
    </row>
    <row r="69" spans="1:4" x14ac:dyDescent="0.25">
      <c r="A69">
        <v>58</v>
      </c>
      <c r="B69" s="3">
        <f t="shared" si="0"/>
        <v>23565.461334422169</v>
      </c>
      <c r="C69" s="1">
        <f t="shared" si="5"/>
        <v>752.59578193696404</v>
      </c>
      <c r="D69" s="3">
        <f t="shared" si="6"/>
        <v>47883.518450781354</v>
      </c>
    </row>
    <row r="70" spans="1:4" x14ac:dyDescent="0.25">
      <c r="A70">
        <v>59</v>
      </c>
      <c r="B70" s="3">
        <f t="shared" si="0"/>
        <v>23816.326595067825</v>
      </c>
      <c r="C70" s="1">
        <f t="shared" si="5"/>
        <v>501.7305212913094</v>
      </c>
      <c r="D70" s="3">
        <f t="shared" si="6"/>
        <v>24067.191855713529</v>
      </c>
    </row>
    <row r="71" spans="1:4" x14ac:dyDescent="0.25">
      <c r="A71">
        <v>60</v>
      </c>
      <c r="B71" s="3">
        <f t="shared" si="0"/>
        <v>24067.191855713478</v>
      </c>
      <c r="C71" s="1">
        <f t="shared" si="5"/>
        <v>250.8652606456547</v>
      </c>
      <c r="D71" s="3">
        <f t="shared" si="6"/>
        <v>5.0931703299283981E-11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7"/>
  <sheetViews>
    <sheetView topLeftCell="C10" workbookViewId="0">
      <selection activeCell="I79" sqref="A1:XFD1048576"/>
    </sheetView>
  </sheetViews>
  <sheetFormatPr defaultRowHeight="15" x14ac:dyDescent="0.25"/>
  <cols>
    <col min="2" max="2" width="19" customWidth="1"/>
    <col min="3" max="3" width="17.7109375" style="1" customWidth="1"/>
    <col min="4" max="4" width="21.42578125" customWidth="1"/>
    <col min="5" max="5" width="21.42578125" hidden="1" customWidth="1"/>
    <col min="6" max="6" width="13.28515625" customWidth="1"/>
    <col min="7" max="7" width="13.140625" customWidth="1"/>
    <col min="8" max="8" width="13.5703125" bestFit="1" customWidth="1"/>
    <col min="9" max="13" width="15.7109375" style="1" customWidth="1"/>
    <col min="14" max="14" width="15.7109375" style="1" hidden="1" customWidth="1"/>
    <col min="15" max="15" width="11.85546875" customWidth="1"/>
  </cols>
  <sheetData>
    <row r="2" spans="1:15" x14ac:dyDescent="0.25">
      <c r="B2" t="s">
        <v>15</v>
      </c>
      <c r="C2" s="5">
        <v>150000</v>
      </c>
    </row>
    <row r="3" spans="1:15" x14ac:dyDescent="0.25">
      <c r="B3" t="s">
        <v>1</v>
      </c>
      <c r="C3" s="5">
        <v>24</v>
      </c>
      <c r="D3">
        <f>+C3/1200</f>
        <v>0.02</v>
      </c>
    </row>
    <row r="4" spans="1:15" x14ac:dyDescent="0.25">
      <c r="B4" t="s">
        <v>2</v>
      </c>
      <c r="C4" s="5">
        <v>12</v>
      </c>
    </row>
    <row r="6" spans="1:15" x14ac:dyDescent="0.25">
      <c r="B6" t="s">
        <v>6</v>
      </c>
      <c r="C6" s="2">
        <f>ABS(PMT(D3,C4,C2))</f>
        <v>14183.93949344272</v>
      </c>
    </row>
    <row r="7" spans="1:15" x14ac:dyDescent="0.25">
      <c r="B7" t="s">
        <v>7</v>
      </c>
      <c r="C7" s="10">
        <f>+SUM(C15:C76)</f>
        <v>-404301.87246005918</v>
      </c>
    </row>
    <row r="8" spans="1:15" x14ac:dyDescent="0.25">
      <c r="B8" t="s">
        <v>14</v>
      </c>
      <c r="C8" s="10">
        <f>+SUM(I15:I76)</f>
        <v>-403862.26902224857</v>
      </c>
      <c r="D8" s="11">
        <f>+C8-C7</f>
        <v>439.60343781061238</v>
      </c>
      <c r="E8" s="11"/>
    </row>
    <row r="9" spans="1:15" x14ac:dyDescent="0.25">
      <c r="B9" s="7" t="s">
        <v>12</v>
      </c>
      <c r="C9" s="8">
        <v>41710</v>
      </c>
    </row>
    <row r="10" spans="1:15" x14ac:dyDescent="0.25">
      <c r="B10" s="7"/>
      <c r="C10" s="8"/>
    </row>
    <row r="11" spans="1:15" x14ac:dyDescent="0.25">
      <c r="B11" s="7"/>
      <c r="C11" s="8"/>
      <c r="O11" s="9"/>
    </row>
    <row r="12" spans="1:15" x14ac:dyDescent="0.25">
      <c r="F12" s="9"/>
      <c r="O12" s="9"/>
    </row>
    <row r="13" spans="1:15" ht="45" x14ac:dyDescent="0.25">
      <c r="A13" s="17"/>
      <c r="B13" s="17" t="s">
        <v>4</v>
      </c>
      <c r="C13" s="18" t="s">
        <v>8</v>
      </c>
      <c r="D13" s="17" t="s">
        <v>5</v>
      </c>
      <c r="E13" s="17"/>
      <c r="F13" s="21" t="s">
        <v>9</v>
      </c>
      <c r="G13" s="21" t="s">
        <v>10</v>
      </c>
      <c r="H13" s="28" t="s">
        <v>4</v>
      </c>
      <c r="I13" s="28" t="s">
        <v>11</v>
      </c>
      <c r="J13" s="28"/>
      <c r="K13" s="28"/>
      <c r="L13" s="16" t="s">
        <v>16</v>
      </c>
      <c r="M13" s="16" t="s">
        <v>17</v>
      </c>
      <c r="N13" s="15"/>
      <c r="O13" s="7" t="s">
        <v>13</v>
      </c>
    </row>
    <row r="14" spans="1:15" x14ac:dyDescent="0.25">
      <c r="A14" s="13">
        <v>0</v>
      </c>
      <c r="B14" s="19"/>
      <c r="C14" s="19"/>
      <c r="D14" s="20">
        <f>+C2</f>
        <v>150000</v>
      </c>
      <c r="E14" s="20"/>
      <c r="F14" s="22"/>
      <c r="G14" s="22"/>
      <c r="H14" s="29"/>
      <c r="I14" s="29"/>
      <c r="J14" s="31">
        <f>D14</f>
        <v>150000</v>
      </c>
      <c r="K14" s="31"/>
      <c r="L14" s="12"/>
      <c r="M14" s="12"/>
    </row>
    <row r="15" spans="1:15" x14ac:dyDescent="0.25">
      <c r="A15" s="27" t="s">
        <v>19</v>
      </c>
      <c r="B15" s="19">
        <f>+$C$6-C15</f>
        <v>11183.93949344272</v>
      </c>
      <c r="C15" s="14">
        <f>+D14*$D$3</f>
        <v>3000</v>
      </c>
      <c r="D15" s="19">
        <f>+D14-B15</f>
        <v>138816.06050655729</v>
      </c>
      <c r="E15" s="31">
        <f>D14*$D$3</f>
        <v>3000</v>
      </c>
      <c r="F15" s="23">
        <v>41710</v>
      </c>
      <c r="G15" s="23">
        <f>+(DATE(YEAR(F15),MONTH(F15),28)+4)-DAY(DATE(YEAR(F15),MONTH(F15),28)+4)</f>
        <v>41729</v>
      </c>
      <c r="H15" s="30">
        <f t="shared" ref="H15:H26" si="0">$C$6-I15</f>
        <v>12218.42225206341</v>
      </c>
      <c r="I15" s="30">
        <f>+C15/(F16-F15)*O15</f>
        <v>1965.5172413793105</v>
      </c>
      <c r="J15" s="31">
        <f>J14-H15</f>
        <v>137781.57774793659</v>
      </c>
      <c r="K15" s="31">
        <f>J14*$D$3</f>
        <v>3000</v>
      </c>
      <c r="L15" s="12">
        <f>+C15/(F16-F15)*O15</f>
        <v>1965.5172413793105</v>
      </c>
      <c r="M15" s="12"/>
      <c r="N15" s="1">
        <f>+L15+L16</f>
        <v>3000</v>
      </c>
      <c r="O15" s="9">
        <f>+G15-C9</f>
        <v>19</v>
      </c>
    </row>
    <row r="16" spans="1:15" x14ac:dyDescent="0.25">
      <c r="A16" s="13">
        <v>2</v>
      </c>
      <c r="B16" s="19">
        <f t="shared" ref="B16:B76" si="1">+$C$6-C16</f>
        <v>11407.618283311574</v>
      </c>
      <c r="C16" s="14">
        <f t="shared" ref="C16:C76" si="2">+D15*$D$3</f>
        <v>2776.321210131146</v>
      </c>
      <c r="D16" s="19">
        <f t="shared" ref="D16:D76" si="3">+D15-B16</f>
        <v>127408.44222324571</v>
      </c>
      <c r="E16" s="31">
        <f t="shared" ref="E16:E26" si="4">D15*$D$3</f>
        <v>2776.321210131146</v>
      </c>
      <c r="F16" s="23">
        <v>41739</v>
      </c>
      <c r="G16" s="23">
        <f t="shared" ref="G16:G76" si="5">+(DATE(YEAR(F16),MONTH(F16),28)+4)-DAY(DATE(YEAR(F16),MONTH(F16),28)+4)</f>
        <v>41759</v>
      </c>
      <c r="H16" s="30">
        <f t="shared" si="0"/>
        <v>11298.575928067934</v>
      </c>
      <c r="I16" s="30">
        <f t="shared" ref="I16:I25" si="6">+(C15/(F16-F15)*(F16-G15))+(C16/(F17-F16))*O16</f>
        <v>2885.363565374787</v>
      </c>
      <c r="J16" s="31">
        <f t="shared" ref="J16:J26" si="7">J15-H16</f>
        <v>126483.00181986866</v>
      </c>
      <c r="K16" s="31">
        <f t="shared" ref="K16:K26" si="8">J15*$D$3</f>
        <v>2755.6315549587321</v>
      </c>
      <c r="L16" s="12">
        <f>+(C15/(F16-F15)*(F16-G15))</f>
        <v>1034.4827586206898</v>
      </c>
      <c r="M16" s="12">
        <f t="shared" ref="M16:M25" si="9">+(C16/(F17-F16))*O16</f>
        <v>1850.8808067540974</v>
      </c>
      <c r="N16" s="1">
        <f>+M16+L17</f>
        <v>2776.321210131146</v>
      </c>
      <c r="O16" s="9">
        <f t="shared" ref="O16:O49" si="10">+G16-F16</f>
        <v>20</v>
      </c>
    </row>
    <row r="17" spans="1:15" x14ac:dyDescent="0.25">
      <c r="A17" s="13">
        <v>3</v>
      </c>
      <c r="B17" s="19">
        <f t="shared" si="1"/>
        <v>11635.770648977807</v>
      </c>
      <c r="C17" s="14">
        <f t="shared" si="2"/>
        <v>2548.1688444649144</v>
      </c>
      <c r="D17" s="19">
        <f t="shared" si="3"/>
        <v>115772.67157426791</v>
      </c>
      <c r="E17" s="31">
        <f t="shared" si="4"/>
        <v>2548.1688444649144</v>
      </c>
      <c r="F17" s="23">
        <v>41769</v>
      </c>
      <c r="G17" s="23">
        <f t="shared" si="5"/>
        <v>41790</v>
      </c>
      <c r="H17" s="30">
        <f t="shared" si="0"/>
        <v>11532.320195428149</v>
      </c>
      <c r="I17" s="30">
        <f t="shared" si="6"/>
        <v>2651.6192980145715</v>
      </c>
      <c r="J17" s="31">
        <f t="shared" si="7"/>
        <v>114950.68162444051</v>
      </c>
      <c r="K17" s="31">
        <f t="shared" si="8"/>
        <v>2529.6600363973735</v>
      </c>
      <c r="L17" s="12">
        <f t="shared" ref="L17:L76" si="11">+(C16/(F17-F16)*(F17-G16))</f>
        <v>925.44040337704871</v>
      </c>
      <c r="M17" s="12">
        <f t="shared" si="9"/>
        <v>1726.1788946375227</v>
      </c>
      <c r="N17" s="1">
        <f t="shared" ref="N17:N76" si="12">+M17+L18</f>
        <v>2548.1688444649144</v>
      </c>
      <c r="O17" s="9">
        <f t="shared" si="10"/>
        <v>21</v>
      </c>
    </row>
    <row r="18" spans="1:15" x14ac:dyDescent="0.25">
      <c r="A18" s="13">
        <v>4</v>
      </c>
      <c r="B18" s="19">
        <f t="shared" si="1"/>
        <v>11868.486061957363</v>
      </c>
      <c r="C18" s="14">
        <f t="shared" si="2"/>
        <v>2315.4534314853581</v>
      </c>
      <c r="D18" s="19">
        <f t="shared" si="3"/>
        <v>103904.18551231055</v>
      </c>
      <c r="E18" s="31">
        <f t="shared" si="4"/>
        <v>2315.4534314853581</v>
      </c>
      <c r="F18" s="23">
        <v>41800</v>
      </c>
      <c r="G18" s="23">
        <f t="shared" si="5"/>
        <v>41820</v>
      </c>
      <c r="H18" s="30">
        <f t="shared" si="0"/>
        <v>11818.31392262509</v>
      </c>
      <c r="I18" s="30">
        <f t="shared" si="6"/>
        <v>2365.6255708176304</v>
      </c>
      <c r="J18" s="31">
        <f t="shared" si="7"/>
        <v>103132.36770181541</v>
      </c>
      <c r="K18" s="31">
        <f t="shared" si="8"/>
        <v>2299.0136324888103</v>
      </c>
      <c r="L18" s="12">
        <f t="shared" si="11"/>
        <v>821.9899498273918</v>
      </c>
      <c r="M18" s="12">
        <f t="shared" si="9"/>
        <v>1543.6356209902387</v>
      </c>
      <c r="N18" s="1">
        <f t="shared" si="12"/>
        <v>2315.4534314853581</v>
      </c>
      <c r="O18" s="9">
        <f t="shared" si="10"/>
        <v>20</v>
      </c>
    </row>
    <row r="19" spans="1:15" x14ac:dyDescent="0.25">
      <c r="A19" s="13">
        <v>5</v>
      </c>
      <c r="B19" s="19">
        <f t="shared" si="1"/>
        <v>12105.855783196508</v>
      </c>
      <c r="C19" s="14">
        <f t="shared" si="2"/>
        <v>2078.083710246211</v>
      </c>
      <c r="D19" s="19">
        <f t="shared" si="3"/>
        <v>91798.329729114048</v>
      </c>
      <c r="E19" s="31">
        <f t="shared" si="4"/>
        <v>2078.083710246211</v>
      </c>
      <c r="F19" s="23">
        <v>41830</v>
      </c>
      <c r="G19" s="23">
        <f t="shared" si="5"/>
        <v>41851</v>
      </c>
      <c r="H19" s="30">
        <f t="shared" si="0"/>
        <v>12004.38755665178</v>
      </c>
      <c r="I19" s="30">
        <f t="shared" si="6"/>
        <v>2179.5519367909401</v>
      </c>
      <c r="J19" s="31">
        <f t="shared" si="7"/>
        <v>91127.98014516363</v>
      </c>
      <c r="K19" s="31">
        <f t="shared" si="8"/>
        <v>2062.6473540363081</v>
      </c>
      <c r="L19" s="12">
        <f t="shared" si="11"/>
        <v>771.81781049511937</v>
      </c>
      <c r="M19" s="12">
        <f t="shared" si="9"/>
        <v>1407.7341262958205</v>
      </c>
      <c r="N19" s="1">
        <f t="shared" si="12"/>
        <v>2078.083710246211</v>
      </c>
      <c r="O19" s="9">
        <f t="shared" si="10"/>
        <v>21</v>
      </c>
    </row>
    <row r="20" spans="1:15" x14ac:dyDescent="0.25">
      <c r="A20" s="13">
        <v>6</v>
      </c>
      <c r="B20" s="19">
        <f t="shared" si="1"/>
        <v>12347.972898860438</v>
      </c>
      <c r="C20" s="14">
        <f t="shared" si="2"/>
        <v>1835.966594582281</v>
      </c>
      <c r="D20" s="19">
        <f t="shared" si="3"/>
        <v>79450.356830253615</v>
      </c>
      <c r="E20" s="31">
        <f t="shared" si="4"/>
        <v>1835.966594582281</v>
      </c>
      <c r="F20" s="23">
        <v>41861</v>
      </c>
      <c r="G20" s="23">
        <f t="shared" si="5"/>
        <v>41882</v>
      </c>
      <c r="H20" s="30">
        <f t="shared" si="0"/>
        <v>12269.870603484978</v>
      </c>
      <c r="I20" s="30">
        <f t="shared" si="6"/>
        <v>1914.0688899577424</v>
      </c>
      <c r="J20" s="31">
        <f t="shared" si="7"/>
        <v>78858.109541678656</v>
      </c>
      <c r="K20" s="31">
        <f t="shared" si="8"/>
        <v>1822.5596029032727</v>
      </c>
      <c r="L20" s="12">
        <f t="shared" si="11"/>
        <v>670.34958395039075</v>
      </c>
      <c r="M20" s="12">
        <f t="shared" si="9"/>
        <v>1243.7193060073516</v>
      </c>
      <c r="N20" s="1">
        <f t="shared" si="12"/>
        <v>1835.966594582281</v>
      </c>
      <c r="O20" s="9">
        <f t="shared" si="10"/>
        <v>21</v>
      </c>
    </row>
    <row r="21" spans="1:15" x14ac:dyDescent="0.25">
      <c r="A21" s="13">
        <v>7</v>
      </c>
      <c r="B21" s="19">
        <f t="shared" si="1"/>
        <v>12594.932356837648</v>
      </c>
      <c r="C21" s="14">
        <f t="shared" si="2"/>
        <v>1589.0071366050724</v>
      </c>
      <c r="D21" s="19">
        <f t="shared" si="3"/>
        <v>66855.424473415973</v>
      </c>
      <c r="E21" s="31">
        <f t="shared" si="4"/>
        <v>1589.0071366050724</v>
      </c>
      <c r="F21" s="23">
        <v>41892</v>
      </c>
      <c r="G21" s="23">
        <f t="shared" si="5"/>
        <v>41912</v>
      </c>
      <c r="H21" s="30">
        <f t="shared" si="0"/>
        <v>12532.354113797743</v>
      </c>
      <c r="I21" s="30">
        <f t="shared" si="6"/>
        <v>1651.5853796449778</v>
      </c>
      <c r="J21" s="31">
        <f t="shared" si="7"/>
        <v>66325.755427880911</v>
      </c>
      <c r="K21" s="31">
        <f t="shared" si="8"/>
        <v>1577.162190833573</v>
      </c>
      <c r="L21" s="12">
        <f t="shared" si="11"/>
        <v>592.24728857492937</v>
      </c>
      <c r="M21" s="12">
        <f t="shared" si="9"/>
        <v>1059.3380910700484</v>
      </c>
      <c r="N21" s="1">
        <f t="shared" si="12"/>
        <v>1589.0071366050727</v>
      </c>
      <c r="O21" s="9">
        <f t="shared" si="10"/>
        <v>20</v>
      </c>
    </row>
    <row r="22" spans="1:15" x14ac:dyDescent="0.25">
      <c r="A22" s="13">
        <v>8</v>
      </c>
      <c r="B22" s="19">
        <f t="shared" si="1"/>
        <v>12846.831003974401</v>
      </c>
      <c r="C22" s="14">
        <f t="shared" si="2"/>
        <v>1337.1084894683195</v>
      </c>
      <c r="D22" s="19">
        <f t="shared" si="3"/>
        <v>54008.59346944157</v>
      </c>
      <c r="E22" s="31">
        <f t="shared" si="4"/>
        <v>1337.1084894683195</v>
      </c>
      <c r="F22" s="23">
        <v>41922</v>
      </c>
      <c r="G22" s="23">
        <f t="shared" si="5"/>
        <v>41943</v>
      </c>
      <c r="H22" s="30">
        <f t="shared" si="0"/>
        <v>12748.487277622706</v>
      </c>
      <c r="I22" s="30">
        <f t="shared" si="6"/>
        <v>1435.4522158200148</v>
      </c>
      <c r="J22" s="31">
        <f t="shared" si="7"/>
        <v>53577.268150258205</v>
      </c>
      <c r="K22" s="31">
        <f t="shared" si="8"/>
        <v>1326.5151085576183</v>
      </c>
      <c r="L22" s="12">
        <f t="shared" si="11"/>
        <v>529.66904553502422</v>
      </c>
      <c r="M22" s="12">
        <f t="shared" si="9"/>
        <v>905.78317028499066</v>
      </c>
      <c r="N22" s="1">
        <f t="shared" si="12"/>
        <v>1337.1084894683195</v>
      </c>
      <c r="O22" s="9">
        <f t="shared" si="10"/>
        <v>21</v>
      </c>
    </row>
    <row r="23" spans="1:15" x14ac:dyDescent="0.25">
      <c r="A23" s="13">
        <v>9</v>
      </c>
      <c r="B23" s="19">
        <f t="shared" si="1"/>
        <v>13103.767624053889</v>
      </c>
      <c r="C23" s="14">
        <f t="shared" si="2"/>
        <v>1080.1718693888315</v>
      </c>
      <c r="D23" s="19">
        <f t="shared" si="3"/>
        <v>40904.825845387677</v>
      </c>
      <c r="E23" s="31">
        <f t="shared" si="4"/>
        <v>1080.1718693888315</v>
      </c>
      <c r="F23" s="23">
        <v>41953</v>
      </c>
      <c r="G23" s="23">
        <f t="shared" si="5"/>
        <v>41973</v>
      </c>
      <c r="H23" s="30">
        <f t="shared" si="0"/>
        <v>13032.499594666837</v>
      </c>
      <c r="I23" s="30">
        <f t="shared" si="6"/>
        <v>1151.4398987758832</v>
      </c>
      <c r="J23" s="31">
        <f t="shared" si="7"/>
        <v>40544.76855559137</v>
      </c>
      <c r="K23" s="31">
        <f t="shared" si="8"/>
        <v>1071.5453630051641</v>
      </c>
      <c r="L23" s="12">
        <f t="shared" si="11"/>
        <v>431.32531918332887</v>
      </c>
      <c r="M23" s="12">
        <f t="shared" si="9"/>
        <v>720.11457959255438</v>
      </c>
      <c r="N23" s="1">
        <f t="shared" si="12"/>
        <v>1080.1718693888315</v>
      </c>
      <c r="O23" s="9">
        <f t="shared" si="10"/>
        <v>20</v>
      </c>
    </row>
    <row r="24" spans="1:15" x14ac:dyDescent="0.25">
      <c r="A24" s="13">
        <v>10</v>
      </c>
      <c r="B24" s="19">
        <f t="shared" si="1"/>
        <v>13365.842976534967</v>
      </c>
      <c r="C24" s="14">
        <f t="shared" si="2"/>
        <v>818.09651690775354</v>
      </c>
      <c r="D24" s="19">
        <f t="shared" si="3"/>
        <v>27538.982868852712</v>
      </c>
      <c r="E24" s="31">
        <f t="shared" si="4"/>
        <v>818.09651690775354</v>
      </c>
      <c r="F24" s="23">
        <v>41983</v>
      </c>
      <c r="G24" s="23">
        <f t="shared" si="5"/>
        <v>42004</v>
      </c>
      <c r="H24" s="30">
        <f t="shared" si="0"/>
        <v>13269.687788966998</v>
      </c>
      <c r="I24" s="30">
        <f t="shared" si="6"/>
        <v>914.25170447572305</v>
      </c>
      <c r="J24" s="31">
        <f t="shared" si="7"/>
        <v>27275.080766624371</v>
      </c>
      <c r="K24" s="31">
        <f t="shared" si="8"/>
        <v>810.89537111182744</v>
      </c>
      <c r="L24" s="12">
        <f t="shared" si="11"/>
        <v>360.05728979627719</v>
      </c>
      <c r="M24" s="12">
        <f t="shared" si="9"/>
        <v>554.19441467944591</v>
      </c>
      <c r="N24" s="1">
        <f t="shared" si="12"/>
        <v>818.09651690775354</v>
      </c>
      <c r="O24" s="9">
        <f t="shared" si="10"/>
        <v>21</v>
      </c>
    </row>
    <row r="25" spans="1:15" x14ac:dyDescent="0.25">
      <c r="A25" s="13">
        <v>11</v>
      </c>
      <c r="B25" s="19">
        <f t="shared" si="1"/>
        <v>13633.159836065666</v>
      </c>
      <c r="C25" s="14">
        <f t="shared" si="2"/>
        <v>550.77965737705426</v>
      </c>
      <c r="D25" s="19">
        <f t="shared" si="3"/>
        <v>13905.823032787046</v>
      </c>
      <c r="E25" s="31">
        <f t="shared" si="4"/>
        <v>550.77965737705426</v>
      </c>
      <c r="F25" s="23">
        <v>42014</v>
      </c>
      <c r="G25" s="23">
        <f t="shared" si="5"/>
        <v>42035</v>
      </c>
      <c r="H25" s="30">
        <f t="shared" si="0"/>
        <v>13546.928591055763</v>
      </c>
      <c r="I25" s="30">
        <f t="shared" si="6"/>
        <v>637.01090238695724</v>
      </c>
      <c r="J25" s="31">
        <f t="shared" si="7"/>
        <v>13728.152175568608</v>
      </c>
      <c r="K25" s="31">
        <f t="shared" si="8"/>
        <v>545.5016153324874</v>
      </c>
      <c r="L25" s="12">
        <f t="shared" si="11"/>
        <v>263.90210222830763</v>
      </c>
      <c r="M25" s="12">
        <f t="shared" si="9"/>
        <v>373.10880015864961</v>
      </c>
      <c r="N25" s="1">
        <f t="shared" si="12"/>
        <v>550.77965737705426</v>
      </c>
      <c r="O25" s="9">
        <f t="shared" si="10"/>
        <v>21</v>
      </c>
    </row>
    <row r="26" spans="1:15" x14ac:dyDescent="0.25">
      <c r="A26" s="13">
        <v>12</v>
      </c>
      <c r="B26" s="19">
        <f t="shared" si="1"/>
        <v>13905.823032786979</v>
      </c>
      <c r="C26" s="14">
        <f t="shared" si="2"/>
        <v>278.11646065574092</v>
      </c>
      <c r="D26" s="19">
        <f t="shared" si="3"/>
        <v>6.730260793119669E-11</v>
      </c>
      <c r="E26" s="31">
        <f t="shared" si="4"/>
        <v>278.11646065574092</v>
      </c>
      <c r="F26" s="23">
        <v>42045</v>
      </c>
      <c r="G26" s="23">
        <f t="shared" si="5"/>
        <v>42063</v>
      </c>
      <c r="H26" s="30">
        <f t="shared" si="0"/>
        <v>13728.152175568575</v>
      </c>
      <c r="I26" s="30">
        <f>+(C25/(F26-F25)*(F26-G25))+(C26/O26*O26)</f>
        <v>455.78731787414551</v>
      </c>
      <c r="J26" s="31">
        <f t="shared" si="7"/>
        <v>3.2741809263825417E-11</v>
      </c>
      <c r="K26" s="31">
        <f t="shared" si="8"/>
        <v>274.56304351137214</v>
      </c>
      <c r="L26" s="12">
        <f t="shared" si="11"/>
        <v>177.67085721840459</v>
      </c>
      <c r="M26" s="12">
        <f>+C26/O26*O26</f>
        <v>278.11646065574092</v>
      </c>
      <c r="N26" s="1">
        <f>+M26+L29</f>
        <v>717.71989846642828</v>
      </c>
      <c r="O26" s="9">
        <f t="shared" si="10"/>
        <v>18</v>
      </c>
    </row>
    <row r="27" spans="1:15" ht="15.75" thickBot="1" x14ac:dyDescent="0.3">
      <c r="A27" s="24" t="s">
        <v>18</v>
      </c>
      <c r="B27" s="25">
        <f>SUM(B14:B26)</f>
        <v>149999.99999999997</v>
      </c>
      <c r="C27" s="25">
        <f>SUM(C14:C26)</f>
        <v>20207.273921312681</v>
      </c>
      <c r="D27" s="25"/>
      <c r="E27" s="25"/>
      <c r="F27" s="26"/>
      <c r="G27" s="26"/>
      <c r="H27" s="11">
        <f>SUM(H15:H26)</f>
        <v>149999.99999999997</v>
      </c>
      <c r="I27" s="25">
        <f>SUM(I14:I26)</f>
        <v>20207.273921312681</v>
      </c>
      <c r="J27" s="25"/>
      <c r="K27" s="25"/>
      <c r="L27" s="25">
        <f>SUM(L14:L26)</f>
        <v>8544.4696501862236</v>
      </c>
      <c r="M27" s="25">
        <f>SUM(M14:M26)</f>
        <v>11662.804271126464</v>
      </c>
      <c r="O27" s="9"/>
    </row>
    <row r="28" spans="1:15" ht="15.75" thickTop="1" x14ac:dyDescent="0.25">
      <c r="B28" s="3"/>
      <c r="D28" s="3"/>
      <c r="E28" s="3"/>
      <c r="F28" s="6"/>
      <c r="G28" s="6"/>
      <c r="O28" s="9"/>
    </row>
    <row r="29" spans="1:15" hidden="1" x14ac:dyDescent="0.25">
      <c r="A29">
        <v>13</v>
      </c>
      <c r="B29" s="3">
        <f t="shared" si="1"/>
        <v>14183.939493442718</v>
      </c>
      <c r="C29" s="1">
        <f>+D26*$D$3</f>
        <v>1.3460521586239338E-12</v>
      </c>
      <c r="D29" s="3">
        <f>+D26-B29</f>
        <v>-14183.939493442651</v>
      </c>
      <c r="E29" s="3"/>
      <c r="F29" s="6">
        <v>42014</v>
      </c>
      <c r="G29" s="6">
        <f t="shared" si="5"/>
        <v>42035</v>
      </c>
      <c r="I29" s="1">
        <f>+(C26/(F29-F26)*(F29-G26))+(C29/(F30-F29))*O29</f>
        <v>439.60343781068821</v>
      </c>
      <c r="L29" s="1">
        <f>+(C26/(F29-F26)*(F29-G26))</f>
        <v>439.6034378106873</v>
      </c>
      <c r="M29" s="1">
        <f t="shared" ref="M29:M75" si="13">+(C29/(F30-F29))*O29</f>
        <v>9.1184178487427782E-13</v>
      </c>
      <c r="N29" s="1">
        <f t="shared" si="12"/>
        <v>1.3460521586239338E-12</v>
      </c>
      <c r="O29" s="9">
        <f t="shared" si="10"/>
        <v>21</v>
      </c>
    </row>
    <row r="30" spans="1:15" hidden="1" x14ac:dyDescent="0.25">
      <c r="A30">
        <v>14</v>
      </c>
      <c r="B30" s="3">
        <f t="shared" si="1"/>
        <v>14467.618283311573</v>
      </c>
      <c r="C30" s="1">
        <f t="shared" si="2"/>
        <v>-283.67878986885302</v>
      </c>
      <c r="D30" s="3">
        <f t="shared" si="3"/>
        <v>-28651.557776754224</v>
      </c>
      <c r="E30" s="3"/>
      <c r="F30" s="6">
        <v>42045</v>
      </c>
      <c r="G30" s="6">
        <f t="shared" si="5"/>
        <v>42063</v>
      </c>
      <c r="I30" s="1">
        <f t="shared" ref="I30:I75" si="14">+(C29/(F30-F29)*(F30-G29))+(C30/(F31-F30))*O30</f>
        <v>-182.36493634426222</v>
      </c>
      <c r="L30" s="1">
        <f t="shared" si="11"/>
        <v>4.3421037374965606E-13</v>
      </c>
      <c r="M30" s="1">
        <f t="shared" si="13"/>
        <v>-182.36493634426265</v>
      </c>
      <c r="N30" s="1">
        <f t="shared" si="12"/>
        <v>-283.67878986885302</v>
      </c>
      <c r="O30" s="9">
        <f t="shared" si="10"/>
        <v>18</v>
      </c>
    </row>
    <row r="31" spans="1:15" hidden="1" x14ac:dyDescent="0.25">
      <c r="A31">
        <v>15</v>
      </c>
      <c r="B31" s="3">
        <f t="shared" si="1"/>
        <v>14756.970648977804</v>
      </c>
      <c r="C31" s="1">
        <f t="shared" si="2"/>
        <v>-573.03115553508451</v>
      </c>
      <c r="D31" s="3">
        <f t="shared" si="3"/>
        <v>-43408.528425732031</v>
      </c>
      <c r="E31" s="3"/>
      <c r="F31" s="6">
        <v>42073</v>
      </c>
      <c r="G31" s="6">
        <f t="shared" si="5"/>
        <v>42094</v>
      </c>
      <c r="I31" s="1">
        <f t="shared" si="14"/>
        <v>-489.4962492096476</v>
      </c>
      <c r="L31" s="1">
        <f t="shared" si="11"/>
        <v>-101.31385352459036</v>
      </c>
      <c r="M31" s="1">
        <f t="shared" si="13"/>
        <v>-388.18239568505726</v>
      </c>
      <c r="N31" s="1">
        <f t="shared" si="12"/>
        <v>-573.03115553508451</v>
      </c>
      <c r="O31" s="9">
        <f t="shared" si="10"/>
        <v>21</v>
      </c>
    </row>
    <row r="32" spans="1:15" hidden="1" x14ac:dyDescent="0.25">
      <c r="A32">
        <v>16</v>
      </c>
      <c r="B32" s="3">
        <f t="shared" si="1"/>
        <v>15052.110061957361</v>
      </c>
      <c r="C32" s="1">
        <f t="shared" si="2"/>
        <v>-868.17056851464065</v>
      </c>
      <c r="D32" s="3">
        <f t="shared" si="3"/>
        <v>-58460.638487689394</v>
      </c>
      <c r="E32" s="3"/>
      <c r="F32" s="6">
        <v>42104</v>
      </c>
      <c r="G32" s="6">
        <f t="shared" si="5"/>
        <v>42124</v>
      </c>
      <c r="I32" s="1">
        <f t="shared" si="14"/>
        <v>-763.62913885978776</v>
      </c>
      <c r="L32" s="1">
        <f t="shared" si="11"/>
        <v>-184.84875985002728</v>
      </c>
      <c r="M32" s="1">
        <f t="shared" si="13"/>
        <v>-578.78037900976051</v>
      </c>
      <c r="N32" s="1">
        <f t="shared" si="12"/>
        <v>-868.17056851464076</v>
      </c>
      <c r="O32" s="9">
        <f t="shared" si="10"/>
        <v>20</v>
      </c>
    </row>
    <row r="33" spans="1:15" hidden="1" x14ac:dyDescent="0.25">
      <c r="A33">
        <v>17</v>
      </c>
      <c r="B33" s="3">
        <f t="shared" si="1"/>
        <v>15353.152263196507</v>
      </c>
      <c r="C33" s="1">
        <f t="shared" si="2"/>
        <v>-1169.2127697537878</v>
      </c>
      <c r="D33" s="3">
        <f t="shared" si="3"/>
        <v>-73813.790750885906</v>
      </c>
      <c r="E33" s="3"/>
      <c r="F33" s="6">
        <v>42134</v>
      </c>
      <c r="G33" s="6">
        <f t="shared" si="5"/>
        <v>42155</v>
      </c>
      <c r="I33" s="1">
        <f t="shared" si="14"/>
        <v>-1081.4375496606722</v>
      </c>
      <c r="L33" s="1">
        <f t="shared" si="11"/>
        <v>-289.39018950488025</v>
      </c>
      <c r="M33" s="1">
        <f t="shared" si="13"/>
        <v>-792.04736015579181</v>
      </c>
      <c r="N33" s="1">
        <f t="shared" si="12"/>
        <v>-1169.2127697537878</v>
      </c>
      <c r="O33" s="9">
        <f t="shared" si="10"/>
        <v>21</v>
      </c>
    </row>
    <row r="34" spans="1:15" hidden="1" x14ac:dyDescent="0.25">
      <c r="A34">
        <v>18</v>
      </c>
      <c r="B34" s="3">
        <f t="shared" si="1"/>
        <v>15660.215308460438</v>
      </c>
      <c r="C34" s="1">
        <f t="shared" si="2"/>
        <v>-1476.2758150177181</v>
      </c>
      <c r="D34" s="3">
        <f t="shared" si="3"/>
        <v>-89474.006059346342</v>
      </c>
      <c r="E34" s="3"/>
      <c r="F34" s="6">
        <v>42165</v>
      </c>
      <c r="G34" s="6">
        <f t="shared" si="5"/>
        <v>42185</v>
      </c>
      <c r="I34" s="1">
        <f t="shared" si="14"/>
        <v>-1361.3492862764747</v>
      </c>
      <c r="L34" s="1">
        <f t="shared" si="11"/>
        <v>-377.16540959799607</v>
      </c>
      <c r="M34" s="1">
        <f t="shared" si="13"/>
        <v>-984.18387667847867</v>
      </c>
      <c r="N34" s="1">
        <f t="shared" si="12"/>
        <v>-1476.2758150177181</v>
      </c>
      <c r="O34" s="9">
        <f t="shared" si="10"/>
        <v>20</v>
      </c>
    </row>
    <row r="35" spans="1:15" hidden="1" x14ac:dyDescent="0.25">
      <c r="A35">
        <v>19</v>
      </c>
      <c r="B35" s="3">
        <f t="shared" si="1"/>
        <v>15973.419614629647</v>
      </c>
      <c r="C35" s="1">
        <f t="shared" si="2"/>
        <v>-1789.4801211869269</v>
      </c>
      <c r="D35" s="3">
        <f t="shared" si="3"/>
        <v>-105447.42567397599</v>
      </c>
      <c r="E35" s="3"/>
      <c r="F35" s="6">
        <v>42195</v>
      </c>
      <c r="G35" s="6">
        <f t="shared" si="5"/>
        <v>42216</v>
      </c>
      <c r="I35" s="1">
        <f t="shared" si="14"/>
        <v>-1704.3204075303834</v>
      </c>
      <c r="L35" s="1">
        <f t="shared" si="11"/>
        <v>-492.09193833923933</v>
      </c>
      <c r="M35" s="1">
        <f t="shared" si="13"/>
        <v>-1212.2284691911441</v>
      </c>
      <c r="N35" s="1">
        <f t="shared" si="12"/>
        <v>-1789.4801211869269</v>
      </c>
      <c r="O35" s="9">
        <f t="shared" si="10"/>
        <v>21</v>
      </c>
    </row>
    <row r="36" spans="1:15" hidden="1" x14ac:dyDescent="0.25">
      <c r="A36">
        <v>20</v>
      </c>
      <c r="B36" s="3">
        <f t="shared" si="1"/>
        <v>16292.88800692224</v>
      </c>
      <c r="C36" s="1">
        <f t="shared" si="2"/>
        <v>-2108.94851347952</v>
      </c>
      <c r="D36" s="3">
        <f t="shared" si="3"/>
        <v>-121740.31368089822</v>
      </c>
      <c r="E36" s="3"/>
      <c r="F36" s="6">
        <v>42226</v>
      </c>
      <c r="G36" s="6">
        <f t="shared" si="5"/>
        <v>42247</v>
      </c>
      <c r="I36" s="1">
        <f t="shared" si="14"/>
        <v>-2005.8941933851352</v>
      </c>
      <c r="L36" s="1">
        <f t="shared" si="11"/>
        <v>-577.25165199578282</v>
      </c>
      <c r="M36" s="1">
        <f t="shared" si="13"/>
        <v>-1428.6425413893523</v>
      </c>
      <c r="N36" s="1">
        <f t="shared" si="12"/>
        <v>-2108.94851347952</v>
      </c>
      <c r="O36" s="9">
        <f t="shared" si="10"/>
        <v>21</v>
      </c>
    </row>
    <row r="37" spans="1:15" hidden="1" x14ac:dyDescent="0.25">
      <c r="A37">
        <v>21</v>
      </c>
      <c r="B37" s="3">
        <f t="shared" si="1"/>
        <v>16618.745767060685</v>
      </c>
      <c r="C37" s="1">
        <f t="shared" si="2"/>
        <v>-2434.8062736179645</v>
      </c>
      <c r="D37" s="3">
        <f t="shared" si="3"/>
        <v>-138359.05944795892</v>
      </c>
      <c r="E37" s="3"/>
      <c r="F37" s="6">
        <v>42257</v>
      </c>
      <c r="G37" s="6">
        <f t="shared" si="5"/>
        <v>42277</v>
      </c>
      <c r="I37" s="1">
        <f t="shared" si="14"/>
        <v>-2303.5101545021444</v>
      </c>
      <c r="L37" s="1">
        <f t="shared" si="11"/>
        <v>-680.30597209016776</v>
      </c>
      <c r="M37" s="1">
        <f t="shared" si="13"/>
        <v>-1623.2041824119765</v>
      </c>
      <c r="N37" s="1">
        <f t="shared" si="12"/>
        <v>-2434.8062736179645</v>
      </c>
      <c r="O37" s="9">
        <f t="shared" si="10"/>
        <v>20</v>
      </c>
    </row>
    <row r="38" spans="1:15" hidden="1" x14ac:dyDescent="0.25">
      <c r="A38">
        <v>22</v>
      </c>
      <c r="B38" s="3">
        <f t="shared" si="1"/>
        <v>16951.120682401899</v>
      </c>
      <c r="C38" s="1">
        <f t="shared" si="2"/>
        <v>-2767.1811889591786</v>
      </c>
      <c r="D38" s="3">
        <f t="shared" si="3"/>
        <v>-155310.18013036082</v>
      </c>
      <c r="E38" s="3"/>
      <c r="F38" s="6">
        <v>42287</v>
      </c>
      <c r="G38" s="6">
        <f t="shared" si="5"/>
        <v>42308</v>
      </c>
      <c r="I38" s="1">
        <f t="shared" si="14"/>
        <v>-2686.1441869525288</v>
      </c>
      <c r="L38" s="1">
        <f t="shared" si="11"/>
        <v>-811.60209120598824</v>
      </c>
      <c r="M38" s="1">
        <f t="shared" si="13"/>
        <v>-1874.5420957465403</v>
      </c>
      <c r="N38" s="1">
        <f t="shared" si="12"/>
        <v>-2767.1811889591786</v>
      </c>
      <c r="O38" s="9">
        <f t="shared" si="10"/>
        <v>21</v>
      </c>
    </row>
    <row r="39" spans="1:15" hidden="1" x14ac:dyDescent="0.25">
      <c r="A39">
        <v>23</v>
      </c>
      <c r="B39" s="3">
        <f t="shared" si="1"/>
        <v>17290.143096049935</v>
      </c>
      <c r="C39" s="1">
        <f t="shared" si="2"/>
        <v>-3106.2036026072165</v>
      </c>
      <c r="D39" s="3">
        <f t="shared" si="3"/>
        <v>-172600.32322641075</v>
      </c>
      <c r="E39" s="3"/>
      <c r="F39" s="6">
        <v>42318</v>
      </c>
      <c r="G39" s="6">
        <f t="shared" si="5"/>
        <v>42338</v>
      </c>
      <c r="I39" s="1">
        <f t="shared" si="14"/>
        <v>-2963.4414949507823</v>
      </c>
      <c r="L39" s="1">
        <f t="shared" si="11"/>
        <v>-892.63909321263827</v>
      </c>
      <c r="M39" s="1">
        <f t="shared" si="13"/>
        <v>-2070.802401738144</v>
      </c>
      <c r="N39" s="1">
        <f t="shared" si="12"/>
        <v>-3106.203602607216</v>
      </c>
      <c r="O39" s="9">
        <f t="shared" si="10"/>
        <v>20</v>
      </c>
    </row>
    <row r="40" spans="1:15" hidden="1" x14ac:dyDescent="0.25">
      <c r="A40">
        <v>24</v>
      </c>
      <c r="B40" s="3">
        <f t="shared" si="1"/>
        <v>17635.945957970936</v>
      </c>
      <c r="C40" s="1">
        <f t="shared" si="2"/>
        <v>-3452.006464528215</v>
      </c>
      <c r="D40" s="3">
        <f t="shared" si="3"/>
        <v>-190236.2691843817</v>
      </c>
      <c r="E40" s="3"/>
      <c r="F40" s="6">
        <v>42348</v>
      </c>
      <c r="G40" s="6">
        <f t="shared" si="5"/>
        <v>42369</v>
      </c>
      <c r="I40" s="1">
        <f t="shared" si="14"/>
        <v>-3373.8571929688305</v>
      </c>
      <c r="L40" s="1">
        <f t="shared" si="11"/>
        <v>-1035.401200869072</v>
      </c>
      <c r="M40" s="1">
        <f t="shared" si="13"/>
        <v>-2338.4559920997585</v>
      </c>
      <c r="N40" s="1">
        <f t="shared" si="12"/>
        <v>-3452.006464528215</v>
      </c>
      <c r="O40" s="9">
        <f t="shared" si="10"/>
        <v>21</v>
      </c>
    </row>
    <row r="41" spans="1:15" hidden="1" x14ac:dyDescent="0.25">
      <c r="A41">
        <v>25</v>
      </c>
      <c r="B41" s="3">
        <f t="shared" si="1"/>
        <v>17988.664877130355</v>
      </c>
      <c r="C41" s="1">
        <f t="shared" si="2"/>
        <v>-3804.7253836876339</v>
      </c>
      <c r="D41" s="3">
        <f t="shared" si="3"/>
        <v>-208224.93406151206</v>
      </c>
      <c r="E41" s="3"/>
      <c r="F41" s="6">
        <v>42379</v>
      </c>
      <c r="G41" s="6">
        <f t="shared" si="5"/>
        <v>42400</v>
      </c>
      <c r="I41" s="1">
        <f t="shared" si="14"/>
        <v>-3690.9450871845956</v>
      </c>
      <c r="L41" s="1">
        <f t="shared" si="11"/>
        <v>-1113.5504724284565</v>
      </c>
      <c r="M41" s="1">
        <f t="shared" si="13"/>
        <v>-2577.3946147561392</v>
      </c>
      <c r="N41" s="1">
        <f t="shared" si="12"/>
        <v>-3804.7253836876343</v>
      </c>
      <c r="O41" s="9">
        <f t="shared" si="10"/>
        <v>21</v>
      </c>
    </row>
    <row r="42" spans="1:15" hidden="1" x14ac:dyDescent="0.25">
      <c r="A42">
        <v>26</v>
      </c>
      <c r="B42" s="3">
        <f t="shared" si="1"/>
        <v>18348.438174672963</v>
      </c>
      <c r="C42" s="1">
        <f t="shared" si="2"/>
        <v>-4164.4986812302413</v>
      </c>
      <c r="D42" s="3">
        <f t="shared" si="3"/>
        <v>-226573.37223618501</v>
      </c>
      <c r="E42" s="3"/>
      <c r="F42" s="6">
        <v>42410</v>
      </c>
      <c r="G42" s="6">
        <f t="shared" si="5"/>
        <v>42429</v>
      </c>
      <c r="I42" s="1">
        <f t="shared" si="14"/>
        <v>-3955.7954221513082</v>
      </c>
      <c r="L42" s="1">
        <f t="shared" si="11"/>
        <v>-1227.330768931495</v>
      </c>
      <c r="M42" s="1">
        <f t="shared" si="13"/>
        <v>-2728.4646532198135</v>
      </c>
      <c r="N42" s="1">
        <f t="shared" si="12"/>
        <v>-4164.4986812302413</v>
      </c>
      <c r="O42" s="9">
        <f t="shared" si="10"/>
        <v>19</v>
      </c>
    </row>
    <row r="43" spans="1:15" hidden="1" x14ac:dyDescent="0.25">
      <c r="A43">
        <v>27</v>
      </c>
      <c r="B43" s="3">
        <f t="shared" si="1"/>
        <v>18715.406938166419</v>
      </c>
      <c r="C43" s="1">
        <f t="shared" si="2"/>
        <v>-4531.4674447237003</v>
      </c>
      <c r="D43" s="3">
        <f t="shared" si="3"/>
        <v>-245288.77917435142</v>
      </c>
      <c r="E43" s="3"/>
      <c r="F43" s="6">
        <v>42439</v>
      </c>
      <c r="G43" s="6">
        <f t="shared" si="5"/>
        <v>42460</v>
      </c>
      <c r="I43" s="1">
        <f t="shared" si="14"/>
        <v>-4505.7377808877736</v>
      </c>
      <c r="L43" s="1">
        <f t="shared" si="11"/>
        <v>-1436.0340280104283</v>
      </c>
      <c r="M43" s="1">
        <f t="shared" si="13"/>
        <v>-3069.7037528773453</v>
      </c>
      <c r="N43" s="1">
        <f t="shared" si="12"/>
        <v>-4531.4674447237003</v>
      </c>
      <c r="O43" s="9">
        <f t="shared" si="10"/>
        <v>21</v>
      </c>
    </row>
    <row r="44" spans="1:15" hidden="1" x14ac:dyDescent="0.25">
      <c r="A44">
        <v>28</v>
      </c>
      <c r="B44" s="3">
        <f t="shared" si="1"/>
        <v>19089.715076929748</v>
      </c>
      <c r="C44" s="1">
        <f t="shared" si="2"/>
        <v>-4905.7755834870286</v>
      </c>
      <c r="D44" s="3">
        <f t="shared" si="3"/>
        <v>-264378.4942512812</v>
      </c>
      <c r="E44" s="3"/>
      <c r="F44" s="6">
        <v>42470</v>
      </c>
      <c r="G44" s="6">
        <f t="shared" si="5"/>
        <v>42490</v>
      </c>
      <c r="I44" s="1">
        <f t="shared" si="14"/>
        <v>-4732.2807475043737</v>
      </c>
      <c r="L44" s="1">
        <f t="shared" si="11"/>
        <v>-1461.763691846355</v>
      </c>
      <c r="M44" s="1">
        <f t="shared" si="13"/>
        <v>-3270.5170556580192</v>
      </c>
      <c r="N44" s="1">
        <f t="shared" si="12"/>
        <v>-4905.7755834870286</v>
      </c>
      <c r="O44" s="9">
        <f t="shared" si="10"/>
        <v>20</v>
      </c>
    </row>
    <row r="45" spans="1:15" hidden="1" x14ac:dyDescent="0.25">
      <c r="A45">
        <v>29</v>
      </c>
      <c r="B45" s="3">
        <f t="shared" si="1"/>
        <v>19471.509378468345</v>
      </c>
      <c r="C45" s="1">
        <f t="shared" si="2"/>
        <v>-5287.569885025624</v>
      </c>
      <c r="D45" s="3">
        <f t="shared" si="3"/>
        <v>-283850.00362974952</v>
      </c>
      <c r="E45" s="3"/>
      <c r="F45" s="6">
        <v>42500</v>
      </c>
      <c r="G45" s="6">
        <f t="shared" si="5"/>
        <v>42521</v>
      </c>
      <c r="I45" s="1">
        <f t="shared" si="14"/>
        <v>-5217.1607080076583</v>
      </c>
      <c r="L45" s="1">
        <f t="shared" si="11"/>
        <v>-1635.2585278290096</v>
      </c>
      <c r="M45" s="1">
        <f t="shared" si="13"/>
        <v>-3581.9021801786485</v>
      </c>
      <c r="N45" s="1">
        <f t="shared" si="12"/>
        <v>-5287.569885025624</v>
      </c>
      <c r="O45" s="9">
        <f t="shared" si="10"/>
        <v>21</v>
      </c>
    </row>
    <row r="46" spans="1:15" hidden="1" x14ac:dyDescent="0.25">
      <c r="A46">
        <v>30</v>
      </c>
      <c r="B46" s="3">
        <f t="shared" si="1"/>
        <v>19860.939566037712</v>
      </c>
      <c r="C46" s="1">
        <f t="shared" si="2"/>
        <v>-5677.0000725949903</v>
      </c>
      <c r="D46" s="3">
        <f t="shared" si="3"/>
        <v>-303710.94319578726</v>
      </c>
      <c r="E46" s="3"/>
      <c r="F46" s="6">
        <v>42531</v>
      </c>
      <c r="G46" s="6">
        <f t="shared" si="5"/>
        <v>42551</v>
      </c>
      <c r="I46" s="1">
        <f t="shared" si="14"/>
        <v>-5490.334419910303</v>
      </c>
      <c r="L46" s="1">
        <f t="shared" si="11"/>
        <v>-1705.6677048469755</v>
      </c>
      <c r="M46" s="1">
        <f t="shared" si="13"/>
        <v>-3784.666715063327</v>
      </c>
      <c r="N46" s="1">
        <f t="shared" si="12"/>
        <v>-5677.0000725949903</v>
      </c>
      <c r="O46" s="9">
        <f t="shared" si="10"/>
        <v>20</v>
      </c>
    </row>
    <row r="47" spans="1:15" hidden="1" x14ac:dyDescent="0.25">
      <c r="A47">
        <v>31</v>
      </c>
      <c r="B47" s="3">
        <f t="shared" si="1"/>
        <v>20258.158357358465</v>
      </c>
      <c r="C47" s="1">
        <f t="shared" si="2"/>
        <v>-6074.2188639157457</v>
      </c>
      <c r="D47" s="3">
        <f t="shared" si="3"/>
        <v>-323969.10155314574</v>
      </c>
      <c r="E47" s="3"/>
      <c r="F47" s="6">
        <v>42561</v>
      </c>
      <c r="G47" s="6">
        <f t="shared" si="5"/>
        <v>42582</v>
      </c>
      <c r="I47" s="1">
        <f t="shared" si="14"/>
        <v>-6007.1267814745879</v>
      </c>
      <c r="L47" s="1">
        <f t="shared" si="11"/>
        <v>-1892.3333575316635</v>
      </c>
      <c r="M47" s="1">
        <f t="shared" si="13"/>
        <v>-4114.7934239429242</v>
      </c>
      <c r="N47" s="1">
        <f t="shared" si="12"/>
        <v>-6074.2188639157448</v>
      </c>
      <c r="O47" s="9">
        <f t="shared" si="10"/>
        <v>21</v>
      </c>
    </row>
    <row r="48" spans="1:15" hidden="1" x14ac:dyDescent="0.25">
      <c r="A48">
        <v>32</v>
      </c>
      <c r="B48" s="3">
        <f t="shared" si="1"/>
        <v>20663.321524505634</v>
      </c>
      <c r="C48" s="1">
        <f t="shared" si="2"/>
        <v>-6479.3820310629153</v>
      </c>
      <c r="D48" s="3">
        <f t="shared" si="3"/>
        <v>-344632.42307765136</v>
      </c>
      <c r="E48" s="3"/>
      <c r="F48" s="6">
        <v>42592</v>
      </c>
      <c r="G48" s="6">
        <f t="shared" si="5"/>
        <v>42613</v>
      </c>
      <c r="I48" s="1">
        <f t="shared" si="14"/>
        <v>-6348.6842352089898</v>
      </c>
      <c r="L48" s="1">
        <f t="shared" si="11"/>
        <v>-1959.4254399728211</v>
      </c>
      <c r="M48" s="1">
        <f t="shared" si="13"/>
        <v>-4389.2587952361682</v>
      </c>
      <c r="N48" s="1">
        <f t="shared" si="12"/>
        <v>-6479.3820310629153</v>
      </c>
      <c r="O48" s="9">
        <f t="shared" si="10"/>
        <v>21</v>
      </c>
    </row>
    <row r="49" spans="1:15" hidden="1" x14ac:dyDescent="0.25">
      <c r="A49">
        <v>33</v>
      </c>
      <c r="B49" s="3">
        <f t="shared" si="1"/>
        <v>21076.587954995746</v>
      </c>
      <c r="C49" s="1">
        <f t="shared" si="2"/>
        <v>-6892.6484615530271</v>
      </c>
      <c r="D49" s="3">
        <f t="shared" si="3"/>
        <v>-365709.0110326471</v>
      </c>
      <c r="E49" s="3"/>
      <c r="F49" s="6">
        <v>42623</v>
      </c>
      <c r="G49" s="6">
        <f t="shared" si="5"/>
        <v>42643</v>
      </c>
      <c r="I49" s="1">
        <f t="shared" si="14"/>
        <v>-6685.2222101954321</v>
      </c>
      <c r="L49" s="1">
        <f t="shared" si="11"/>
        <v>-2090.1232358267471</v>
      </c>
      <c r="M49" s="1">
        <f t="shared" si="13"/>
        <v>-4595.098974368685</v>
      </c>
      <c r="N49" s="1">
        <f t="shared" si="12"/>
        <v>-6892.648461553028</v>
      </c>
      <c r="O49" s="9">
        <f t="shared" si="10"/>
        <v>20</v>
      </c>
    </row>
    <row r="50" spans="1:15" hidden="1" x14ac:dyDescent="0.25">
      <c r="A50">
        <v>34</v>
      </c>
      <c r="B50" s="3">
        <f t="shared" si="1"/>
        <v>21498.119714095661</v>
      </c>
      <c r="C50" s="1">
        <f t="shared" si="2"/>
        <v>-7314.1802206529419</v>
      </c>
      <c r="D50" s="3">
        <f t="shared" si="3"/>
        <v>-387207.13074674277</v>
      </c>
      <c r="E50" s="3"/>
      <c r="F50" s="6">
        <v>42653</v>
      </c>
      <c r="G50" s="6">
        <f t="shared" si="5"/>
        <v>42674</v>
      </c>
      <c r="I50" s="1">
        <f t="shared" si="14"/>
        <v>-7252.3167334331101</v>
      </c>
      <c r="L50" s="1">
        <f t="shared" si="11"/>
        <v>-2297.5494871843425</v>
      </c>
      <c r="M50" s="1">
        <f t="shared" si="13"/>
        <v>-4954.7672462487672</v>
      </c>
      <c r="N50" s="1">
        <f t="shared" si="12"/>
        <v>-7314.1802206529419</v>
      </c>
      <c r="O50" s="9">
        <f t="shared" ref="O50:O75" si="15">+G50-F50</f>
        <v>21</v>
      </c>
    </row>
    <row r="51" spans="1:15" hidden="1" x14ac:dyDescent="0.25">
      <c r="A51">
        <v>35</v>
      </c>
      <c r="B51" s="3">
        <f t="shared" si="1"/>
        <v>21928.082108377574</v>
      </c>
      <c r="C51" s="1">
        <f t="shared" si="2"/>
        <v>-7744.1426149348554</v>
      </c>
      <c r="D51" s="3">
        <f t="shared" si="3"/>
        <v>-409135.21285512036</v>
      </c>
      <c r="E51" s="3"/>
      <c r="F51" s="6">
        <v>42684</v>
      </c>
      <c r="G51" s="6">
        <f t="shared" si="5"/>
        <v>42704</v>
      </c>
      <c r="I51" s="1">
        <f t="shared" si="14"/>
        <v>-7522.174717694078</v>
      </c>
      <c r="L51" s="1">
        <f t="shared" si="11"/>
        <v>-2359.4129744041747</v>
      </c>
      <c r="M51" s="1">
        <f t="shared" si="13"/>
        <v>-5162.7617432899033</v>
      </c>
      <c r="N51" s="1">
        <f t="shared" si="12"/>
        <v>-7744.1426149348554</v>
      </c>
      <c r="O51" s="9">
        <f t="shared" si="15"/>
        <v>20</v>
      </c>
    </row>
    <row r="52" spans="1:15" hidden="1" x14ac:dyDescent="0.25">
      <c r="A52">
        <v>36</v>
      </c>
      <c r="B52" s="3">
        <f t="shared" si="1"/>
        <v>22366.643750545129</v>
      </c>
      <c r="C52" s="1">
        <f t="shared" si="2"/>
        <v>-8182.7042571024076</v>
      </c>
      <c r="D52" s="3">
        <f t="shared" si="3"/>
        <v>-431501.85660566547</v>
      </c>
      <c r="E52" s="3"/>
      <c r="F52" s="6">
        <v>42714</v>
      </c>
      <c r="G52" s="6">
        <f t="shared" si="5"/>
        <v>42735</v>
      </c>
      <c r="I52" s="1">
        <f t="shared" si="14"/>
        <v>-8124.5031103272268</v>
      </c>
      <c r="L52" s="1">
        <f t="shared" si="11"/>
        <v>-2581.3808716449516</v>
      </c>
      <c r="M52" s="1">
        <f t="shared" si="13"/>
        <v>-5543.1222386822756</v>
      </c>
      <c r="N52" s="1">
        <f t="shared" si="12"/>
        <v>-8182.7042571024067</v>
      </c>
      <c r="O52" s="9">
        <f t="shared" si="15"/>
        <v>21</v>
      </c>
    </row>
    <row r="53" spans="1:15" hidden="1" x14ac:dyDescent="0.25">
      <c r="A53">
        <v>37</v>
      </c>
      <c r="B53" s="3">
        <f t="shared" si="1"/>
        <v>22813.976625556032</v>
      </c>
      <c r="C53" s="1">
        <f t="shared" si="2"/>
        <v>-8630.0371321133098</v>
      </c>
      <c r="D53" s="3">
        <f t="shared" si="3"/>
        <v>-454315.83323122148</v>
      </c>
      <c r="E53" s="3"/>
      <c r="F53" s="6">
        <v>42745</v>
      </c>
      <c r="G53" s="6">
        <f t="shared" si="5"/>
        <v>42766</v>
      </c>
      <c r="I53" s="1">
        <f t="shared" si="14"/>
        <v>-8485.7362046904382</v>
      </c>
      <c r="L53" s="1">
        <f t="shared" si="11"/>
        <v>-2639.5820184201311</v>
      </c>
      <c r="M53" s="1">
        <f t="shared" si="13"/>
        <v>-5846.1541862703061</v>
      </c>
      <c r="N53" s="1">
        <f t="shared" si="12"/>
        <v>-8630.0371321133098</v>
      </c>
      <c r="O53" s="9">
        <f t="shared" si="15"/>
        <v>21</v>
      </c>
    </row>
    <row r="54" spans="1:15" hidden="1" x14ac:dyDescent="0.25">
      <c r="A54">
        <v>38</v>
      </c>
      <c r="B54" s="3">
        <f t="shared" si="1"/>
        <v>23270.25615806715</v>
      </c>
      <c r="C54" s="1">
        <f t="shared" si="2"/>
        <v>-9086.3166646244299</v>
      </c>
      <c r="D54" s="3">
        <f t="shared" si="3"/>
        <v>-477586.08938928862</v>
      </c>
      <c r="E54" s="3"/>
      <c r="F54" s="6">
        <v>42776</v>
      </c>
      <c r="G54" s="6">
        <f t="shared" si="5"/>
        <v>42794</v>
      </c>
      <c r="I54" s="1">
        <f t="shared" si="14"/>
        <v>-8625.0865159587083</v>
      </c>
      <c r="L54" s="1">
        <f t="shared" si="11"/>
        <v>-2783.8829458430027</v>
      </c>
      <c r="M54" s="1">
        <f t="shared" si="13"/>
        <v>-5841.2035701157047</v>
      </c>
      <c r="N54" s="1">
        <f t="shared" si="12"/>
        <v>-9086.3166646244299</v>
      </c>
      <c r="O54" s="9">
        <f t="shared" si="15"/>
        <v>18</v>
      </c>
    </row>
    <row r="55" spans="1:15" hidden="1" x14ac:dyDescent="0.25">
      <c r="A55">
        <v>39</v>
      </c>
      <c r="B55" s="3">
        <f t="shared" si="1"/>
        <v>23735.661281228495</v>
      </c>
      <c r="C55" s="1">
        <f t="shared" si="2"/>
        <v>-9551.7217877857729</v>
      </c>
      <c r="D55" s="3">
        <f t="shared" si="3"/>
        <v>-501321.7506705171</v>
      </c>
      <c r="E55" s="3"/>
      <c r="F55" s="6">
        <v>42804</v>
      </c>
      <c r="G55" s="6">
        <f t="shared" si="5"/>
        <v>42825</v>
      </c>
      <c r="I55" s="1">
        <f t="shared" si="14"/>
        <v>-9715.6343055894104</v>
      </c>
      <c r="L55" s="1">
        <f t="shared" si="11"/>
        <v>-3245.1130945087248</v>
      </c>
      <c r="M55" s="1">
        <f t="shared" si="13"/>
        <v>-6470.5212110806851</v>
      </c>
      <c r="N55" s="1">
        <f t="shared" si="12"/>
        <v>-9551.7217877857729</v>
      </c>
      <c r="O55" s="9">
        <f t="shared" si="15"/>
        <v>21</v>
      </c>
    </row>
    <row r="56" spans="1:15" hidden="1" x14ac:dyDescent="0.25">
      <c r="A56">
        <v>40</v>
      </c>
      <c r="B56" s="3">
        <f t="shared" si="1"/>
        <v>24210.374506853062</v>
      </c>
      <c r="C56" s="1">
        <f t="shared" si="2"/>
        <v>-10026.435013410342</v>
      </c>
      <c r="D56" s="3">
        <f t="shared" si="3"/>
        <v>-525532.12517737015</v>
      </c>
      <c r="E56" s="3"/>
      <c r="F56" s="6">
        <v>42835</v>
      </c>
      <c r="G56" s="6">
        <f t="shared" si="5"/>
        <v>42855</v>
      </c>
      <c r="I56" s="1">
        <f t="shared" si="14"/>
        <v>-9765.4905856453152</v>
      </c>
      <c r="L56" s="1">
        <f t="shared" si="11"/>
        <v>-3081.2005767050878</v>
      </c>
      <c r="M56" s="1">
        <f t="shared" si="13"/>
        <v>-6684.2900089402283</v>
      </c>
      <c r="N56" s="1">
        <f t="shared" si="12"/>
        <v>-10026.435013410342</v>
      </c>
      <c r="O56" s="9">
        <f t="shared" si="15"/>
        <v>20</v>
      </c>
    </row>
    <row r="57" spans="1:15" hidden="1" x14ac:dyDescent="0.25">
      <c r="A57">
        <v>41</v>
      </c>
      <c r="B57" s="3">
        <f t="shared" si="1"/>
        <v>24694.581996990124</v>
      </c>
      <c r="C57" s="1">
        <f t="shared" si="2"/>
        <v>-10510.642503547404</v>
      </c>
      <c r="D57" s="3">
        <f t="shared" si="3"/>
        <v>-550226.70717436029</v>
      </c>
      <c r="E57" s="3"/>
      <c r="F57" s="6">
        <v>42865</v>
      </c>
      <c r="G57" s="6">
        <f t="shared" si="5"/>
        <v>42886</v>
      </c>
      <c r="I57" s="1">
        <f t="shared" si="14"/>
        <v>-10462.257668163518</v>
      </c>
      <c r="L57" s="1">
        <f t="shared" si="11"/>
        <v>-3342.1450044701141</v>
      </c>
      <c r="M57" s="1">
        <f t="shared" si="13"/>
        <v>-7120.1126636934032</v>
      </c>
      <c r="N57" s="1">
        <f t="shared" si="12"/>
        <v>-10510.642503547406</v>
      </c>
      <c r="O57" s="9">
        <f t="shared" si="15"/>
        <v>21</v>
      </c>
    </row>
    <row r="58" spans="1:15" hidden="1" x14ac:dyDescent="0.25">
      <c r="A58">
        <v>42</v>
      </c>
      <c r="B58" s="3">
        <f t="shared" si="1"/>
        <v>25188.473636929928</v>
      </c>
      <c r="C58" s="1">
        <f t="shared" si="2"/>
        <v>-11004.534143487206</v>
      </c>
      <c r="D58" s="3">
        <f t="shared" si="3"/>
        <v>-575415.18081129016</v>
      </c>
      <c r="E58" s="3"/>
      <c r="F58" s="6">
        <v>42896</v>
      </c>
      <c r="G58" s="6">
        <f t="shared" si="5"/>
        <v>42916</v>
      </c>
      <c r="I58" s="1">
        <f t="shared" si="14"/>
        <v>-10726.885935512139</v>
      </c>
      <c r="L58" s="1">
        <f t="shared" si="11"/>
        <v>-3390.5298398540017</v>
      </c>
      <c r="M58" s="1">
        <f t="shared" si="13"/>
        <v>-7336.3560956581377</v>
      </c>
      <c r="N58" s="1">
        <f t="shared" si="12"/>
        <v>-11004.534143487206</v>
      </c>
      <c r="O58" s="9">
        <f t="shared" si="15"/>
        <v>20</v>
      </c>
    </row>
    <row r="59" spans="1:15" hidden="1" x14ac:dyDescent="0.25">
      <c r="A59">
        <v>43</v>
      </c>
      <c r="B59" s="3">
        <f t="shared" si="1"/>
        <v>25692.243109668525</v>
      </c>
      <c r="C59" s="1">
        <f t="shared" si="2"/>
        <v>-11508.303616225803</v>
      </c>
      <c r="D59" s="3">
        <f t="shared" si="3"/>
        <v>-601107.42392095865</v>
      </c>
      <c r="E59" s="3"/>
      <c r="F59" s="6">
        <v>42926</v>
      </c>
      <c r="G59" s="6">
        <f t="shared" si="5"/>
        <v>42947</v>
      </c>
      <c r="I59" s="1">
        <f t="shared" si="14"/>
        <v>-11464.125658820742</v>
      </c>
      <c r="L59" s="1">
        <f t="shared" si="11"/>
        <v>-3668.1780478290689</v>
      </c>
      <c r="M59" s="1">
        <f t="shared" si="13"/>
        <v>-7795.9476109916723</v>
      </c>
      <c r="N59" s="1">
        <f t="shared" si="12"/>
        <v>-11508.303616225803</v>
      </c>
      <c r="O59" s="9">
        <f t="shared" si="15"/>
        <v>21</v>
      </c>
    </row>
    <row r="60" spans="1:15" hidden="1" x14ac:dyDescent="0.25">
      <c r="A60">
        <v>44</v>
      </c>
      <c r="B60" s="3">
        <f t="shared" si="1"/>
        <v>26206.087971861893</v>
      </c>
      <c r="C60" s="1">
        <f t="shared" si="2"/>
        <v>-12022.148478419173</v>
      </c>
      <c r="D60" s="3">
        <f t="shared" si="3"/>
        <v>-627313.51189282059</v>
      </c>
      <c r="E60" s="3"/>
      <c r="F60" s="6">
        <v>42957</v>
      </c>
      <c r="G60" s="6">
        <f t="shared" si="5"/>
        <v>42978</v>
      </c>
      <c r="I60" s="1">
        <f t="shared" si="14"/>
        <v>-11856.392071260019</v>
      </c>
      <c r="L60" s="1">
        <f t="shared" si="11"/>
        <v>-3712.35600523413</v>
      </c>
      <c r="M60" s="1">
        <f t="shared" si="13"/>
        <v>-8144.0360660258902</v>
      </c>
      <c r="N60" s="1">
        <f t="shared" si="12"/>
        <v>-12022.148478419171</v>
      </c>
      <c r="O60" s="9">
        <f t="shared" si="15"/>
        <v>21</v>
      </c>
    </row>
    <row r="61" spans="1:15" hidden="1" x14ac:dyDescent="0.25">
      <c r="A61">
        <v>45</v>
      </c>
      <c r="B61" s="3">
        <f t="shared" si="1"/>
        <v>26730.209731299132</v>
      </c>
      <c r="C61" s="1">
        <f t="shared" si="2"/>
        <v>-12546.270237856412</v>
      </c>
      <c r="D61" s="3">
        <f t="shared" si="3"/>
        <v>-654043.72162411967</v>
      </c>
      <c r="E61" s="3"/>
      <c r="F61" s="6">
        <v>42988</v>
      </c>
      <c r="G61" s="6">
        <f t="shared" si="5"/>
        <v>43008</v>
      </c>
      <c r="I61" s="1">
        <f t="shared" si="14"/>
        <v>-12242.292570964222</v>
      </c>
      <c r="L61" s="1">
        <f t="shared" si="11"/>
        <v>-3878.1124123932814</v>
      </c>
      <c r="M61" s="1">
        <f t="shared" si="13"/>
        <v>-8364.1801585709418</v>
      </c>
      <c r="N61" s="1">
        <f t="shared" si="12"/>
        <v>-12546.270237856414</v>
      </c>
      <c r="O61" s="9">
        <f t="shared" si="15"/>
        <v>20</v>
      </c>
    </row>
    <row r="62" spans="1:15" hidden="1" x14ac:dyDescent="0.25">
      <c r="A62">
        <v>46</v>
      </c>
      <c r="B62" s="3">
        <f t="shared" si="1"/>
        <v>27264.813925925111</v>
      </c>
      <c r="C62" s="1">
        <f t="shared" si="2"/>
        <v>-13080.874432482393</v>
      </c>
      <c r="D62" s="3">
        <f t="shared" si="3"/>
        <v>-681308.53555004473</v>
      </c>
      <c r="E62" s="3"/>
      <c r="F62" s="6">
        <v>43018</v>
      </c>
      <c r="G62" s="6">
        <f t="shared" si="5"/>
        <v>43039</v>
      </c>
      <c r="I62" s="1">
        <f t="shared" si="14"/>
        <v>-13043.327598063865</v>
      </c>
      <c r="L62" s="1">
        <f t="shared" si="11"/>
        <v>-4182.0900792854709</v>
      </c>
      <c r="M62" s="1">
        <f t="shared" si="13"/>
        <v>-8861.2375187783946</v>
      </c>
      <c r="N62" s="1">
        <f t="shared" si="12"/>
        <v>-13080.874432482393</v>
      </c>
      <c r="O62" s="9">
        <f t="shared" si="15"/>
        <v>21</v>
      </c>
    </row>
    <row r="63" spans="1:15" hidden="1" x14ac:dyDescent="0.25">
      <c r="A63">
        <v>47</v>
      </c>
      <c r="B63" s="3">
        <f t="shared" si="1"/>
        <v>27810.110204443616</v>
      </c>
      <c r="C63" s="1">
        <f t="shared" si="2"/>
        <v>-13626.170711000896</v>
      </c>
      <c r="D63" s="3">
        <f t="shared" si="3"/>
        <v>-709118.6457544883</v>
      </c>
      <c r="E63" s="3"/>
      <c r="F63" s="6">
        <v>43049</v>
      </c>
      <c r="G63" s="6">
        <f t="shared" si="5"/>
        <v>43069</v>
      </c>
      <c r="I63" s="1">
        <f t="shared" si="14"/>
        <v>-13303.750721037926</v>
      </c>
      <c r="L63" s="1">
        <f t="shared" si="11"/>
        <v>-4219.6369137039974</v>
      </c>
      <c r="M63" s="1">
        <f t="shared" si="13"/>
        <v>-9084.1138073339298</v>
      </c>
      <c r="N63" s="1">
        <f t="shared" si="12"/>
        <v>-13626.170711000894</v>
      </c>
      <c r="O63" s="9">
        <f t="shared" si="15"/>
        <v>20</v>
      </c>
    </row>
    <row r="64" spans="1:15" hidden="1" x14ac:dyDescent="0.25">
      <c r="A64">
        <v>48</v>
      </c>
      <c r="B64" s="3">
        <f t="shared" si="1"/>
        <v>28366.312408532489</v>
      </c>
      <c r="C64" s="1">
        <f t="shared" si="2"/>
        <v>-14182.372915089767</v>
      </c>
      <c r="D64" s="3">
        <f t="shared" si="3"/>
        <v>-737484.95816302078</v>
      </c>
      <c r="E64" s="3"/>
      <c r="F64" s="6">
        <v>43079</v>
      </c>
      <c r="G64" s="6">
        <f t="shared" si="5"/>
        <v>43100</v>
      </c>
      <c r="I64" s="1">
        <f t="shared" si="14"/>
        <v>-14149.470813889064</v>
      </c>
      <c r="L64" s="1">
        <f t="shared" si="11"/>
        <v>-4542.0569036669649</v>
      </c>
      <c r="M64" s="1">
        <f t="shared" si="13"/>
        <v>-9607.4139102220997</v>
      </c>
      <c r="N64" s="1">
        <f t="shared" si="12"/>
        <v>-14182.372915089767</v>
      </c>
      <c r="O64" s="9">
        <f t="shared" si="15"/>
        <v>21</v>
      </c>
    </row>
    <row r="65" spans="1:15" hidden="1" x14ac:dyDescent="0.25">
      <c r="A65">
        <v>49</v>
      </c>
      <c r="B65" s="3">
        <f t="shared" si="1"/>
        <v>28933.638656703137</v>
      </c>
      <c r="C65" s="1">
        <f t="shared" si="2"/>
        <v>-14749.699163260417</v>
      </c>
      <c r="D65" s="3">
        <f t="shared" si="3"/>
        <v>-766418.59681972396</v>
      </c>
      <c r="E65" s="3"/>
      <c r="F65" s="6">
        <v>43110</v>
      </c>
      <c r="G65" s="6">
        <f t="shared" si="5"/>
        <v>43131</v>
      </c>
      <c r="I65" s="1">
        <f t="shared" si="14"/>
        <v>-14566.690696108595</v>
      </c>
      <c r="L65" s="1">
        <f t="shared" si="11"/>
        <v>-4574.9590048676673</v>
      </c>
      <c r="M65" s="1">
        <f t="shared" si="13"/>
        <v>-9991.7316912409278</v>
      </c>
      <c r="N65" s="1">
        <f t="shared" si="12"/>
        <v>-14749.699163260417</v>
      </c>
      <c r="O65" s="9">
        <f t="shared" si="15"/>
        <v>21</v>
      </c>
    </row>
    <row r="66" spans="1:15" hidden="1" x14ac:dyDescent="0.25">
      <c r="A66">
        <v>50</v>
      </c>
      <c r="B66" s="3">
        <f t="shared" si="1"/>
        <v>29512.311429837202</v>
      </c>
      <c r="C66" s="1">
        <f t="shared" si="2"/>
        <v>-15328.37193639448</v>
      </c>
      <c r="D66" s="3">
        <f t="shared" si="3"/>
        <v>-795930.90824956121</v>
      </c>
      <c r="E66" s="3"/>
      <c r="F66" s="6">
        <v>43141</v>
      </c>
      <c r="G66" s="6">
        <f t="shared" si="5"/>
        <v>43159</v>
      </c>
      <c r="I66" s="1">
        <f t="shared" si="14"/>
        <v>-14611.920859701653</v>
      </c>
      <c r="L66" s="1">
        <f t="shared" si="11"/>
        <v>-4757.9674720194889</v>
      </c>
      <c r="M66" s="1">
        <f t="shared" si="13"/>
        <v>-9853.9533876821642</v>
      </c>
      <c r="N66" s="1">
        <f t="shared" si="12"/>
        <v>-15328.371936394478</v>
      </c>
      <c r="O66" s="9">
        <f t="shared" si="15"/>
        <v>18</v>
      </c>
    </row>
    <row r="67" spans="1:15" hidden="1" x14ac:dyDescent="0.25">
      <c r="A67">
        <v>51</v>
      </c>
      <c r="B67" s="3">
        <f t="shared" si="1"/>
        <v>30102.557658433943</v>
      </c>
      <c r="C67" s="1">
        <f t="shared" si="2"/>
        <v>-15918.618164991225</v>
      </c>
      <c r="D67" s="3">
        <f t="shared" si="3"/>
        <v>-826033.46590799512</v>
      </c>
      <c r="E67" s="3"/>
      <c r="F67" s="6">
        <v>43169</v>
      </c>
      <c r="G67" s="6">
        <f t="shared" si="5"/>
        <v>43190</v>
      </c>
      <c r="I67" s="1">
        <f t="shared" si="14"/>
        <v>-16257.998595964433</v>
      </c>
      <c r="L67" s="1">
        <f t="shared" si="11"/>
        <v>-5474.4185487123141</v>
      </c>
      <c r="M67" s="1">
        <f t="shared" si="13"/>
        <v>-10783.580047252119</v>
      </c>
      <c r="N67" s="1">
        <f t="shared" si="12"/>
        <v>-15918.618164991223</v>
      </c>
      <c r="O67" s="9">
        <f t="shared" si="15"/>
        <v>21</v>
      </c>
    </row>
    <row r="68" spans="1:15" hidden="1" x14ac:dyDescent="0.25">
      <c r="A68">
        <v>52</v>
      </c>
      <c r="B68" s="3">
        <f t="shared" si="1"/>
        <v>30704.608811602622</v>
      </c>
      <c r="C68" s="1">
        <f t="shared" si="2"/>
        <v>-16520.669318159904</v>
      </c>
      <c r="D68" s="3">
        <f t="shared" si="3"/>
        <v>-856738.0747195977</v>
      </c>
      <c r="E68" s="3"/>
      <c r="F68" s="6">
        <v>43200</v>
      </c>
      <c r="G68" s="6">
        <f t="shared" si="5"/>
        <v>43220</v>
      </c>
      <c r="I68" s="1">
        <f t="shared" si="14"/>
        <v>-16148.817663179041</v>
      </c>
      <c r="L68" s="1">
        <f t="shared" si="11"/>
        <v>-5135.0381177391046</v>
      </c>
      <c r="M68" s="1">
        <f t="shared" si="13"/>
        <v>-11013.779545439937</v>
      </c>
      <c r="N68" s="1">
        <f t="shared" si="12"/>
        <v>-16520.669318159904</v>
      </c>
      <c r="O68" s="9">
        <f t="shared" si="15"/>
        <v>20</v>
      </c>
    </row>
    <row r="69" spans="1:15" hidden="1" x14ac:dyDescent="0.25">
      <c r="A69">
        <v>53</v>
      </c>
      <c r="B69" s="3">
        <f t="shared" si="1"/>
        <v>31318.700987834673</v>
      </c>
      <c r="C69" s="1">
        <f t="shared" si="2"/>
        <v>-17134.761494391954</v>
      </c>
      <c r="D69" s="3">
        <f t="shared" si="3"/>
        <v>-888056.77570743242</v>
      </c>
      <c r="E69" s="3"/>
      <c r="F69" s="6">
        <v>43230</v>
      </c>
      <c r="G69" s="6">
        <f t="shared" si="5"/>
        <v>43251</v>
      </c>
      <c r="I69" s="1">
        <f t="shared" si="14"/>
        <v>-17114.308849566132</v>
      </c>
      <c r="L69" s="1">
        <f t="shared" si="11"/>
        <v>-5506.8897727199683</v>
      </c>
      <c r="M69" s="1">
        <f t="shared" si="13"/>
        <v>-11607.419076846163</v>
      </c>
      <c r="N69" s="1">
        <f t="shared" si="12"/>
        <v>-17134.761494391954</v>
      </c>
      <c r="O69" s="9">
        <f t="shared" si="15"/>
        <v>21</v>
      </c>
    </row>
    <row r="70" spans="1:15" hidden="1" x14ac:dyDescent="0.25">
      <c r="A70">
        <v>54</v>
      </c>
      <c r="B70" s="3">
        <f t="shared" si="1"/>
        <v>31945.075007591367</v>
      </c>
      <c r="C70" s="1">
        <f t="shared" si="2"/>
        <v>-17761.135514148649</v>
      </c>
      <c r="D70" s="3">
        <f t="shared" si="3"/>
        <v>-920001.85071502381</v>
      </c>
      <c r="E70" s="3"/>
      <c r="F70" s="6">
        <v>43261</v>
      </c>
      <c r="G70" s="6">
        <f t="shared" si="5"/>
        <v>43281</v>
      </c>
      <c r="I70" s="1">
        <f t="shared" si="14"/>
        <v>-17368.099426978224</v>
      </c>
      <c r="L70" s="1">
        <f t="shared" si="11"/>
        <v>-5527.3424175457922</v>
      </c>
      <c r="M70" s="1">
        <f t="shared" si="13"/>
        <v>-11840.757009432433</v>
      </c>
      <c r="N70" s="1">
        <f t="shared" si="12"/>
        <v>-17761.135514148649</v>
      </c>
      <c r="O70" s="9">
        <f t="shared" si="15"/>
        <v>20</v>
      </c>
    </row>
    <row r="71" spans="1:15" hidden="1" x14ac:dyDescent="0.25">
      <c r="A71">
        <v>55</v>
      </c>
      <c r="B71" s="3">
        <f t="shared" si="1"/>
        <v>32583.976507743195</v>
      </c>
      <c r="C71" s="1">
        <f t="shared" si="2"/>
        <v>-18400.037014300477</v>
      </c>
      <c r="D71" s="3">
        <f t="shared" si="3"/>
        <v>-952585.82722276705</v>
      </c>
      <c r="E71" s="3"/>
      <c r="F71" s="6">
        <v>43291</v>
      </c>
      <c r="G71" s="6">
        <f t="shared" si="5"/>
        <v>43312</v>
      </c>
      <c r="I71" s="1">
        <f t="shared" si="14"/>
        <v>-18384.919707952024</v>
      </c>
      <c r="L71" s="1">
        <f t="shared" si="11"/>
        <v>-5920.3785047162164</v>
      </c>
      <c r="M71" s="1">
        <f t="shared" si="13"/>
        <v>-12464.541203235807</v>
      </c>
      <c r="N71" s="1">
        <f t="shared" si="12"/>
        <v>-18400.037014300477</v>
      </c>
      <c r="O71" s="9">
        <f t="shared" si="15"/>
        <v>21</v>
      </c>
    </row>
    <row r="72" spans="1:15" hidden="1" x14ac:dyDescent="0.25">
      <c r="A72">
        <v>56</v>
      </c>
      <c r="B72" s="3">
        <f t="shared" si="1"/>
        <v>33235.656037898065</v>
      </c>
      <c r="C72" s="1">
        <f t="shared" si="2"/>
        <v>-19051.716544455343</v>
      </c>
      <c r="D72" s="3">
        <f t="shared" si="3"/>
        <v>-985821.48326066509</v>
      </c>
      <c r="E72" s="3"/>
      <c r="F72" s="6">
        <v>43322</v>
      </c>
      <c r="G72" s="6">
        <f t="shared" si="5"/>
        <v>43343</v>
      </c>
      <c r="I72" s="1">
        <f t="shared" si="14"/>
        <v>-18841.49734117958</v>
      </c>
      <c r="L72" s="1">
        <f t="shared" si="11"/>
        <v>-5935.4958110646703</v>
      </c>
      <c r="M72" s="1">
        <f t="shared" si="13"/>
        <v>-12906.001530114909</v>
      </c>
      <c r="N72" s="1">
        <f t="shared" si="12"/>
        <v>-19051.716544455339</v>
      </c>
      <c r="O72" s="9">
        <f t="shared" si="15"/>
        <v>21</v>
      </c>
    </row>
    <row r="73" spans="1:15" hidden="1" x14ac:dyDescent="0.25">
      <c r="A73">
        <v>57</v>
      </c>
      <c r="B73" s="3">
        <f t="shared" si="1"/>
        <v>33900.369158656024</v>
      </c>
      <c r="C73" s="1">
        <f t="shared" si="2"/>
        <v>-19716.429665213302</v>
      </c>
      <c r="D73" s="3">
        <f t="shared" si="3"/>
        <v>-1019721.8524193211</v>
      </c>
      <c r="E73" s="3"/>
      <c r="F73" s="6">
        <v>43353</v>
      </c>
      <c r="G73" s="6">
        <f t="shared" si="5"/>
        <v>43373</v>
      </c>
      <c r="I73" s="1">
        <f t="shared" si="14"/>
        <v>-19290.001457815968</v>
      </c>
      <c r="L73" s="1">
        <f t="shared" si="11"/>
        <v>-6145.7150143404324</v>
      </c>
      <c r="M73" s="1">
        <f t="shared" si="13"/>
        <v>-13144.286443475536</v>
      </c>
      <c r="N73" s="1">
        <f t="shared" si="12"/>
        <v>-19716.429665213305</v>
      </c>
      <c r="O73" s="9">
        <f t="shared" si="15"/>
        <v>20</v>
      </c>
    </row>
    <row r="74" spans="1:15" hidden="1" x14ac:dyDescent="0.25">
      <c r="A74">
        <v>58</v>
      </c>
      <c r="B74" s="3">
        <f t="shared" si="1"/>
        <v>34578.376541829144</v>
      </c>
      <c r="C74" s="1">
        <f t="shared" si="2"/>
        <v>-20394.437048386422</v>
      </c>
      <c r="D74" s="3">
        <f t="shared" si="3"/>
        <v>-1054300.2289611502</v>
      </c>
      <c r="E74" s="3"/>
      <c r="F74" s="6">
        <v>43383</v>
      </c>
      <c r="G74" s="6">
        <f t="shared" si="5"/>
        <v>43404</v>
      </c>
      <c r="I74" s="1">
        <f t="shared" si="14"/>
        <v>-20387.729609354377</v>
      </c>
      <c r="L74" s="1">
        <f t="shared" si="11"/>
        <v>-6572.1432217377678</v>
      </c>
      <c r="M74" s="1">
        <f t="shared" si="13"/>
        <v>-13815.586387616609</v>
      </c>
      <c r="N74" s="1">
        <f t="shared" si="12"/>
        <v>-20394.437048386422</v>
      </c>
      <c r="O74" s="9">
        <f t="shared" si="15"/>
        <v>21</v>
      </c>
    </row>
    <row r="75" spans="1:15" hidden="1" x14ac:dyDescent="0.25">
      <c r="A75">
        <v>59</v>
      </c>
      <c r="B75" s="3">
        <f t="shared" si="1"/>
        <v>35269.944072665727</v>
      </c>
      <c r="C75" s="1">
        <f t="shared" si="2"/>
        <v>-21086.004579223005</v>
      </c>
      <c r="D75" s="3">
        <f t="shared" si="3"/>
        <v>-1089570.1730338158</v>
      </c>
      <c r="E75" s="3"/>
      <c r="F75" s="6">
        <v>43414</v>
      </c>
      <c r="G75" s="6">
        <f t="shared" si="5"/>
        <v>43434</v>
      </c>
      <c r="I75" s="1">
        <f t="shared" si="14"/>
        <v>-20636.187046918483</v>
      </c>
      <c r="L75" s="1">
        <f t="shared" si="11"/>
        <v>-6578.8506607698137</v>
      </c>
      <c r="M75" s="1">
        <f t="shared" si="13"/>
        <v>-14057.33638614867</v>
      </c>
      <c r="N75" s="1">
        <f t="shared" si="12"/>
        <v>-21086.004579223005</v>
      </c>
      <c r="O75" s="9">
        <f t="shared" si="15"/>
        <v>20</v>
      </c>
    </row>
    <row r="76" spans="1:15" hidden="1" x14ac:dyDescent="0.25">
      <c r="A76">
        <v>60</v>
      </c>
      <c r="B76" s="3">
        <f t="shared" si="1"/>
        <v>35975.342954119034</v>
      </c>
      <c r="C76" s="1">
        <f t="shared" si="2"/>
        <v>-21791.403460676316</v>
      </c>
      <c r="D76" s="3">
        <f t="shared" si="3"/>
        <v>-1125545.5159879348</v>
      </c>
      <c r="E76" s="3"/>
      <c r="F76" s="6">
        <v>43444</v>
      </c>
      <c r="G76" s="6">
        <f t="shared" si="5"/>
        <v>43465</v>
      </c>
      <c r="I76" s="1">
        <f>+(C75/(F76-F75)*(F76-G75))+(C76/(O76))*O76</f>
        <v>-28820.071653750652</v>
      </c>
      <c r="L76" s="1">
        <f t="shared" si="11"/>
        <v>-7028.6681930743352</v>
      </c>
      <c r="M76" s="1">
        <f>+C76/O76*O76</f>
        <v>-21791.403460676316</v>
      </c>
      <c r="N76" s="1">
        <f t="shared" si="12"/>
        <v>-21791.403460676316</v>
      </c>
      <c r="O76" s="9">
        <v>10</v>
      </c>
    </row>
    <row r="77" spans="1:15" hidden="1" x14ac:dyDescent="0.25">
      <c r="O77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34" workbookViewId="0">
      <selection activeCell="K51" sqref="K51"/>
    </sheetView>
  </sheetViews>
  <sheetFormatPr defaultRowHeight="15" x14ac:dyDescent="0.25"/>
  <cols>
    <col min="1" max="1" width="2.28515625" customWidth="1"/>
    <col min="2" max="2" width="15.7109375" customWidth="1"/>
    <col min="3" max="3" width="11.28515625" style="1" bestFit="1" customWidth="1"/>
    <col min="4" max="4" width="14" bestFit="1" customWidth="1"/>
    <col min="5" max="5" width="7.85546875" bestFit="1" customWidth="1"/>
    <col min="6" max="7" width="11.7109375" bestFit="1" customWidth="1"/>
    <col min="8" max="8" width="5.85546875" style="1" hidden="1" customWidth="1"/>
    <col min="9" max="9" width="7.42578125" customWidth="1"/>
    <col min="10" max="10" width="8" bestFit="1" customWidth="1"/>
    <col min="11" max="12" width="8.85546875" customWidth="1"/>
  </cols>
  <sheetData>
    <row r="1" spans="1:13" x14ac:dyDescent="0.25">
      <c r="A1" s="33"/>
      <c r="B1" s="33"/>
      <c r="C1" s="34"/>
      <c r="D1" s="33"/>
      <c r="E1" s="33"/>
      <c r="F1" s="33"/>
      <c r="G1" s="33"/>
      <c r="H1" s="34"/>
      <c r="I1" s="33"/>
      <c r="J1" s="33"/>
      <c r="K1" s="33"/>
      <c r="L1" s="33"/>
      <c r="M1" s="33"/>
    </row>
    <row r="2" spans="1:13" x14ac:dyDescent="0.25">
      <c r="A2" s="33"/>
      <c r="B2" s="71" t="s">
        <v>15</v>
      </c>
      <c r="C2" s="35">
        <v>150000</v>
      </c>
      <c r="D2" s="33"/>
      <c r="E2" s="33"/>
      <c r="F2" s="33"/>
      <c r="G2" s="33"/>
      <c r="H2" s="34"/>
      <c r="I2" s="33"/>
      <c r="J2" s="33"/>
      <c r="K2" s="33"/>
      <c r="L2" s="33"/>
      <c r="M2" s="33"/>
    </row>
    <row r="3" spans="1:13" x14ac:dyDescent="0.25">
      <c r="A3" s="33"/>
      <c r="B3" s="33" t="s">
        <v>1</v>
      </c>
      <c r="C3" s="35">
        <v>24</v>
      </c>
      <c r="D3" s="33">
        <f>+C3/1200</f>
        <v>0.02</v>
      </c>
      <c r="E3" s="33"/>
      <c r="F3" s="33"/>
      <c r="G3" s="33"/>
      <c r="H3" s="34"/>
      <c r="I3" s="33"/>
      <c r="J3" s="33"/>
      <c r="K3" s="33"/>
      <c r="L3" s="33"/>
      <c r="M3" s="33"/>
    </row>
    <row r="4" spans="1:13" x14ac:dyDescent="0.25">
      <c r="A4" s="33"/>
      <c r="B4" s="33" t="s">
        <v>2</v>
      </c>
      <c r="C4" s="35">
        <v>12</v>
      </c>
      <c r="D4" s="33"/>
      <c r="E4" s="33"/>
      <c r="F4" s="33"/>
      <c r="G4" s="33"/>
      <c r="H4" s="34"/>
      <c r="I4" s="33"/>
      <c r="J4" s="33"/>
      <c r="K4" s="33"/>
      <c r="L4" s="33"/>
      <c r="M4" s="33"/>
    </row>
    <row r="5" spans="1:13" x14ac:dyDescent="0.25">
      <c r="A5" s="33"/>
      <c r="B5" s="33"/>
      <c r="C5" s="34"/>
      <c r="D5" s="33"/>
      <c r="E5" s="33"/>
      <c r="F5" s="33"/>
      <c r="G5" s="33"/>
      <c r="H5" s="34"/>
      <c r="I5" s="33"/>
      <c r="J5" s="33"/>
      <c r="K5" s="33"/>
      <c r="L5" s="33"/>
      <c r="M5" s="33"/>
    </row>
    <row r="6" spans="1:13" x14ac:dyDescent="0.25">
      <c r="A6" s="33"/>
      <c r="B6" s="33" t="s">
        <v>6</v>
      </c>
      <c r="C6" s="36">
        <f>ABS(PMT(D3,C4,C2))</f>
        <v>14183.93949344272</v>
      </c>
      <c r="D6" s="33"/>
      <c r="E6" s="33"/>
      <c r="F6" s="33"/>
      <c r="G6" s="33"/>
      <c r="H6" s="34"/>
      <c r="I6" s="33"/>
      <c r="J6" s="33"/>
      <c r="K6" s="33"/>
      <c r="L6" s="33"/>
      <c r="M6" s="33"/>
    </row>
    <row r="7" spans="1:13" x14ac:dyDescent="0.25">
      <c r="A7" s="33"/>
      <c r="B7" s="71" t="s">
        <v>7</v>
      </c>
      <c r="C7" s="37">
        <f>+SUM(C15:C37)</f>
        <v>20207.273921312681</v>
      </c>
      <c r="D7" s="33"/>
      <c r="E7" s="33"/>
      <c r="F7" s="33"/>
      <c r="G7" s="33"/>
      <c r="H7" s="34"/>
      <c r="I7" s="33"/>
      <c r="J7" s="33"/>
      <c r="K7" s="33"/>
      <c r="L7" s="33"/>
      <c r="M7" s="33"/>
    </row>
    <row r="8" spans="1:13" x14ac:dyDescent="0.25">
      <c r="A8" s="33"/>
      <c r="B8" s="72" t="s">
        <v>12</v>
      </c>
      <c r="C8" s="39">
        <v>42218</v>
      </c>
      <c r="D8" s="33"/>
      <c r="E8" s="33"/>
      <c r="F8" s="33"/>
      <c r="G8" s="33"/>
      <c r="H8" s="34"/>
      <c r="I8" s="33"/>
      <c r="J8" s="33"/>
      <c r="K8" s="33"/>
      <c r="L8" s="33"/>
      <c r="M8" s="33"/>
    </row>
    <row r="9" spans="1:13" x14ac:dyDescent="0.25">
      <c r="A9" s="33"/>
      <c r="B9" s="72" t="s">
        <v>26</v>
      </c>
      <c r="C9" s="39">
        <v>42587</v>
      </c>
      <c r="D9" s="33"/>
      <c r="E9" s="33"/>
      <c r="F9" s="33"/>
      <c r="G9" s="33"/>
      <c r="H9" s="34"/>
      <c r="I9" s="33"/>
      <c r="J9" s="33"/>
      <c r="K9" s="33"/>
      <c r="L9" s="33"/>
      <c r="M9" s="33"/>
    </row>
    <row r="10" spans="1:13" x14ac:dyDescent="0.25">
      <c r="A10" s="33"/>
      <c r="B10" s="38" t="s">
        <v>13</v>
      </c>
      <c r="C10" s="40">
        <f>+C9-C8</f>
        <v>369</v>
      </c>
      <c r="D10" s="33"/>
      <c r="E10" s="33"/>
      <c r="F10" s="33"/>
      <c r="G10" s="33"/>
      <c r="H10" s="34"/>
      <c r="I10" s="41"/>
      <c r="J10" s="33"/>
      <c r="K10" s="33"/>
      <c r="L10" s="33"/>
      <c r="M10" s="33"/>
    </row>
    <row r="11" spans="1:13" x14ac:dyDescent="0.25">
      <c r="A11" s="33"/>
      <c r="B11" s="72" t="s">
        <v>20</v>
      </c>
      <c r="C11" s="40">
        <f>+C7/C10</f>
        <v>54.76225994935686</v>
      </c>
      <c r="D11" s="33"/>
      <c r="E11" s="33"/>
      <c r="F11" s="33"/>
      <c r="G11" s="33"/>
      <c r="H11" s="34"/>
      <c r="I11" s="41"/>
      <c r="J11" s="33"/>
      <c r="K11" s="33"/>
      <c r="L11" s="33"/>
      <c r="M11" s="33"/>
    </row>
    <row r="12" spans="1:13" x14ac:dyDescent="0.25">
      <c r="A12" s="33"/>
      <c r="B12" s="33"/>
      <c r="C12" s="34"/>
      <c r="D12" s="33"/>
      <c r="E12" s="33"/>
      <c r="F12" s="41"/>
      <c r="G12" s="33"/>
      <c r="H12" s="34"/>
      <c r="I12" s="41"/>
      <c r="J12" s="33"/>
      <c r="K12" s="33"/>
      <c r="L12" s="33"/>
      <c r="M12" s="33"/>
    </row>
    <row r="13" spans="1:13" s="32" customFormat="1" ht="56.25" x14ac:dyDescent="0.25">
      <c r="A13" s="42"/>
      <c r="B13" s="42" t="s">
        <v>4</v>
      </c>
      <c r="C13" s="43" t="s">
        <v>8</v>
      </c>
      <c r="D13" s="42" t="s">
        <v>28</v>
      </c>
      <c r="E13" s="42"/>
      <c r="F13" s="44" t="s">
        <v>21</v>
      </c>
      <c r="G13" s="44" t="s">
        <v>22</v>
      </c>
      <c r="H13" s="45"/>
      <c r="I13" s="46" t="s">
        <v>23</v>
      </c>
      <c r="J13" s="47" t="s">
        <v>24</v>
      </c>
      <c r="K13" s="48" t="s">
        <v>25</v>
      </c>
      <c r="L13" s="48" t="s">
        <v>27</v>
      </c>
      <c r="M13" s="49"/>
    </row>
    <row r="14" spans="1:13" x14ac:dyDescent="0.25">
      <c r="A14" s="50">
        <v>0</v>
      </c>
      <c r="B14" s="51"/>
      <c r="C14" s="51"/>
      <c r="D14" s="52">
        <f>+C2</f>
        <v>150000</v>
      </c>
      <c r="E14" s="52"/>
      <c r="F14" s="53"/>
      <c r="G14" s="53"/>
      <c r="H14" s="34"/>
      <c r="I14" s="54"/>
      <c r="J14" s="55"/>
      <c r="K14" s="56"/>
      <c r="L14" s="56"/>
      <c r="M14" s="33"/>
    </row>
    <row r="15" spans="1:13" x14ac:dyDescent="0.25">
      <c r="A15" s="57" t="s">
        <v>19</v>
      </c>
      <c r="B15" s="51">
        <f>+$C$6-C15</f>
        <v>11183.93949344272</v>
      </c>
      <c r="C15" s="58">
        <f>+D14*$D$3</f>
        <v>3000</v>
      </c>
      <c r="D15" s="51">
        <f>+D14-B15</f>
        <v>138816.06050655729</v>
      </c>
      <c r="E15" s="59">
        <f>D14*$D$3</f>
        <v>3000</v>
      </c>
      <c r="F15" s="60">
        <f>+C8</f>
        <v>42218</v>
      </c>
      <c r="G15" s="33"/>
      <c r="H15" s="34" t="e">
        <f>+#REF!+#REF!</f>
        <v>#REF!</v>
      </c>
      <c r="I15" s="61"/>
      <c r="J15" s="62">
        <f>+F17-F15</f>
        <v>34</v>
      </c>
      <c r="K15" s="63"/>
      <c r="L15" s="56">
        <v>0</v>
      </c>
      <c r="M15" s="33"/>
    </row>
    <row r="16" spans="1:13" x14ac:dyDescent="0.25">
      <c r="A16" s="57"/>
      <c r="B16" s="51"/>
      <c r="C16" s="58"/>
      <c r="D16" s="51"/>
      <c r="E16" s="59"/>
      <c r="F16" s="60"/>
      <c r="G16" s="60">
        <f>+(DATE(YEAR(F15),MONTH(F15),28)+4)-DAY(DATE(YEAR(F15),MONTH(F15),28)+4)</f>
        <v>42247</v>
      </c>
      <c r="H16" s="34"/>
      <c r="I16" s="61">
        <f>+G16-F15</f>
        <v>29</v>
      </c>
      <c r="J16" s="55"/>
      <c r="K16" s="64">
        <f>+C15/J15*I16</f>
        <v>2558.8235294117649</v>
      </c>
      <c r="L16" s="56"/>
      <c r="M16" s="33"/>
    </row>
    <row r="17" spans="1:13" x14ac:dyDescent="0.25">
      <c r="A17" s="50">
        <v>2</v>
      </c>
      <c r="B17" s="51">
        <f t="shared" ref="B17:B88" si="0">+$C$6-C17</f>
        <v>11407.618283311574</v>
      </c>
      <c r="C17" s="58">
        <f>+D15*$D$3</f>
        <v>2776.321210131146</v>
      </c>
      <c r="D17" s="51">
        <f>+D15-B17</f>
        <v>127408.44222324571</v>
      </c>
      <c r="E17" s="59">
        <f>D15*$D$3</f>
        <v>2776.321210131146</v>
      </c>
      <c r="F17" s="60">
        <v>42252</v>
      </c>
      <c r="G17" s="33"/>
      <c r="H17" s="34" t="e">
        <f>+#REF!+#REF!</f>
        <v>#REF!</v>
      </c>
      <c r="I17" s="61"/>
      <c r="J17" s="62">
        <f>+F19-F17</f>
        <v>30</v>
      </c>
      <c r="K17" s="56"/>
      <c r="L17" s="64">
        <f>+C15/J15*(J15-I16)</f>
        <v>441.1764705882353</v>
      </c>
      <c r="M17" s="33"/>
    </row>
    <row r="18" spans="1:13" x14ac:dyDescent="0.25">
      <c r="A18" s="50"/>
      <c r="B18" s="51"/>
      <c r="C18" s="58"/>
      <c r="D18" s="51"/>
      <c r="E18" s="59"/>
      <c r="F18" s="60"/>
      <c r="G18" s="60">
        <f>+(DATE(YEAR(F17),MONTH(F17),28)+4)-DAY(DATE(YEAR(F17),MONTH(F17),28)+4)</f>
        <v>42277</v>
      </c>
      <c r="H18" s="34"/>
      <c r="I18" s="61">
        <f>+G18-F17</f>
        <v>25</v>
      </c>
      <c r="J18" s="62"/>
      <c r="K18" s="64">
        <f>+C17/J17*I18</f>
        <v>2313.6010084426216</v>
      </c>
      <c r="L18" s="56"/>
      <c r="M18" s="33"/>
    </row>
    <row r="19" spans="1:13" x14ac:dyDescent="0.25">
      <c r="A19" s="50">
        <v>3</v>
      </c>
      <c r="B19" s="51">
        <f t="shared" si="0"/>
        <v>11635.770648977807</v>
      </c>
      <c r="C19" s="58">
        <f>+D17*$D$3</f>
        <v>2548.1688444649144</v>
      </c>
      <c r="D19" s="51">
        <f>+D17-B19</f>
        <v>115772.67157426791</v>
      </c>
      <c r="E19" s="59">
        <f>D17*$D$3</f>
        <v>2548.1688444649144</v>
      </c>
      <c r="F19" s="60">
        <v>42282</v>
      </c>
      <c r="G19" s="33"/>
      <c r="H19" s="34" t="e">
        <f>+#REF!+#REF!</f>
        <v>#REF!</v>
      </c>
      <c r="I19" s="61"/>
      <c r="J19" s="62">
        <f>+F21-F19</f>
        <v>31</v>
      </c>
      <c r="K19" s="56"/>
      <c r="L19" s="64">
        <f>+C17/J17*(J17-I18)</f>
        <v>462.72020168852436</v>
      </c>
      <c r="M19" s="33"/>
    </row>
    <row r="20" spans="1:13" x14ac:dyDescent="0.25">
      <c r="A20" s="50"/>
      <c r="B20" s="51"/>
      <c r="C20" s="58"/>
      <c r="D20" s="51"/>
      <c r="E20" s="59"/>
      <c r="F20" s="60"/>
      <c r="G20" s="60">
        <f>+(DATE(YEAR(F19),MONTH(F19),28)+4)-DAY(DATE(YEAR(F19),MONTH(F19),28)+4)</f>
        <v>42308</v>
      </c>
      <c r="H20" s="34"/>
      <c r="I20" s="61">
        <f>+G20-F19</f>
        <v>26</v>
      </c>
      <c r="J20" s="55"/>
      <c r="K20" s="64">
        <f>+C19/J19*I20</f>
        <v>2137.1738695512186</v>
      </c>
      <c r="L20" s="56"/>
      <c r="M20" s="33"/>
    </row>
    <row r="21" spans="1:13" x14ac:dyDescent="0.25">
      <c r="A21" s="50">
        <v>4</v>
      </c>
      <c r="B21" s="51">
        <f t="shared" si="0"/>
        <v>11868.486061957363</v>
      </c>
      <c r="C21" s="58">
        <f>+D19*$D$3</f>
        <v>2315.4534314853581</v>
      </c>
      <c r="D21" s="51">
        <f>+D19-B21</f>
        <v>103904.18551231055</v>
      </c>
      <c r="E21" s="59">
        <f>D19*$D$3</f>
        <v>2315.4534314853581</v>
      </c>
      <c r="F21" s="60">
        <v>42313</v>
      </c>
      <c r="G21" s="33"/>
      <c r="H21" s="34" t="e">
        <f>+#REF!+#REF!</f>
        <v>#REF!</v>
      </c>
      <c r="I21" s="61"/>
      <c r="J21" s="62">
        <f>+F23-F21</f>
        <v>30</v>
      </c>
      <c r="K21" s="56"/>
      <c r="L21" s="64">
        <f>+C19/J19*(J19-I20)</f>
        <v>410.9949749136959</v>
      </c>
      <c r="M21" s="33"/>
    </row>
    <row r="22" spans="1:13" x14ac:dyDescent="0.25">
      <c r="A22" s="50"/>
      <c r="B22" s="51"/>
      <c r="C22" s="58"/>
      <c r="D22" s="51"/>
      <c r="E22" s="59"/>
      <c r="F22" s="60"/>
      <c r="G22" s="60">
        <f>+(DATE(YEAR(F21),MONTH(F21),28)+4)-DAY(DATE(YEAR(F21),MONTH(F21),28)+4)</f>
        <v>42338</v>
      </c>
      <c r="H22" s="34"/>
      <c r="I22" s="61">
        <f>+G22-F21</f>
        <v>25</v>
      </c>
      <c r="J22" s="55"/>
      <c r="K22" s="64">
        <f t="shared" ref="K22" si="1">+C21/J21*I22</f>
        <v>1929.5445262377984</v>
      </c>
      <c r="L22" s="56"/>
      <c r="M22" s="33"/>
    </row>
    <row r="23" spans="1:13" x14ac:dyDescent="0.25">
      <c r="A23" s="50">
        <v>5</v>
      </c>
      <c r="B23" s="51">
        <f t="shared" si="0"/>
        <v>12105.855783196508</v>
      </c>
      <c r="C23" s="58">
        <f>+D21*$D$3</f>
        <v>2078.083710246211</v>
      </c>
      <c r="D23" s="51">
        <f>+D21-B23</f>
        <v>91798.329729114048</v>
      </c>
      <c r="E23" s="59">
        <f>D21*$D$3</f>
        <v>2078.083710246211</v>
      </c>
      <c r="F23" s="60">
        <v>42343</v>
      </c>
      <c r="G23" s="33"/>
      <c r="H23" s="34" t="e">
        <f>+#REF!+#REF!</f>
        <v>#REF!</v>
      </c>
      <c r="I23" s="61"/>
      <c r="J23" s="62">
        <f>+F25-F23</f>
        <v>31</v>
      </c>
      <c r="K23" s="56"/>
      <c r="L23" s="64">
        <f t="shared" ref="L23" si="2">+C21/J21*(J21-I22)</f>
        <v>385.90890524755969</v>
      </c>
      <c r="M23" s="33"/>
    </row>
    <row r="24" spans="1:13" x14ac:dyDescent="0.25">
      <c r="A24" s="50"/>
      <c r="B24" s="51"/>
      <c r="C24" s="58"/>
      <c r="D24" s="51"/>
      <c r="E24" s="59"/>
      <c r="F24" s="60"/>
      <c r="G24" s="60">
        <f>+(DATE(YEAR(F23),MONTH(F23),28)+4)-DAY(DATE(YEAR(F23),MONTH(F23),28)+4)</f>
        <v>42369</v>
      </c>
      <c r="H24" s="34"/>
      <c r="I24" s="61">
        <f>+G24-F23</f>
        <v>26</v>
      </c>
      <c r="J24" s="55"/>
      <c r="K24" s="64">
        <f t="shared" ref="K24" si="3">+C23/J23*I24</f>
        <v>1742.9089182710159</v>
      </c>
      <c r="L24" s="56"/>
      <c r="M24" s="33"/>
    </row>
    <row r="25" spans="1:13" x14ac:dyDescent="0.25">
      <c r="A25" s="50">
        <v>6</v>
      </c>
      <c r="B25" s="51">
        <f t="shared" si="0"/>
        <v>12347.972898860438</v>
      </c>
      <c r="C25" s="58">
        <f>+D23*$D$3</f>
        <v>1835.966594582281</v>
      </c>
      <c r="D25" s="51">
        <f>+D23-B25</f>
        <v>79450.356830253615</v>
      </c>
      <c r="E25" s="59">
        <f>D23*$D$3</f>
        <v>1835.966594582281</v>
      </c>
      <c r="F25" s="60">
        <v>42374</v>
      </c>
      <c r="G25" s="33"/>
      <c r="H25" s="34" t="e">
        <f>+#REF!+#REF!</f>
        <v>#REF!</v>
      </c>
      <c r="I25" s="61"/>
      <c r="J25" s="62">
        <f>+F27-F25</f>
        <v>31</v>
      </c>
      <c r="K25" s="56"/>
      <c r="L25" s="64">
        <f t="shared" ref="L25" si="4">+C23/J23*(J23-I24)</f>
        <v>335.17479197519538</v>
      </c>
      <c r="M25" s="33"/>
    </row>
    <row r="26" spans="1:13" x14ac:dyDescent="0.25">
      <c r="A26" s="50"/>
      <c r="B26" s="51"/>
      <c r="C26" s="58"/>
      <c r="D26" s="51"/>
      <c r="E26" s="59"/>
      <c r="F26" s="60"/>
      <c r="G26" s="60">
        <f>+(DATE(YEAR(F25),MONTH(F25),28)+4)-DAY(DATE(YEAR(F25),MONTH(F25),28)+4)</f>
        <v>42400</v>
      </c>
      <c r="H26" s="34"/>
      <c r="I26" s="61">
        <f>+G26-F25</f>
        <v>26</v>
      </c>
      <c r="J26" s="55"/>
      <c r="K26" s="64">
        <f t="shared" ref="K26" si="5">+C25/J25*I26</f>
        <v>1539.8429502948163</v>
      </c>
      <c r="L26" s="56"/>
      <c r="M26" s="33"/>
    </row>
    <row r="27" spans="1:13" x14ac:dyDescent="0.25">
      <c r="A27" s="50">
        <v>7</v>
      </c>
      <c r="B27" s="51">
        <f t="shared" si="0"/>
        <v>12594.932356837648</v>
      </c>
      <c r="C27" s="58">
        <f>+D25*$D$3</f>
        <v>1589.0071366050724</v>
      </c>
      <c r="D27" s="51">
        <f>+D25-B27</f>
        <v>66855.424473415973</v>
      </c>
      <c r="E27" s="59">
        <f>D25*$D$3</f>
        <v>1589.0071366050724</v>
      </c>
      <c r="F27" s="60">
        <v>42405</v>
      </c>
      <c r="G27" s="33"/>
      <c r="H27" s="34" t="e">
        <f>+#REF!+#REF!</f>
        <v>#REF!</v>
      </c>
      <c r="I27" s="61"/>
      <c r="J27" s="62">
        <f>+F29-F27</f>
        <v>29</v>
      </c>
      <c r="K27" s="56"/>
      <c r="L27" s="64">
        <f t="shared" ref="L27" si="6">+C25/J25*(J25-I26)</f>
        <v>296.12364428746469</v>
      </c>
      <c r="M27" s="33"/>
    </row>
    <row r="28" spans="1:13" x14ac:dyDescent="0.25">
      <c r="A28" s="50"/>
      <c r="B28" s="51"/>
      <c r="C28" s="58"/>
      <c r="D28" s="51"/>
      <c r="E28" s="59"/>
      <c r="F28" s="60"/>
      <c r="G28" s="60">
        <f>+(DATE(YEAR(F27),MONTH(F27),28)+4)-DAY(DATE(YEAR(F27),MONTH(F27),28)+4)</f>
        <v>42429</v>
      </c>
      <c r="H28" s="34"/>
      <c r="I28" s="61">
        <f>+G28-F27</f>
        <v>24</v>
      </c>
      <c r="J28" s="55"/>
      <c r="K28" s="64">
        <f t="shared" ref="K28" si="7">+C27/J27*I28</f>
        <v>1315.0403889145427</v>
      </c>
      <c r="L28" s="56"/>
      <c r="M28" s="33"/>
    </row>
    <row r="29" spans="1:13" x14ac:dyDescent="0.25">
      <c r="A29" s="50">
        <v>8</v>
      </c>
      <c r="B29" s="51">
        <f t="shared" si="0"/>
        <v>12846.831003974401</v>
      </c>
      <c r="C29" s="58">
        <f>+D27*$D$3</f>
        <v>1337.1084894683195</v>
      </c>
      <c r="D29" s="51">
        <f>+D27-B29</f>
        <v>54008.59346944157</v>
      </c>
      <c r="E29" s="59">
        <f>D27*$D$3</f>
        <v>1337.1084894683195</v>
      </c>
      <c r="F29" s="60">
        <v>42434</v>
      </c>
      <c r="G29" s="33"/>
      <c r="H29" s="34" t="e">
        <f>+#REF!+#REF!</f>
        <v>#REF!</v>
      </c>
      <c r="I29" s="61"/>
      <c r="J29" s="62">
        <f>+F31-F29</f>
        <v>31</v>
      </c>
      <c r="K29" s="56"/>
      <c r="L29" s="64">
        <f t="shared" ref="L29" si="8">+C27/J27*(J27-I28)</f>
        <v>273.9667476905297</v>
      </c>
      <c r="M29" s="33"/>
    </row>
    <row r="30" spans="1:13" x14ac:dyDescent="0.25">
      <c r="A30" s="50"/>
      <c r="B30" s="51"/>
      <c r="C30" s="58"/>
      <c r="D30" s="51"/>
      <c r="E30" s="59"/>
      <c r="F30" s="60"/>
      <c r="G30" s="60">
        <f>+(DATE(YEAR(F29),MONTH(F29),28)+4)-DAY(DATE(YEAR(F29),MONTH(F29),28)+4)</f>
        <v>42460</v>
      </c>
      <c r="H30" s="34"/>
      <c r="I30" s="61">
        <f>+G30-F29</f>
        <v>26</v>
      </c>
      <c r="J30" s="55"/>
      <c r="K30" s="64">
        <f t="shared" ref="K30" si="9">+C29/J29*I30</f>
        <v>1121.4458298766551</v>
      </c>
      <c r="L30" s="56"/>
      <c r="M30" s="33"/>
    </row>
    <row r="31" spans="1:13" x14ac:dyDescent="0.25">
      <c r="A31" s="50">
        <v>9</v>
      </c>
      <c r="B31" s="51">
        <f t="shared" si="0"/>
        <v>13103.767624053889</v>
      </c>
      <c r="C31" s="58">
        <f>+D29*$D$3</f>
        <v>1080.1718693888315</v>
      </c>
      <c r="D31" s="51">
        <f>+D29-B31</f>
        <v>40904.825845387677</v>
      </c>
      <c r="E31" s="59">
        <f>D29*$D$3</f>
        <v>1080.1718693888315</v>
      </c>
      <c r="F31" s="60">
        <v>42465</v>
      </c>
      <c r="G31" s="33"/>
      <c r="H31" s="34" t="e">
        <f>+#REF!+#REF!</f>
        <v>#REF!</v>
      </c>
      <c r="I31" s="61"/>
      <c r="J31" s="62">
        <f>+F33-F31</f>
        <v>30</v>
      </c>
      <c r="K31" s="56"/>
      <c r="L31" s="64">
        <f t="shared" ref="L31" si="10">+C29/J29*(J29-I30)</f>
        <v>215.66265959166444</v>
      </c>
      <c r="M31" s="33"/>
    </row>
    <row r="32" spans="1:13" x14ac:dyDescent="0.25">
      <c r="A32" s="50"/>
      <c r="B32" s="51"/>
      <c r="C32" s="58"/>
      <c r="D32" s="51"/>
      <c r="E32" s="59"/>
      <c r="F32" s="60"/>
      <c r="G32" s="60">
        <f>+(DATE(YEAR(F31),MONTH(F31),28)+4)-DAY(DATE(YEAR(F31),MONTH(F31),28)+4)</f>
        <v>42490</v>
      </c>
      <c r="H32" s="34"/>
      <c r="I32" s="61">
        <f>+G32-F31</f>
        <v>25</v>
      </c>
      <c r="J32" s="55"/>
      <c r="K32" s="64">
        <f t="shared" ref="K32" si="11">+C31/J31*I32</f>
        <v>900.143224490693</v>
      </c>
      <c r="L32" s="56"/>
      <c r="M32" s="33"/>
    </row>
    <row r="33" spans="1:13" x14ac:dyDescent="0.25">
      <c r="A33" s="50">
        <v>10</v>
      </c>
      <c r="B33" s="51">
        <f t="shared" si="0"/>
        <v>13365.842976534967</v>
      </c>
      <c r="C33" s="58">
        <f>+D31*$D$3</f>
        <v>818.09651690775354</v>
      </c>
      <c r="D33" s="51">
        <f>+D31-B33</f>
        <v>27538.982868852712</v>
      </c>
      <c r="E33" s="59">
        <f>D31*$D$3</f>
        <v>818.09651690775354</v>
      </c>
      <c r="F33" s="60">
        <v>42495</v>
      </c>
      <c r="G33" s="33"/>
      <c r="H33" s="34" t="e">
        <f>+#REF!+#REF!</f>
        <v>#REF!</v>
      </c>
      <c r="I33" s="61"/>
      <c r="J33" s="62">
        <f>+F35-F33</f>
        <v>31</v>
      </c>
      <c r="K33" s="56"/>
      <c r="L33" s="64">
        <f t="shared" ref="L33" si="12">+C31/J31*(J31-I32)</f>
        <v>180.02864489813859</v>
      </c>
      <c r="M33" s="33"/>
    </row>
    <row r="34" spans="1:13" x14ac:dyDescent="0.25">
      <c r="A34" s="50"/>
      <c r="B34" s="51"/>
      <c r="C34" s="58"/>
      <c r="D34" s="51"/>
      <c r="E34" s="59"/>
      <c r="F34" s="60"/>
      <c r="G34" s="60">
        <f>+(DATE(YEAR(F33),MONTH(F33),28)+4)-DAY(DATE(YEAR(F33),MONTH(F33),28)+4)</f>
        <v>42521</v>
      </c>
      <c r="H34" s="34"/>
      <c r="I34" s="61">
        <f>+G34-F33</f>
        <v>26</v>
      </c>
      <c r="J34" s="55"/>
      <c r="K34" s="64">
        <f t="shared" ref="K34" si="13">+C33/J33*I34</f>
        <v>686.14546579359978</v>
      </c>
      <c r="L34" s="56"/>
      <c r="M34" s="33"/>
    </row>
    <row r="35" spans="1:13" x14ac:dyDescent="0.25">
      <c r="A35" s="50">
        <v>11</v>
      </c>
      <c r="B35" s="51">
        <f t="shared" si="0"/>
        <v>13633.159836065666</v>
      </c>
      <c r="C35" s="58">
        <f>+D33*$D$3</f>
        <v>550.77965737705426</v>
      </c>
      <c r="D35" s="51">
        <f>+D33-B35</f>
        <v>13905.823032787046</v>
      </c>
      <c r="E35" s="59">
        <f>D33*$D$3</f>
        <v>550.77965737705426</v>
      </c>
      <c r="F35" s="60">
        <v>42526</v>
      </c>
      <c r="G35" s="33"/>
      <c r="H35" s="34" t="e">
        <f>+#REF!+#REF!</f>
        <v>#REF!</v>
      </c>
      <c r="I35" s="61"/>
      <c r="J35" s="62">
        <f>+F37-F35</f>
        <v>30</v>
      </c>
      <c r="K35" s="56"/>
      <c r="L35" s="64">
        <f t="shared" ref="L35" si="14">+C33/J33*(J33-I34)</f>
        <v>131.95105111415381</v>
      </c>
      <c r="M35" s="33"/>
    </row>
    <row r="36" spans="1:13" x14ac:dyDescent="0.25">
      <c r="A36" s="50"/>
      <c r="B36" s="51"/>
      <c r="C36" s="58"/>
      <c r="D36" s="51"/>
      <c r="E36" s="59"/>
      <c r="F36" s="60"/>
      <c r="G36" s="60">
        <f>+(DATE(YEAR(F35),MONTH(F35),28)+4)-DAY(DATE(YEAR(F35),MONTH(F35),28)+4)</f>
        <v>42551</v>
      </c>
      <c r="H36" s="34"/>
      <c r="I36" s="61">
        <f>+G36-F35</f>
        <v>25</v>
      </c>
      <c r="J36" s="55"/>
      <c r="K36" s="64">
        <f t="shared" ref="K36" si="15">+C35/J35*I36</f>
        <v>458.98304781421189</v>
      </c>
      <c r="L36" s="56"/>
      <c r="M36" s="33"/>
    </row>
    <row r="37" spans="1:13" x14ac:dyDescent="0.25">
      <c r="A37" s="50">
        <v>12</v>
      </c>
      <c r="B37" s="51">
        <f t="shared" si="0"/>
        <v>13905.823032786979</v>
      </c>
      <c r="C37" s="58">
        <f>+D35*$D$3</f>
        <v>278.11646065574092</v>
      </c>
      <c r="D37" s="51">
        <f>+D35-B37</f>
        <v>6.730260793119669E-11</v>
      </c>
      <c r="E37" s="59">
        <f t="shared" ref="E37" si="16">D35*$D$3</f>
        <v>278.11646065574092</v>
      </c>
      <c r="F37" s="60">
        <v>42556</v>
      </c>
      <c r="G37" s="33"/>
      <c r="H37" s="34" t="e">
        <f>+#REF!+#REF!</f>
        <v>#REF!</v>
      </c>
      <c r="I37" s="61"/>
      <c r="J37" s="62">
        <v>5</v>
      </c>
      <c r="K37" s="56"/>
      <c r="L37" s="64">
        <f t="shared" ref="L37" si="17">+C35/J35*(J35-I36)</f>
        <v>91.796609562842377</v>
      </c>
      <c r="M37" s="33"/>
    </row>
    <row r="38" spans="1:13" x14ac:dyDescent="0.25">
      <c r="A38" s="50"/>
      <c r="B38" s="51"/>
      <c r="C38" s="58"/>
      <c r="D38" s="51"/>
      <c r="E38" s="59"/>
      <c r="F38" s="60"/>
      <c r="G38" s="60">
        <v>42582</v>
      </c>
      <c r="H38" s="34"/>
      <c r="I38" s="61">
        <v>5</v>
      </c>
      <c r="J38" s="55"/>
      <c r="K38" s="64">
        <f>+C37</f>
        <v>278.11646065574092</v>
      </c>
      <c r="L38" s="56"/>
      <c r="M38" s="33"/>
    </row>
    <row r="39" spans="1:13" ht="15.75" thickBot="1" x14ac:dyDescent="0.3">
      <c r="A39" s="65" t="s">
        <v>18</v>
      </c>
      <c r="B39" s="66">
        <f>SUM(B14:B37)</f>
        <v>149999.99999999997</v>
      </c>
      <c r="C39" s="66">
        <f>SUM(C14:C37)</f>
        <v>20207.273921312681</v>
      </c>
      <c r="D39" s="66"/>
      <c r="E39" s="66"/>
      <c r="F39" s="67"/>
      <c r="G39" s="67"/>
      <c r="H39" s="34"/>
      <c r="I39" s="68"/>
      <c r="J39" s="68"/>
      <c r="K39" s="67"/>
      <c r="L39" s="68">
        <f>+SUM(K14:L38)</f>
        <v>20207.273921312684</v>
      </c>
      <c r="M39" s="33"/>
    </row>
    <row r="40" spans="1:13" ht="15.75" thickTop="1" x14ac:dyDescent="0.25">
      <c r="A40" s="33"/>
      <c r="B40" s="69"/>
      <c r="C40" s="34"/>
      <c r="D40" s="69"/>
      <c r="E40" s="69"/>
      <c r="F40" s="70"/>
      <c r="G40" s="70"/>
      <c r="H40" s="34"/>
      <c r="I40" s="41"/>
      <c r="J40" s="33"/>
      <c r="K40" s="33"/>
      <c r="L40" s="33"/>
      <c r="M40" s="33"/>
    </row>
    <row r="41" spans="1:13" x14ac:dyDescent="0.25">
      <c r="A41">
        <v>13</v>
      </c>
      <c r="B41" s="3">
        <f t="shared" si="0"/>
        <v>14183.939493442718</v>
      </c>
      <c r="C41" s="1">
        <f>+D37*$D$3</f>
        <v>1.3460521586239338E-12</v>
      </c>
      <c r="D41" s="3">
        <f>+D37-B41</f>
        <v>-14183.939493442651</v>
      </c>
      <c r="E41" s="3"/>
      <c r="F41" s="6">
        <v>42014</v>
      </c>
      <c r="G41" s="6">
        <f t="shared" ref="G41:G88" si="18">+(DATE(YEAR(F41),MONTH(F41),28)+4)-DAY(DATE(YEAR(F41),MONTH(F41),28)+4)</f>
        <v>42035</v>
      </c>
      <c r="H41" s="1" t="e">
        <f>+#REF!+#REF!</f>
        <v>#REF!</v>
      </c>
      <c r="I41" s="9">
        <f t="shared" ref="I41:I87" si="19">+G41-F41</f>
        <v>21</v>
      </c>
    </row>
    <row r="42" spans="1:13" x14ac:dyDescent="0.25">
      <c r="A42">
        <v>14</v>
      </c>
      <c r="B42" s="3">
        <f t="shared" si="0"/>
        <v>14467.618283311573</v>
      </c>
      <c r="C42" s="1">
        <f t="shared" ref="C42:C88" si="20">+D41*$D$3</f>
        <v>-283.67878986885302</v>
      </c>
      <c r="D42" s="3">
        <f t="shared" ref="D42:D88" si="21">+D41-B42</f>
        <v>-28651.557776754224</v>
      </c>
      <c r="E42" s="3"/>
      <c r="F42" s="6">
        <v>42045</v>
      </c>
      <c r="G42" s="6">
        <f t="shared" si="18"/>
        <v>42063</v>
      </c>
      <c r="H42" s="1" t="e">
        <f>+#REF!+#REF!</f>
        <v>#REF!</v>
      </c>
      <c r="I42" s="9">
        <f t="shared" si="19"/>
        <v>18</v>
      </c>
    </row>
    <row r="43" spans="1:13" x14ac:dyDescent="0.25">
      <c r="A43">
        <v>15</v>
      </c>
      <c r="B43" s="3">
        <f t="shared" si="0"/>
        <v>14756.970648977804</v>
      </c>
      <c r="C43" s="1">
        <f t="shared" si="20"/>
        <v>-573.03115553508451</v>
      </c>
      <c r="D43" s="3">
        <f t="shared" si="21"/>
        <v>-43408.528425732031</v>
      </c>
      <c r="E43" s="3"/>
      <c r="F43" s="6">
        <v>42073</v>
      </c>
      <c r="G43" s="6">
        <f t="shared" si="18"/>
        <v>42094</v>
      </c>
      <c r="H43" s="1" t="e">
        <f>+#REF!+#REF!</f>
        <v>#REF!</v>
      </c>
      <c r="I43" s="9">
        <f t="shared" si="19"/>
        <v>21</v>
      </c>
    </row>
    <row r="44" spans="1:13" x14ac:dyDescent="0.25">
      <c r="A44">
        <v>16</v>
      </c>
      <c r="B44" s="3">
        <f t="shared" si="0"/>
        <v>15052.110061957361</v>
      </c>
      <c r="C44" s="1">
        <f t="shared" si="20"/>
        <v>-868.17056851464065</v>
      </c>
      <c r="D44" s="3">
        <f t="shared" si="21"/>
        <v>-58460.638487689394</v>
      </c>
      <c r="E44" s="3"/>
      <c r="F44" s="6">
        <v>42104</v>
      </c>
      <c r="G44" s="6">
        <f t="shared" si="18"/>
        <v>42124</v>
      </c>
      <c r="H44" s="1" t="e">
        <f>+#REF!+#REF!</f>
        <v>#REF!</v>
      </c>
      <c r="I44" s="9">
        <f t="shared" si="19"/>
        <v>20</v>
      </c>
    </row>
    <row r="45" spans="1:13" x14ac:dyDescent="0.25">
      <c r="A45">
        <v>17</v>
      </c>
      <c r="B45" s="3">
        <f t="shared" si="0"/>
        <v>15353.152263196507</v>
      </c>
      <c r="C45" s="1">
        <f t="shared" si="20"/>
        <v>-1169.2127697537878</v>
      </c>
      <c r="D45" s="3">
        <f t="shared" si="21"/>
        <v>-73813.790750885906</v>
      </c>
      <c r="E45" s="3"/>
      <c r="F45" s="6">
        <v>42134</v>
      </c>
      <c r="G45" s="6">
        <f t="shared" si="18"/>
        <v>42155</v>
      </c>
      <c r="H45" s="1" t="e">
        <f>+#REF!+#REF!</f>
        <v>#REF!</v>
      </c>
      <c r="I45" s="9">
        <f t="shared" si="19"/>
        <v>21</v>
      </c>
    </row>
    <row r="46" spans="1:13" x14ac:dyDescent="0.25">
      <c r="A46">
        <v>18</v>
      </c>
      <c r="B46" s="3">
        <f t="shared" si="0"/>
        <v>15660.215308460438</v>
      </c>
      <c r="C46" s="1">
        <f t="shared" si="20"/>
        <v>-1476.2758150177181</v>
      </c>
      <c r="D46" s="3">
        <f t="shared" si="21"/>
        <v>-89474.006059346342</v>
      </c>
      <c r="E46" s="3"/>
      <c r="F46" s="6">
        <v>42165</v>
      </c>
      <c r="G46" s="6">
        <f t="shared" si="18"/>
        <v>42185</v>
      </c>
      <c r="H46" s="1" t="e">
        <f>+#REF!+#REF!</f>
        <v>#REF!</v>
      </c>
      <c r="I46" s="9">
        <f t="shared" si="19"/>
        <v>20</v>
      </c>
    </row>
    <row r="47" spans="1:13" x14ac:dyDescent="0.25">
      <c r="A47">
        <v>19</v>
      </c>
      <c r="B47" s="3">
        <f t="shared" si="0"/>
        <v>15973.419614629647</v>
      </c>
      <c r="C47" s="1">
        <f t="shared" si="20"/>
        <v>-1789.4801211869269</v>
      </c>
      <c r="D47" s="3">
        <f t="shared" si="21"/>
        <v>-105447.42567397599</v>
      </c>
      <c r="E47" s="3"/>
      <c r="F47" s="6">
        <v>42195</v>
      </c>
      <c r="G47" s="6">
        <f t="shared" si="18"/>
        <v>42216</v>
      </c>
      <c r="H47" s="1" t="e">
        <f>+#REF!+#REF!</f>
        <v>#REF!</v>
      </c>
      <c r="I47" s="9">
        <f t="shared" si="19"/>
        <v>21</v>
      </c>
    </row>
    <row r="48" spans="1:13" x14ac:dyDescent="0.25">
      <c r="A48">
        <v>20</v>
      </c>
      <c r="B48" s="3">
        <f t="shared" si="0"/>
        <v>16292.88800692224</v>
      </c>
      <c r="C48" s="1">
        <f t="shared" si="20"/>
        <v>-2108.94851347952</v>
      </c>
      <c r="D48" s="3">
        <f t="shared" si="21"/>
        <v>-121740.31368089822</v>
      </c>
      <c r="E48" s="3"/>
      <c r="F48" s="6">
        <v>42226</v>
      </c>
      <c r="G48" s="6">
        <f t="shared" si="18"/>
        <v>42247</v>
      </c>
      <c r="H48" s="1" t="e">
        <f>+#REF!+#REF!</f>
        <v>#REF!</v>
      </c>
      <c r="I48" s="9">
        <f t="shared" si="19"/>
        <v>21</v>
      </c>
    </row>
    <row r="49" spans="1:9" x14ac:dyDescent="0.25">
      <c r="A49">
        <v>21</v>
      </c>
      <c r="B49" s="3">
        <f t="shared" si="0"/>
        <v>16618.745767060685</v>
      </c>
      <c r="C49" s="1">
        <f t="shared" si="20"/>
        <v>-2434.8062736179645</v>
      </c>
      <c r="D49" s="3">
        <f t="shared" si="21"/>
        <v>-138359.05944795892</v>
      </c>
      <c r="E49" s="3"/>
      <c r="F49" s="6">
        <v>42257</v>
      </c>
      <c r="G49" s="6">
        <f t="shared" si="18"/>
        <v>42277</v>
      </c>
      <c r="H49" s="1" t="e">
        <f>+#REF!+#REF!</f>
        <v>#REF!</v>
      </c>
      <c r="I49" s="9">
        <f t="shared" si="19"/>
        <v>20</v>
      </c>
    </row>
    <row r="50" spans="1:9" x14ac:dyDescent="0.25">
      <c r="A50">
        <v>22</v>
      </c>
      <c r="B50" s="3">
        <f t="shared" si="0"/>
        <v>16951.120682401899</v>
      </c>
      <c r="C50" s="1">
        <f t="shared" si="20"/>
        <v>-2767.1811889591786</v>
      </c>
      <c r="D50" s="3">
        <f t="shared" si="21"/>
        <v>-155310.18013036082</v>
      </c>
      <c r="E50" s="3"/>
      <c r="F50" s="6">
        <v>42287</v>
      </c>
      <c r="G50" s="6">
        <f t="shared" si="18"/>
        <v>42308</v>
      </c>
      <c r="H50" s="1" t="e">
        <f>+#REF!+#REF!</f>
        <v>#REF!</v>
      </c>
      <c r="I50" s="9">
        <f t="shared" si="19"/>
        <v>21</v>
      </c>
    </row>
    <row r="51" spans="1:9" x14ac:dyDescent="0.25">
      <c r="A51">
        <v>23</v>
      </c>
      <c r="B51" s="3">
        <f t="shared" si="0"/>
        <v>17290.143096049935</v>
      </c>
      <c r="C51" s="1">
        <f t="shared" si="20"/>
        <v>-3106.2036026072165</v>
      </c>
      <c r="D51" s="3">
        <f t="shared" si="21"/>
        <v>-172600.32322641075</v>
      </c>
      <c r="E51" s="3"/>
      <c r="F51" s="6">
        <v>42318</v>
      </c>
      <c r="G51" s="6">
        <f t="shared" si="18"/>
        <v>42338</v>
      </c>
      <c r="H51" s="1" t="e">
        <f>+#REF!+#REF!</f>
        <v>#REF!</v>
      </c>
      <c r="I51" s="9">
        <f t="shared" si="19"/>
        <v>20</v>
      </c>
    </row>
    <row r="52" spans="1:9" x14ac:dyDescent="0.25">
      <c r="A52">
        <v>24</v>
      </c>
      <c r="B52" s="3">
        <f t="shared" si="0"/>
        <v>17635.945957970936</v>
      </c>
      <c r="C52" s="1">
        <f t="shared" si="20"/>
        <v>-3452.006464528215</v>
      </c>
      <c r="D52" s="3">
        <f t="shared" si="21"/>
        <v>-190236.2691843817</v>
      </c>
      <c r="E52" s="3"/>
      <c r="F52" s="6">
        <v>42348</v>
      </c>
      <c r="G52" s="6">
        <f t="shared" si="18"/>
        <v>42369</v>
      </c>
      <c r="H52" s="1" t="e">
        <f>+#REF!+#REF!</f>
        <v>#REF!</v>
      </c>
      <c r="I52" s="9">
        <f t="shared" si="19"/>
        <v>21</v>
      </c>
    </row>
    <row r="53" spans="1:9" x14ac:dyDescent="0.25">
      <c r="A53">
        <v>25</v>
      </c>
      <c r="B53" s="3">
        <f t="shared" si="0"/>
        <v>17988.664877130355</v>
      </c>
      <c r="C53" s="1">
        <f t="shared" si="20"/>
        <v>-3804.7253836876339</v>
      </c>
      <c r="D53" s="3">
        <f t="shared" si="21"/>
        <v>-208224.93406151206</v>
      </c>
      <c r="E53" s="3"/>
      <c r="F53" s="6">
        <v>42379</v>
      </c>
      <c r="G53" s="6">
        <f t="shared" si="18"/>
        <v>42400</v>
      </c>
      <c r="H53" s="1" t="e">
        <f>+#REF!+#REF!</f>
        <v>#REF!</v>
      </c>
      <c r="I53" s="9">
        <f t="shared" si="19"/>
        <v>21</v>
      </c>
    </row>
    <row r="54" spans="1:9" x14ac:dyDescent="0.25">
      <c r="A54">
        <v>26</v>
      </c>
      <c r="B54" s="3">
        <f t="shared" si="0"/>
        <v>18348.438174672963</v>
      </c>
      <c r="C54" s="1">
        <f t="shared" si="20"/>
        <v>-4164.4986812302413</v>
      </c>
      <c r="D54" s="3">
        <f t="shared" si="21"/>
        <v>-226573.37223618501</v>
      </c>
      <c r="E54" s="3"/>
      <c r="F54" s="6">
        <v>42410</v>
      </c>
      <c r="G54" s="6">
        <f t="shared" si="18"/>
        <v>42429</v>
      </c>
      <c r="H54" s="1" t="e">
        <f>+#REF!+#REF!</f>
        <v>#REF!</v>
      </c>
      <c r="I54" s="9">
        <f t="shared" si="19"/>
        <v>19</v>
      </c>
    </row>
    <row r="55" spans="1:9" x14ac:dyDescent="0.25">
      <c r="A55">
        <v>27</v>
      </c>
      <c r="B55" s="3">
        <f t="shared" si="0"/>
        <v>18715.406938166419</v>
      </c>
      <c r="C55" s="1">
        <f t="shared" si="20"/>
        <v>-4531.4674447237003</v>
      </c>
      <c r="D55" s="3">
        <f t="shared" si="21"/>
        <v>-245288.77917435142</v>
      </c>
      <c r="E55" s="3"/>
      <c r="F55" s="6">
        <v>42439</v>
      </c>
      <c r="G55" s="6">
        <f t="shared" si="18"/>
        <v>42460</v>
      </c>
      <c r="H55" s="1" t="e">
        <f>+#REF!+#REF!</f>
        <v>#REF!</v>
      </c>
      <c r="I55" s="9">
        <f t="shared" si="19"/>
        <v>21</v>
      </c>
    </row>
    <row r="56" spans="1:9" x14ac:dyDescent="0.25">
      <c r="A56">
        <v>28</v>
      </c>
      <c r="B56" s="3">
        <f t="shared" si="0"/>
        <v>19089.715076929748</v>
      </c>
      <c r="C56" s="1">
        <f t="shared" si="20"/>
        <v>-4905.7755834870286</v>
      </c>
      <c r="D56" s="3">
        <f t="shared" si="21"/>
        <v>-264378.4942512812</v>
      </c>
      <c r="E56" s="3"/>
      <c r="F56" s="6">
        <v>42470</v>
      </c>
      <c r="G56" s="6">
        <f t="shared" si="18"/>
        <v>42490</v>
      </c>
      <c r="H56" s="1" t="e">
        <f>+#REF!+#REF!</f>
        <v>#REF!</v>
      </c>
      <c r="I56" s="9">
        <f t="shared" si="19"/>
        <v>20</v>
      </c>
    </row>
    <row r="57" spans="1:9" x14ac:dyDescent="0.25">
      <c r="A57">
        <v>29</v>
      </c>
      <c r="B57" s="3">
        <f t="shared" si="0"/>
        <v>19471.509378468345</v>
      </c>
      <c r="C57" s="1">
        <f t="shared" si="20"/>
        <v>-5287.569885025624</v>
      </c>
      <c r="D57" s="3">
        <f t="shared" si="21"/>
        <v>-283850.00362974952</v>
      </c>
      <c r="E57" s="3"/>
      <c r="F57" s="6">
        <v>42500</v>
      </c>
      <c r="G57" s="6">
        <f t="shared" si="18"/>
        <v>42521</v>
      </c>
      <c r="H57" s="1" t="e">
        <f>+#REF!+#REF!</f>
        <v>#REF!</v>
      </c>
      <c r="I57" s="9">
        <f t="shared" si="19"/>
        <v>21</v>
      </c>
    </row>
    <row r="58" spans="1:9" x14ac:dyDescent="0.25">
      <c r="A58">
        <v>30</v>
      </c>
      <c r="B58" s="3">
        <f t="shared" si="0"/>
        <v>19860.939566037712</v>
      </c>
      <c r="C58" s="1">
        <f t="shared" si="20"/>
        <v>-5677.0000725949903</v>
      </c>
      <c r="D58" s="3">
        <f t="shared" si="21"/>
        <v>-303710.94319578726</v>
      </c>
      <c r="E58" s="3"/>
      <c r="F58" s="6">
        <v>42531</v>
      </c>
      <c r="G58" s="6">
        <f t="shared" si="18"/>
        <v>42551</v>
      </c>
      <c r="H58" s="1" t="e">
        <f>+#REF!+#REF!</f>
        <v>#REF!</v>
      </c>
      <c r="I58" s="9">
        <f t="shared" si="19"/>
        <v>20</v>
      </c>
    </row>
    <row r="59" spans="1:9" x14ac:dyDescent="0.25">
      <c r="A59">
        <v>31</v>
      </c>
      <c r="B59" s="3">
        <f t="shared" si="0"/>
        <v>20258.158357358465</v>
      </c>
      <c r="C59" s="1">
        <f t="shared" si="20"/>
        <v>-6074.2188639157457</v>
      </c>
      <c r="D59" s="3">
        <f t="shared" si="21"/>
        <v>-323969.10155314574</v>
      </c>
      <c r="E59" s="3"/>
      <c r="F59" s="6">
        <v>42561</v>
      </c>
      <c r="G59" s="6">
        <f t="shared" si="18"/>
        <v>42582</v>
      </c>
      <c r="H59" s="1" t="e">
        <f>+#REF!+#REF!</f>
        <v>#REF!</v>
      </c>
      <c r="I59" s="9">
        <f t="shared" si="19"/>
        <v>21</v>
      </c>
    </row>
    <row r="60" spans="1:9" x14ac:dyDescent="0.25">
      <c r="A60">
        <v>32</v>
      </c>
      <c r="B60" s="3">
        <f t="shared" si="0"/>
        <v>20663.321524505634</v>
      </c>
      <c r="C60" s="1">
        <f t="shared" si="20"/>
        <v>-6479.3820310629153</v>
      </c>
      <c r="D60" s="3">
        <f t="shared" si="21"/>
        <v>-344632.42307765136</v>
      </c>
      <c r="E60" s="3"/>
      <c r="F60" s="6">
        <v>42592</v>
      </c>
      <c r="G60" s="6">
        <f t="shared" si="18"/>
        <v>42613</v>
      </c>
      <c r="H60" s="1" t="e">
        <f>+#REF!+#REF!</f>
        <v>#REF!</v>
      </c>
      <c r="I60" s="9">
        <f t="shared" si="19"/>
        <v>21</v>
      </c>
    </row>
    <row r="61" spans="1:9" x14ac:dyDescent="0.25">
      <c r="A61">
        <v>33</v>
      </c>
      <c r="B61" s="3">
        <f t="shared" si="0"/>
        <v>21076.587954995746</v>
      </c>
      <c r="C61" s="1">
        <f t="shared" si="20"/>
        <v>-6892.6484615530271</v>
      </c>
      <c r="D61" s="3">
        <f t="shared" si="21"/>
        <v>-365709.0110326471</v>
      </c>
      <c r="E61" s="3"/>
      <c r="F61" s="6">
        <v>42623</v>
      </c>
      <c r="G61" s="6">
        <f t="shared" si="18"/>
        <v>42643</v>
      </c>
      <c r="H61" s="1" t="e">
        <f>+#REF!+#REF!</f>
        <v>#REF!</v>
      </c>
      <c r="I61" s="9">
        <f t="shared" si="19"/>
        <v>20</v>
      </c>
    </row>
    <row r="62" spans="1:9" x14ac:dyDescent="0.25">
      <c r="A62">
        <v>34</v>
      </c>
      <c r="B62" s="3">
        <f t="shared" si="0"/>
        <v>21498.119714095661</v>
      </c>
      <c r="C62" s="1">
        <f t="shared" si="20"/>
        <v>-7314.1802206529419</v>
      </c>
      <c r="D62" s="3">
        <f t="shared" si="21"/>
        <v>-387207.13074674277</v>
      </c>
      <c r="E62" s="3"/>
      <c r="F62" s="6">
        <v>42653</v>
      </c>
      <c r="G62" s="6">
        <f t="shared" si="18"/>
        <v>42674</v>
      </c>
      <c r="H62" s="1" t="e">
        <f>+#REF!+#REF!</f>
        <v>#REF!</v>
      </c>
      <c r="I62" s="9">
        <f t="shared" si="19"/>
        <v>21</v>
      </c>
    </row>
    <row r="63" spans="1:9" x14ac:dyDescent="0.25">
      <c r="A63">
        <v>35</v>
      </c>
      <c r="B63" s="3">
        <f t="shared" si="0"/>
        <v>21928.082108377574</v>
      </c>
      <c r="C63" s="1">
        <f t="shared" si="20"/>
        <v>-7744.1426149348554</v>
      </c>
      <c r="D63" s="3">
        <f t="shared" si="21"/>
        <v>-409135.21285512036</v>
      </c>
      <c r="E63" s="3"/>
      <c r="F63" s="6">
        <v>42684</v>
      </c>
      <c r="G63" s="6">
        <f t="shared" si="18"/>
        <v>42704</v>
      </c>
      <c r="H63" s="1" t="e">
        <f>+#REF!+#REF!</f>
        <v>#REF!</v>
      </c>
      <c r="I63" s="9">
        <f t="shared" si="19"/>
        <v>20</v>
      </c>
    </row>
    <row r="64" spans="1:9" x14ac:dyDescent="0.25">
      <c r="A64">
        <v>36</v>
      </c>
      <c r="B64" s="3">
        <f t="shared" si="0"/>
        <v>22366.643750545129</v>
      </c>
      <c r="C64" s="1">
        <f t="shared" si="20"/>
        <v>-8182.7042571024076</v>
      </c>
      <c r="D64" s="3">
        <f t="shared" si="21"/>
        <v>-431501.85660566547</v>
      </c>
      <c r="E64" s="3"/>
      <c r="F64" s="6">
        <v>42714</v>
      </c>
      <c r="G64" s="6">
        <f t="shared" si="18"/>
        <v>42735</v>
      </c>
      <c r="H64" s="1" t="e">
        <f>+#REF!+#REF!</f>
        <v>#REF!</v>
      </c>
      <c r="I64" s="9">
        <f t="shared" si="19"/>
        <v>21</v>
      </c>
    </row>
    <row r="65" spans="1:9" x14ac:dyDescent="0.25">
      <c r="A65">
        <v>37</v>
      </c>
      <c r="B65" s="3">
        <f t="shared" si="0"/>
        <v>22813.976625556032</v>
      </c>
      <c r="C65" s="1">
        <f t="shared" si="20"/>
        <v>-8630.0371321133098</v>
      </c>
      <c r="D65" s="3">
        <f t="shared" si="21"/>
        <v>-454315.83323122148</v>
      </c>
      <c r="E65" s="3"/>
      <c r="F65" s="6">
        <v>42745</v>
      </c>
      <c r="G65" s="6">
        <f t="shared" si="18"/>
        <v>42766</v>
      </c>
      <c r="H65" s="1" t="e">
        <f>+#REF!+#REF!</f>
        <v>#REF!</v>
      </c>
      <c r="I65" s="9">
        <f t="shared" si="19"/>
        <v>21</v>
      </c>
    </row>
    <row r="66" spans="1:9" x14ac:dyDescent="0.25">
      <c r="A66">
        <v>38</v>
      </c>
      <c r="B66" s="3">
        <f t="shared" si="0"/>
        <v>23270.25615806715</v>
      </c>
      <c r="C66" s="1">
        <f t="shared" si="20"/>
        <v>-9086.3166646244299</v>
      </c>
      <c r="D66" s="3">
        <f t="shared" si="21"/>
        <v>-477586.08938928862</v>
      </c>
      <c r="E66" s="3"/>
      <c r="F66" s="6">
        <v>42776</v>
      </c>
      <c r="G66" s="6">
        <f t="shared" si="18"/>
        <v>42794</v>
      </c>
      <c r="H66" s="1" t="e">
        <f>+#REF!+#REF!</f>
        <v>#REF!</v>
      </c>
      <c r="I66" s="9">
        <f t="shared" si="19"/>
        <v>18</v>
      </c>
    </row>
    <row r="67" spans="1:9" x14ac:dyDescent="0.25">
      <c r="A67">
        <v>39</v>
      </c>
      <c r="B67" s="3">
        <f t="shared" si="0"/>
        <v>23735.661281228495</v>
      </c>
      <c r="C67" s="1">
        <f t="shared" si="20"/>
        <v>-9551.7217877857729</v>
      </c>
      <c r="D67" s="3">
        <f t="shared" si="21"/>
        <v>-501321.7506705171</v>
      </c>
      <c r="E67" s="3"/>
      <c r="F67" s="6">
        <v>42804</v>
      </c>
      <c r="G67" s="6">
        <f t="shared" si="18"/>
        <v>42825</v>
      </c>
      <c r="H67" s="1" t="e">
        <f>+#REF!+#REF!</f>
        <v>#REF!</v>
      </c>
      <c r="I67" s="9">
        <f t="shared" si="19"/>
        <v>21</v>
      </c>
    </row>
    <row r="68" spans="1:9" x14ac:dyDescent="0.25">
      <c r="A68">
        <v>40</v>
      </c>
      <c r="B68" s="3">
        <f t="shared" si="0"/>
        <v>24210.374506853062</v>
      </c>
      <c r="C68" s="1">
        <f t="shared" si="20"/>
        <v>-10026.435013410342</v>
      </c>
      <c r="D68" s="3">
        <f t="shared" si="21"/>
        <v>-525532.12517737015</v>
      </c>
      <c r="E68" s="3"/>
      <c r="F68" s="6">
        <v>42835</v>
      </c>
      <c r="G68" s="6">
        <f t="shared" si="18"/>
        <v>42855</v>
      </c>
      <c r="H68" s="1" t="e">
        <f>+#REF!+#REF!</f>
        <v>#REF!</v>
      </c>
      <c r="I68" s="9">
        <f t="shared" si="19"/>
        <v>20</v>
      </c>
    </row>
    <row r="69" spans="1:9" x14ac:dyDescent="0.25">
      <c r="A69">
        <v>41</v>
      </c>
      <c r="B69" s="3">
        <f t="shared" si="0"/>
        <v>24694.581996990124</v>
      </c>
      <c r="C69" s="1">
        <f t="shared" si="20"/>
        <v>-10510.642503547404</v>
      </c>
      <c r="D69" s="3">
        <f t="shared" si="21"/>
        <v>-550226.70717436029</v>
      </c>
      <c r="E69" s="3"/>
      <c r="F69" s="6">
        <v>42865</v>
      </c>
      <c r="G69" s="6">
        <f t="shared" si="18"/>
        <v>42886</v>
      </c>
      <c r="H69" s="1" t="e">
        <f>+#REF!+#REF!</f>
        <v>#REF!</v>
      </c>
      <c r="I69" s="9">
        <f t="shared" si="19"/>
        <v>21</v>
      </c>
    </row>
    <row r="70" spans="1:9" x14ac:dyDescent="0.25">
      <c r="A70">
        <v>42</v>
      </c>
      <c r="B70" s="3">
        <f t="shared" si="0"/>
        <v>25188.473636929928</v>
      </c>
      <c r="C70" s="1">
        <f t="shared" si="20"/>
        <v>-11004.534143487206</v>
      </c>
      <c r="D70" s="3">
        <f t="shared" si="21"/>
        <v>-575415.18081129016</v>
      </c>
      <c r="E70" s="3"/>
      <c r="F70" s="6">
        <v>42896</v>
      </c>
      <c r="G70" s="6">
        <f t="shared" si="18"/>
        <v>42916</v>
      </c>
      <c r="H70" s="1" t="e">
        <f>+#REF!+#REF!</f>
        <v>#REF!</v>
      </c>
      <c r="I70" s="9">
        <f t="shared" si="19"/>
        <v>20</v>
      </c>
    </row>
    <row r="71" spans="1:9" x14ac:dyDescent="0.25">
      <c r="A71">
        <v>43</v>
      </c>
      <c r="B71" s="3">
        <f t="shared" si="0"/>
        <v>25692.243109668525</v>
      </c>
      <c r="C71" s="1">
        <f t="shared" si="20"/>
        <v>-11508.303616225803</v>
      </c>
      <c r="D71" s="3">
        <f t="shared" si="21"/>
        <v>-601107.42392095865</v>
      </c>
      <c r="E71" s="3"/>
      <c r="F71" s="6">
        <v>42926</v>
      </c>
      <c r="G71" s="6">
        <f t="shared" si="18"/>
        <v>42947</v>
      </c>
      <c r="H71" s="1" t="e">
        <f>+#REF!+#REF!</f>
        <v>#REF!</v>
      </c>
      <c r="I71" s="9">
        <f t="shared" si="19"/>
        <v>21</v>
      </c>
    </row>
    <row r="72" spans="1:9" x14ac:dyDescent="0.25">
      <c r="A72">
        <v>44</v>
      </c>
      <c r="B72" s="3">
        <f t="shared" si="0"/>
        <v>26206.087971861893</v>
      </c>
      <c r="C72" s="1">
        <f t="shared" si="20"/>
        <v>-12022.148478419173</v>
      </c>
      <c r="D72" s="3">
        <f t="shared" si="21"/>
        <v>-627313.51189282059</v>
      </c>
      <c r="E72" s="3"/>
      <c r="F72" s="6">
        <v>42957</v>
      </c>
      <c r="G72" s="6">
        <f t="shared" si="18"/>
        <v>42978</v>
      </c>
      <c r="H72" s="1" t="e">
        <f>+#REF!+#REF!</f>
        <v>#REF!</v>
      </c>
      <c r="I72" s="9">
        <f t="shared" si="19"/>
        <v>21</v>
      </c>
    </row>
    <row r="73" spans="1:9" x14ac:dyDescent="0.25">
      <c r="A73">
        <v>45</v>
      </c>
      <c r="B73" s="3">
        <f t="shared" si="0"/>
        <v>26730.209731299132</v>
      </c>
      <c r="C73" s="1">
        <f t="shared" si="20"/>
        <v>-12546.270237856412</v>
      </c>
      <c r="D73" s="3">
        <f t="shared" si="21"/>
        <v>-654043.72162411967</v>
      </c>
      <c r="E73" s="3"/>
      <c r="F73" s="6">
        <v>42988</v>
      </c>
      <c r="G73" s="6">
        <f t="shared" si="18"/>
        <v>43008</v>
      </c>
      <c r="H73" s="1" t="e">
        <f>+#REF!+#REF!</f>
        <v>#REF!</v>
      </c>
      <c r="I73" s="9">
        <f t="shared" si="19"/>
        <v>20</v>
      </c>
    </row>
    <row r="74" spans="1:9" x14ac:dyDescent="0.25">
      <c r="A74">
        <v>46</v>
      </c>
      <c r="B74" s="3">
        <f t="shared" si="0"/>
        <v>27264.813925925111</v>
      </c>
      <c r="C74" s="1">
        <f t="shared" si="20"/>
        <v>-13080.874432482393</v>
      </c>
      <c r="D74" s="3">
        <f t="shared" si="21"/>
        <v>-681308.53555004473</v>
      </c>
      <c r="E74" s="3"/>
      <c r="F74" s="6">
        <v>43018</v>
      </c>
      <c r="G74" s="6">
        <f t="shared" si="18"/>
        <v>43039</v>
      </c>
      <c r="H74" s="1" t="e">
        <f>+#REF!+#REF!</f>
        <v>#REF!</v>
      </c>
      <c r="I74" s="9">
        <f t="shared" si="19"/>
        <v>21</v>
      </c>
    </row>
    <row r="75" spans="1:9" x14ac:dyDescent="0.25">
      <c r="A75">
        <v>47</v>
      </c>
      <c r="B75" s="3">
        <f t="shared" si="0"/>
        <v>27810.110204443616</v>
      </c>
      <c r="C75" s="1">
        <f t="shared" si="20"/>
        <v>-13626.170711000896</v>
      </c>
      <c r="D75" s="3">
        <f t="shared" si="21"/>
        <v>-709118.6457544883</v>
      </c>
      <c r="E75" s="3"/>
      <c r="F75" s="6">
        <v>43049</v>
      </c>
      <c r="G75" s="6">
        <f t="shared" si="18"/>
        <v>43069</v>
      </c>
      <c r="H75" s="1" t="e">
        <f>+#REF!+#REF!</f>
        <v>#REF!</v>
      </c>
      <c r="I75" s="9">
        <f t="shared" si="19"/>
        <v>20</v>
      </c>
    </row>
    <row r="76" spans="1:9" x14ac:dyDescent="0.25">
      <c r="A76">
        <v>48</v>
      </c>
      <c r="B76" s="3">
        <f t="shared" si="0"/>
        <v>28366.312408532489</v>
      </c>
      <c r="C76" s="1">
        <f t="shared" si="20"/>
        <v>-14182.372915089767</v>
      </c>
      <c r="D76" s="3">
        <f t="shared" si="21"/>
        <v>-737484.95816302078</v>
      </c>
      <c r="E76" s="3"/>
      <c r="F76" s="6">
        <v>43079</v>
      </c>
      <c r="G76" s="6">
        <f t="shared" si="18"/>
        <v>43100</v>
      </c>
      <c r="H76" s="1" t="e">
        <f>+#REF!+#REF!</f>
        <v>#REF!</v>
      </c>
      <c r="I76" s="9">
        <f t="shared" si="19"/>
        <v>21</v>
      </c>
    </row>
    <row r="77" spans="1:9" x14ac:dyDescent="0.25">
      <c r="A77">
        <v>49</v>
      </c>
      <c r="B77" s="3">
        <f t="shared" si="0"/>
        <v>28933.638656703137</v>
      </c>
      <c r="C77" s="1">
        <f t="shared" si="20"/>
        <v>-14749.699163260417</v>
      </c>
      <c r="D77" s="3">
        <f t="shared" si="21"/>
        <v>-766418.59681972396</v>
      </c>
      <c r="E77" s="3"/>
      <c r="F77" s="6">
        <v>43110</v>
      </c>
      <c r="G77" s="6">
        <f t="shared" si="18"/>
        <v>43131</v>
      </c>
      <c r="H77" s="1" t="e">
        <f>+#REF!+#REF!</f>
        <v>#REF!</v>
      </c>
      <c r="I77" s="9">
        <f t="shared" si="19"/>
        <v>21</v>
      </c>
    </row>
    <row r="78" spans="1:9" x14ac:dyDescent="0.25">
      <c r="A78">
        <v>50</v>
      </c>
      <c r="B78" s="3">
        <f t="shared" si="0"/>
        <v>29512.311429837202</v>
      </c>
      <c r="C78" s="1">
        <f t="shared" si="20"/>
        <v>-15328.37193639448</v>
      </c>
      <c r="D78" s="3">
        <f t="shared" si="21"/>
        <v>-795930.90824956121</v>
      </c>
      <c r="E78" s="3"/>
      <c r="F78" s="6">
        <v>43141</v>
      </c>
      <c r="G78" s="6">
        <f t="shared" si="18"/>
        <v>43159</v>
      </c>
      <c r="H78" s="1" t="e">
        <f>+#REF!+#REF!</f>
        <v>#REF!</v>
      </c>
      <c r="I78" s="9">
        <f t="shared" si="19"/>
        <v>18</v>
      </c>
    </row>
    <row r="79" spans="1:9" x14ac:dyDescent="0.25">
      <c r="A79">
        <v>51</v>
      </c>
      <c r="B79" s="3">
        <f t="shared" si="0"/>
        <v>30102.557658433943</v>
      </c>
      <c r="C79" s="1">
        <f t="shared" si="20"/>
        <v>-15918.618164991225</v>
      </c>
      <c r="D79" s="3">
        <f t="shared" si="21"/>
        <v>-826033.46590799512</v>
      </c>
      <c r="E79" s="3"/>
      <c r="F79" s="6">
        <v>43169</v>
      </c>
      <c r="G79" s="6">
        <f t="shared" si="18"/>
        <v>43190</v>
      </c>
      <c r="H79" s="1" t="e">
        <f>+#REF!+#REF!</f>
        <v>#REF!</v>
      </c>
      <c r="I79" s="9">
        <f t="shared" si="19"/>
        <v>21</v>
      </c>
    </row>
    <row r="80" spans="1:9" x14ac:dyDescent="0.25">
      <c r="A80">
        <v>52</v>
      </c>
      <c r="B80" s="3">
        <f t="shared" si="0"/>
        <v>30704.608811602622</v>
      </c>
      <c r="C80" s="1">
        <f t="shared" si="20"/>
        <v>-16520.669318159904</v>
      </c>
      <c r="D80" s="3">
        <f t="shared" si="21"/>
        <v>-856738.0747195977</v>
      </c>
      <c r="E80" s="3"/>
      <c r="F80" s="6">
        <v>43200</v>
      </c>
      <c r="G80" s="6">
        <f t="shared" si="18"/>
        <v>43220</v>
      </c>
      <c r="H80" s="1" t="e">
        <f>+#REF!+#REF!</f>
        <v>#REF!</v>
      </c>
      <c r="I80" s="9">
        <f t="shared" si="19"/>
        <v>20</v>
      </c>
    </row>
    <row r="81" spans="1:9" x14ac:dyDescent="0.25">
      <c r="A81">
        <v>53</v>
      </c>
      <c r="B81" s="3">
        <f t="shared" si="0"/>
        <v>31318.700987834673</v>
      </c>
      <c r="C81" s="1">
        <f t="shared" si="20"/>
        <v>-17134.761494391954</v>
      </c>
      <c r="D81" s="3">
        <f t="shared" si="21"/>
        <v>-888056.77570743242</v>
      </c>
      <c r="E81" s="3"/>
      <c r="F81" s="6">
        <v>43230</v>
      </c>
      <c r="G81" s="6">
        <f t="shared" si="18"/>
        <v>43251</v>
      </c>
      <c r="H81" s="1" t="e">
        <f>+#REF!+#REF!</f>
        <v>#REF!</v>
      </c>
      <c r="I81" s="9">
        <f t="shared" si="19"/>
        <v>21</v>
      </c>
    </row>
    <row r="82" spans="1:9" x14ac:dyDescent="0.25">
      <c r="A82">
        <v>54</v>
      </c>
      <c r="B82" s="3">
        <f t="shared" si="0"/>
        <v>31945.075007591367</v>
      </c>
      <c r="C82" s="1">
        <f t="shared" si="20"/>
        <v>-17761.135514148649</v>
      </c>
      <c r="D82" s="3">
        <f t="shared" si="21"/>
        <v>-920001.85071502381</v>
      </c>
      <c r="E82" s="3"/>
      <c r="F82" s="6">
        <v>43261</v>
      </c>
      <c r="G82" s="6">
        <f t="shared" si="18"/>
        <v>43281</v>
      </c>
      <c r="H82" s="1" t="e">
        <f>+#REF!+#REF!</f>
        <v>#REF!</v>
      </c>
      <c r="I82" s="9">
        <f t="shared" si="19"/>
        <v>20</v>
      </c>
    </row>
    <row r="83" spans="1:9" x14ac:dyDescent="0.25">
      <c r="A83">
        <v>55</v>
      </c>
      <c r="B83" s="3">
        <f t="shared" si="0"/>
        <v>32583.976507743195</v>
      </c>
      <c r="C83" s="1">
        <f t="shared" si="20"/>
        <v>-18400.037014300477</v>
      </c>
      <c r="D83" s="3">
        <f t="shared" si="21"/>
        <v>-952585.82722276705</v>
      </c>
      <c r="E83" s="3"/>
      <c r="F83" s="6">
        <v>43291</v>
      </c>
      <c r="G83" s="6">
        <f t="shared" si="18"/>
        <v>43312</v>
      </c>
      <c r="H83" s="1" t="e">
        <f>+#REF!+#REF!</f>
        <v>#REF!</v>
      </c>
      <c r="I83" s="9">
        <f t="shared" si="19"/>
        <v>21</v>
      </c>
    </row>
    <row r="84" spans="1:9" x14ac:dyDescent="0.25">
      <c r="A84">
        <v>56</v>
      </c>
      <c r="B84" s="3">
        <f t="shared" si="0"/>
        <v>33235.656037898065</v>
      </c>
      <c r="C84" s="1">
        <f t="shared" si="20"/>
        <v>-19051.716544455343</v>
      </c>
      <c r="D84" s="3">
        <f t="shared" si="21"/>
        <v>-985821.48326066509</v>
      </c>
      <c r="E84" s="3"/>
      <c r="F84" s="6">
        <v>43322</v>
      </c>
      <c r="G84" s="6">
        <f t="shared" si="18"/>
        <v>43343</v>
      </c>
      <c r="H84" s="1" t="e">
        <f>+#REF!+#REF!</f>
        <v>#REF!</v>
      </c>
      <c r="I84" s="9">
        <f t="shared" si="19"/>
        <v>21</v>
      </c>
    </row>
    <row r="85" spans="1:9" x14ac:dyDescent="0.25">
      <c r="A85">
        <v>57</v>
      </c>
      <c r="B85" s="3">
        <f t="shared" si="0"/>
        <v>33900.369158656024</v>
      </c>
      <c r="C85" s="1">
        <f t="shared" si="20"/>
        <v>-19716.429665213302</v>
      </c>
      <c r="D85" s="3">
        <f t="shared" si="21"/>
        <v>-1019721.8524193211</v>
      </c>
      <c r="E85" s="3"/>
      <c r="F85" s="6">
        <v>43353</v>
      </c>
      <c r="G85" s="6">
        <f t="shared" si="18"/>
        <v>43373</v>
      </c>
      <c r="H85" s="1" t="e">
        <f>+#REF!+#REF!</f>
        <v>#REF!</v>
      </c>
      <c r="I85" s="9">
        <f t="shared" si="19"/>
        <v>20</v>
      </c>
    </row>
    <row r="86" spans="1:9" x14ac:dyDescent="0.25">
      <c r="A86">
        <v>58</v>
      </c>
      <c r="B86" s="3">
        <f t="shared" si="0"/>
        <v>34578.376541829144</v>
      </c>
      <c r="C86" s="1">
        <f t="shared" si="20"/>
        <v>-20394.437048386422</v>
      </c>
      <c r="D86" s="3">
        <f t="shared" si="21"/>
        <v>-1054300.2289611502</v>
      </c>
      <c r="E86" s="3"/>
      <c r="F86" s="6">
        <v>43383</v>
      </c>
      <c r="G86" s="6">
        <f t="shared" si="18"/>
        <v>43404</v>
      </c>
      <c r="H86" s="1" t="e">
        <f>+#REF!+#REF!</f>
        <v>#REF!</v>
      </c>
      <c r="I86" s="9">
        <f t="shared" si="19"/>
        <v>21</v>
      </c>
    </row>
    <row r="87" spans="1:9" x14ac:dyDescent="0.25">
      <c r="A87">
        <v>59</v>
      </c>
      <c r="B87" s="3">
        <f t="shared" si="0"/>
        <v>35269.944072665727</v>
      </c>
      <c r="C87" s="1">
        <f t="shared" si="20"/>
        <v>-21086.004579223005</v>
      </c>
      <c r="D87" s="3">
        <f t="shared" si="21"/>
        <v>-1089570.1730338158</v>
      </c>
      <c r="E87" s="3"/>
      <c r="F87" s="6">
        <v>43414</v>
      </c>
      <c r="G87" s="6">
        <f t="shared" si="18"/>
        <v>43434</v>
      </c>
      <c r="H87" s="1" t="e">
        <f>+#REF!+#REF!</f>
        <v>#REF!</v>
      </c>
      <c r="I87" s="9">
        <f t="shared" si="19"/>
        <v>20</v>
      </c>
    </row>
    <row r="88" spans="1:9" x14ac:dyDescent="0.25">
      <c r="A88">
        <v>60</v>
      </c>
      <c r="B88" s="3">
        <f t="shared" si="0"/>
        <v>35975.342954119034</v>
      </c>
      <c r="C88" s="1">
        <f t="shared" si="20"/>
        <v>-21791.403460676316</v>
      </c>
      <c r="D88" s="3">
        <f t="shared" si="21"/>
        <v>-1125545.5159879348</v>
      </c>
      <c r="E88" s="3"/>
      <c r="F88" s="6">
        <v>43444</v>
      </c>
      <c r="G88" s="6">
        <f t="shared" si="18"/>
        <v>43465</v>
      </c>
      <c r="H88" s="1" t="e">
        <f>+#REF!+#REF!</f>
        <v>#REF!</v>
      </c>
      <c r="I88" s="9">
        <v>10</v>
      </c>
    </row>
    <row r="89" spans="1:9" x14ac:dyDescent="0.25">
      <c r="I89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IFR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shaja</dc:creator>
  <cp:lastModifiedBy>Mahinda</cp:lastModifiedBy>
  <dcterms:created xsi:type="dcterms:W3CDTF">2014-06-27T08:40:48Z</dcterms:created>
  <dcterms:modified xsi:type="dcterms:W3CDTF">2015-08-26T03:13:16Z</dcterms:modified>
</cp:coreProperties>
</file>