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hi/Desktop/"/>
    </mc:Choice>
  </mc:AlternateContent>
  <xr:revisionPtr revIDLastSave="0" documentId="8_{553555FB-2A9D-4641-A206-13EFC0D1EC37}" xr6:coauthVersionLast="47" xr6:coauthVersionMax="47" xr10:uidLastSave="{00000000-0000-0000-0000-000000000000}"/>
  <bookViews>
    <workbookView xWindow="1540" yWindow="5720" windowWidth="35840" windowHeight="20460" activeTab="5" xr2:uid="{00000000-000D-0000-FFFF-FFFF00000000}"/>
  </bookViews>
  <sheets>
    <sheet name="Sheet6" sheetId="9" r:id="rId1"/>
    <sheet name="Sheet7" sheetId="10" r:id="rId2"/>
    <sheet name="Sheet8" sheetId="11" r:id="rId3"/>
    <sheet name="Crowdfunding" sheetId="1" r:id="rId4"/>
    <sheet name="crowd funding analysis" sheetId="13" r:id="rId5"/>
    <sheet name="Sheet16" sheetId="19" r:id="rId6"/>
    <sheet name="Sheet5" sheetId="8" state="hidden" r:id="rId7"/>
  </sheets>
  <definedNames>
    <definedName name="_xlnm._FilterDatabase" localSheetId="3" hidden="1">Crowdfunding!$F$1:$F$1001</definedName>
  </definedNames>
  <calcPr calcId="191029"/>
  <pivotCaches>
    <pivotCache cacheId="4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9" l="1"/>
  <c r="L6" i="19"/>
  <c r="L5" i="19"/>
  <c r="L4" i="19"/>
  <c r="L3" i="19"/>
  <c r="L2" i="19"/>
  <c r="H7" i="19"/>
  <c r="H6" i="19"/>
  <c r="H5" i="19"/>
  <c r="H4" i="19"/>
  <c r="H2" i="19"/>
  <c r="H3" i="19"/>
  <c r="H12" i="13"/>
  <c r="H2" i="13"/>
  <c r="H3" i="13"/>
  <c r="H4" i="13"/>
  <c r="H5" i="13"/>
  <c r="H6" i="13"/>
  <c r="H7" i="13"/>
  <c r="H8" i="13"/>
  <c r="H9" i="13"/>
  <c r="H10" i="13"/>
  <c r="H11" i="13"/>
  <c r="H13" i="13"/>
  <c r="C12" i="13"/>
  <c r="G12" i="13" s="1"/>
  <c r="G3" i="13"/>
  <c r="G4" i="13"/>
  <c r="G5" i="13"/>
  <c r="G6" i="13"/>
  <c r="G7" i="13"/>
  <c r="G8" i="13"/>
  <c r="G9" i="13"/>
  <c r="G10" i="13"/>
  <c r="G11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D4" i="13"/>
  <c r="C13" i="13"/>
  <c r="D13" i="13"/>
  <c r="C4" i="13"/>
  <c r="B4" i="13"/>
  <c r="C3" i="13"/>
  <c r="D3" i="13"/>
  <c r="C2" i="13"/>
  <c r="D2" i="13"/>
  <c r="D12" i="13"/>
  <c r="D11" i="13"/>
  <c r="B12" i="13"/>
  <c r="B13" i="13"/>
  <c r="D10" i="13"/>
  <c r="D9" i="13"/>
  <c r="D8" i="13"/>
  <c r="D7" i="13"/>
  <c r="D6" i="13"/>
  <c r="D5" i="13"/>
  <c r="C11" i="13"/>
  <c r="C10" i="13"/>
  <c r="C9" i="13"/>
  <c r="C8" i="13"/>
  <c r="C7" i="13"/>
  <c r="C6" i="13"/>
  <c r="C5" i="13"/>
  <c r="B3" i="13"/>
  <c r="B11" i="13"/>
  <c r="B10" i="13"/>
  <c r="B9" i="13"/>
  <c r="B8" i="13"/>
  <c r="B7" i="13"/>
  <c r="B6" i="13"/>
  <c r="B5" i="13"/>
  <c r="B2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<sst xmlns="http://schemas.openxmlformats.org/spreadsheetml/2006/main" count="7078" uniqueCount="2117">
  <si>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</si>
  <si>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</si>
  <si>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</si>
  <si>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</si>
  <si>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</si>
  <si>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</si>
  <si>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</si>
  <si>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</si>
  <si>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</si>
  <si>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</si>
  <si>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</si>
  <si>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</si>
  <si>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</si>
  <si>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</si>
  <si>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</si>
  <si>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</si>
  <si>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</si>
  <si>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</si>
  <si>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</si>
  <si>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</si>
  <si>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</si>
  <si>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</si>
  <si>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</si>
  <si>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</si>
  <si>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</si>
  <si>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</si>
  <si>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</si>
  <si>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</si>
  <si>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</si>
  <si>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</si>
  <si>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</si>
  <si>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</si>
  <si>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</si>
  <si>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</si>
  <si>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</si>
  <si>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</si>
  <si>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</si>
  <si>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</si>
  <si>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</si>
  <si>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</si>
  <si>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</si>
  <si>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</si>
  <si>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</si>
  <si>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</si>
  <si>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</si>
  <si>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</si>
  <si>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</si>
  <si>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</si>
  <si>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</si>
  <si>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</si>
  <si>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</si>
  <si>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</si>
  <si>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</si>
  <si>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</si>
  <si>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</si>
  <si>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</si>
  <si>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</si>
  <si>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</si>
  <si>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</si>
  <si>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</si>
  <si>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</si>
  <si>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</si>
  <si>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</si>
  <si>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</si>
  <si>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</si>
  <si>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</si>
  <si>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</si>
  <si>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</si>
  <si>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</si>
  <si>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</si>
  <si>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</si>
  <si>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</si>
  <si>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</si>
  <si>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</si>
  <si>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</si>
  <si>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</si>
  <si>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</si>
  <si>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</si>
  <si>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</si>
  <si>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</si>
  <si>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</si>
  <si>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</si>
  <si>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</si>
  <si>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</si>
  <si>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</si>
  <si>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</si>
  <si>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</si>
  <si>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</si>
  <si>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</si>
  <si>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</si>
  <si>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</si>
  <si>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</si>
  <si>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</si>
  <si>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</si>
  <si>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</si>
  <si>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</si>
  <si>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</si>
  <si>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</si>
  <si>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</si>
  <si>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</si>
  <si>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</si>
  <si>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</si>
  <si>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</si>
  <si>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</si>
  <si>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</si>
  <si>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</si>
  <si>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</si>
  <si>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</si>
  <si>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</si>
  <si>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</si>
  <si>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</si>
  <si>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</si>
  <si>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</si>
  <si>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</si>
  <si>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</si>
  <si>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</si>
  <si>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</si>
  <si>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</si>
  <si>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</si>
  <si>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</si>
  <si>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</si>
  <si>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</si>
  <si>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</si>
  <si>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</si>
  <si>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</si>
  <si>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</si>
  <si>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</si>
  <si>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</si>
  <si>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</si>
  <si>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</si>
  <si>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</si>
  <si>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</si>
  <si>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</si>
  <si>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</si>
  <si>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</si>
  <si>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</si>
  <si>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</si>
  <si>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</si>
  <si>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</si>
  <si>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</si>
  <si>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</si>
  <si>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</si>
  <si>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</si>
  <si>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</si>
  <si>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</si>
  <si>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</si>
  <si>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</si>
  <si>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</si>
  <si>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</si>
  <si>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</si>
  <si>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</si>
  <si>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</si>
  <si>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</si>
  <si>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</si>
  <si>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</si>
  <si>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</si>
  <si>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</si>
  <si>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</si>
  <si>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</si>
  <si>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</si>
  <si>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</si>
  <si>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</si>
  <si>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</si>
  <si>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</si>
  <si>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</si>
  <si>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</si>
  <si>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</si>
  <si>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</si>
  <si>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</si>
  <si>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</si>
  <si>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</si>
  <si>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</si>
  <si>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</si>
  <si>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</si>
  <si>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</si>
  <si>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</si>
  <si>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</si>
  <si>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</si>
  <si>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</si>
  <si>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</si>
  <si>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</si>
  <si>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</si>
  <si>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</si>
  <si>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</si>
  <si>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</si>
  <si>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</si>
  <si>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</si>
  <si>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</si>
  <si>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</si>
  <si>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</si>
  <si>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</si>
  <si>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</si>
  <si>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</si>
  <si>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</si>
  <si>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</si>
  <si>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</si>
  <si>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</si>
  <si>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</si>
  <si>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</si>
  <si>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</si>
  <si>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</si>
  <si>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</si>
  <si>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</si>
  <si>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</si>
  <si>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</si>
  <si>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</si>
  <si>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</si>
  <si>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</si>
  <si>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</si>
  <si>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</si>
  <si>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</si>
  <si>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</si>
  <si>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</si>
  <si>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</si>
  <si>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</si>
  <si>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</si>
  <si>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</si>
  <si>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</si>
  <si>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</si>
  <si>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</si>
  <si>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</si>
  <si>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</si>
  <si>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</si>
  <si>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</si>
  <si>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</si>
  <si>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</si>
  <si>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</si>
  <si>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</si>
  <si>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</si>
  <si>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</si>
  <si>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</si>
  <si>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</si>
  <si>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</si>
  <si>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</si>
  <si>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</si>
  <si>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</si>
  <si>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</si>
  <si>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</si>
  <si>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</si>
  <si>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</si>
  <si>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</si>
  <si>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</si>
  <si>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</si>
  <si>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</si>
  <si>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</si>
  <si>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</si>
  <si>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</si>
  <si>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</si>
  <si>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</si>
  <si>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</si>
  <si>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</si>
  <si>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</si>
  <si>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</si>
  <si>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</si>
  <si>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</si>
  <si>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</si>
  <si>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</si>
  <si>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</si>
  <si>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</si>
  <si>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</si>
  <si>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</si>
  <si>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</si>
  <si>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</si>
  <si>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</si>
  <si>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</si>
  <si>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</si>
  <si>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</si>
  <si>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</si>
  <si>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</si>
  <si>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</si>
  <si>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</si>
  <si>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</si>
  <si>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</si>
  <si>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</si>
  <si>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</si>
  <si>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</si>
  <si>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</si>
  <si>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</si>
  <si>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</si>
  <si>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</si>
  <si>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</si>
  <si>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</si>
  <si>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</si>
  <si>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</si>
  <si>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</si>
  <si>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</si>
  <si>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</si>
  <si>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</si>
  <si>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</si>
  <si>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</si>
  <si>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</si>
  <si>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</si>
  <si>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</si>
  <si>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</si>
  <si>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</si>
  <si>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</si>
  <si>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</si>
  <si>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</si>
  <si>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</si>
  <si>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</si>
  <si>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</si>
  <si>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</si>
  <si>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</si>
  <si>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</si>
  <si>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</si>
  <si>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</si>
  <si>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</si>
  <si>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</si>
  <si>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</si>
  <si>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</si>
  <si>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</si>
  <si>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</si>
  <si>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</si>
  <si>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</si>
  <si>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</si>
  <si>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</si>
  <si>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</si>
  <si>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</si>
  <si>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</si>
  <si>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</si>
  <si>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</si>
  <si>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</si>
  <si>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</si>
  <si>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</si>
  <si>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</si>
  <si>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</si>
  <si>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</si>
  <si>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</si>
  <si>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</si>
  <si>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</si>
  <si>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</si>
  <si>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</si>
  <si>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</si>
  <si>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</si>
  <si>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</si>
  <si>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</si>
  <si>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</si>
  <si>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</si>
  <si>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</si>
  <si>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</si>
  <si>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</si>
  <si>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</si>
  <si>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</si>
  <si>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</si>
  <si>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</si>
  <si>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</si>
  <si>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</si>
  <si>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</si>
  <si>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</si>
  <si>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</si>
  <si>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</si>
  <si>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</si>
  <si>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</si>
  <si>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</si>
  <si>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</si>
  <si>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</si>
  <si>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</si>
  <si>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</si>
  <si>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</si>
  <si>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</si>
  <si>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</si>
  <si>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</si>
  <si>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</si>
  <si>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</si>
  <si>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</si>
  <si>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</si>
  <si>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</si>
  <si>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</si>
  <si>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</si>
  <si>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</si>
  <si>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</si>
  <si>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</si>
  <si>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</si>
  <si>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</si>
  <si>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</si>
  <si>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</si>
  <si>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</si>
  <si>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</si>
  <si>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</si>
  <si>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</si>
  <si>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</si>
  <si>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</si>
  <si>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</si>
  <si>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</si>
  <si>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</si>
  <si>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</si>
  <si>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</si>
  <si>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</si>
  <si>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</si>
  <si>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</si>
  <si>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</si>
  <si>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</si>
  <si>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</si>
  <si>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</si>
  <si>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</si>
  <si>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</si>
  <si>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</si>
  <si>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</si>
  <si>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</si>
  <si>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</si>
  <si>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</si>
  <si>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</si>
  <si>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</si>
  <si>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</si>
  <si>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</si>
  <si>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</si>
  <si>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</si>
  <si>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</si>
  <si>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</si>
  <si>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</si>
  <si>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</si>
  <si>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</si>
  <si>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</si>
  <si>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</si>
  <si>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</si>
  <si>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</si>
  <si>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</si>
  <si>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</si>
  <si>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</si>
  <si>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</si>
  <si>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</si>
  <si>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</si>
  <si>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</si>
  <si>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</si>
  <si>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</si>
  <si>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</si>
  <si>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</si>
  <si>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</si>
  <si>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</si>
  <si>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</si>
  <si>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</si>
  <si>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</si>
  <si>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</si>
  <si>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</si>
  <si>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</si>
  <si>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</si>
  <si>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</si>
  <si>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</si>
  <si>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</si>
  <si>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</si>
  <si>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</si>
  <si>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</si>
  <si>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</si>
  <si>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</si>
  <si>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</si>
  <si>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</si>
  <si>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</si>
  <si>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</si>
  <si>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</si>
  <si>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</si>
  <si>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</si>
  <si>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</si>
  <si>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</si>
  <si>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</si>
  <si>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</si>
  <si>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</si>
  <si>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</si>
  <si>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</si>
  <si>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</si>
  <si>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</si>
  <si>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</si>
  <si>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</si>
  <si>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</si>
  <si>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</si>
  <si>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</si>
  <si>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</si>
  <si>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</si>
  <si>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</si>
  <si>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</si>
  <si>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</si>
  <si>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</si>
  <si>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</si>
  <si>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</si>
  <si>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</si>
  <si>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</si>
  <si>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</si>
  <si>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</si>
  <si>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</si>
  <si>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</si>
  <si>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</si>
  <si>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</si>
  <si>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</si>
  <si>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</si>
  <si>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</si>
  <si>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</si>
  <si>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</si>
  <si>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</si>
  <si>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</si>
  <si>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</si>
  <si>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</si>
  <si>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</si>
  <si>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</si>
  <si>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</si>
  <si>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</si>
  <si>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</si>
  <si>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</si>
  <si>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</si>
  <si>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</si>
  <si>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</si>
  <si>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</si>
  <si>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</si>
  <si>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</si>
  <si>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</si>
  <si>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</si>
  <si>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</si>
  <si>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</si>
  <si>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</si>
  <si>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</si>
  <si>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</si>
  <si>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</si>
  <si>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</si>
  <si>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</si>
  <si>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</si>
  <si>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</si>
  <si>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</si>
  <si>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</si>
  <si>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</si>
  <si>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</si>
  <si>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</si>
  <si>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</si>
  <si>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</si>
  <si>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</si>
  <si>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</si>
  <si>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</si>
  <si>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</si>
  <si>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</si>
  <si>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</si>
  <si>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</si>
  <si>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</si>
  <si>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</si>
  <si>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</si>
  <si>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</si>
  <si>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</si>
  <si>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</si>
  <si>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</si>
  <si>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</si>
  <si>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</si>
  <si>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</si>
  <si>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</si>
  <si>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</si>
  <si>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</si>
  <si>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</si>
  <si>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</si>
  <si>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</si>
  <si>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</si>
  <si>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</si>
  <si>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</si>
  <si>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</si>
  <si>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</si>
  <si>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</si>
  <si>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</si>
  <si>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</si>
  <si>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</si>
  <si>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</si>
  <si>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</si>
  <si>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</si>
  <si>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</si>
  <si>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</si>
  <si>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</si>
  <si>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</si>
  <si>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</si>
  <si>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</si>
  <si>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</si>
  <si>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</si>
  <si>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</si>
  <si>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</si>
  <si>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</si>
  <si>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</si>
  <si>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</si>
  <si>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</si>
  <si>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</si>
  <si>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</si>
  <si>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</si>
  <si>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</si>
  <si>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</si>
  <si>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</si>
  <si>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</si>
  <si>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</si>
  <si>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</si>
  <si>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</si>
  <si>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</si>
  <si>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</si>
  <si>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</si>
  <si>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</si>
  <si>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</si>
  <si>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</si>
  <si>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</si>
  <si>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</si>
  <si>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</si>
  <si>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</si>
  <si>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</si>
  <si>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</si>
  <si>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</si>
  <si>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</si>
  <si>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</si>
  <si>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</si>
  <si>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</si>
  <si>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</si>
  <si>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</si>
  <si>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</si>
  <si>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</si>
  <si>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</si>
  <si>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</si>
  <si>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</si>
  <si>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</si>
  <si>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</si>
  <si>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</si>
  <si>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</si>
  <si>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</si>
  <si>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</si>
  <si>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</si>
  <si>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</si>
  <si>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</si>
  <si>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</si>
  <si>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</si>
  <si>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</si>
  <si>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</si>
  <si>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</si>
  <si>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</si>
  <si>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</si>
  <si>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</si>
  <si>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</si>
  <si>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</si>
  <si>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</si>
  <si>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</si>
  <si>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</si>
  <si>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</si>
  <si>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</si>
  <si>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</si>
  <si>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</si>
  <si>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</si>
  <si>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</si>
  <si>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</si>
  <si>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</si>
  <si>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</si>
  <si>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</si>
  <si>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</si>
  <si>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</si>
  <si>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</si>
  <si>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</si>
  <si>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</si>
  <si>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</si>
  <si>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</si>
  <si>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</si>
  <si>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</si>
  <si>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</si>
  <si>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</si>
  <si>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</si>
  <si>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</si>
  <si>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</si>
  <si>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</si>
  <si>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</si>
  <si>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</si>
  <si>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</si>
  <si>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</si>
  <si>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</si>
  <si>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</si>
  <si>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</si>
  <si>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</si>
  <si>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</si>
  <si>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</si>
  <si>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</si>
  <si>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</si>
  <si>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</si>
  <si>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</si>
  <si>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</si>
  <si>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</si>
  <si>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</si>
  <si>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</si>
  <si>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</si>
  <si>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</si>
  <si>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</si>
  <si>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</si>
  <si>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</si>
  <si>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</si>
  <si>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</si>
  <si>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</si>
  <si>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</si>
  <si>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</si>
  <si>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</si>
  <si>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</si>
  <si>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</si>
  <si>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</si>
  <si>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</si>
  <si>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</si>
  <si>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</si>
  <si>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</si>
  <si>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</si>
  <si>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</si>
  <si>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</si>
  <si>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</si>
  <si>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</si>
  <si>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</si>
  <si>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</si>
  <si>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</si>
  <si>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</si>
  <si>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</si>
  <si>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</si>
  <si>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</si>
  <si>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</si>
  <si>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</si>
  <si>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</si>
  <si>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</si>
  <si>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</si>
  <si>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</si>
  <si>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</si>
  <si>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</si>
  <si>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</si>
  <si>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</si>
  <si>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</si>
  <si>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</si>
  <si>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</si>
  <si>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</si>
  <si>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</si>
  <si>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</si>
  <si>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</si>
  <si>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</si>
  <si>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</si>
  <si>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</si>
  <si>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</si>
  <si>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</si>
  <si>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</si>
  <si>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</si>
  <si>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</si>
  <si>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</si>
  <si>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</si>
  <si>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</si>
  <si>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</si>
  <si>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</si>
  <si>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</si>
  <si>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</si>
  <si>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</si>
  <si>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</si>
  <si>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</si>
  <si>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</si>
  <si>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</si>
  <si>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</si>
  <si>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</si>
  <si>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</si>
  <si>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</si>
  <si>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</si>
  <si>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</si>
  <si>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</si>
  <si>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</si>
  <si>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</si>
  <si>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</si>
  <si>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</si>
  <si>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</si>
  <si>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</si>
  <si>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</si>
  <si>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</si>
  <si>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</si>
  <si>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</si>
  <si>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</si>
  <si>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</si>
  <si>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</si>
  <si>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</si>
  <si>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</si>
  <si>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</si>
  <si>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</si>
  <si>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</si>
  <si>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</si>
  <si>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</si>
  <si>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</si>
  <si>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</si>
  <si>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</si>
  <si>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</si>
  <si>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</si>
  <si>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</si>
  <si>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</si>
  <si>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</si>
  <si>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</si>
  <si>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</si>
  <si>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</si>
  <si>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</si>
  <si>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</si>
  <si>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</si>
  <si>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</si>
  <si>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</si>
  <si>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</si>
  <si>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</si>
  <si>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</si>
  <si>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</si>
  <si>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</si>
  <si>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</si>
  <si>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</si>
  <si>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</si>
  <si>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</si>
  <si>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</si>
  <si>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</si>
  <si>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</si>
  <si>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</si>
  <si>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</si>
  <si>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</si>
  <si>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</si>
  <si>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</si>
  <si>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</si>
  <si>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</si>
  <si>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</si>
  <si>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</si>
  <si>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</si>
  <si>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</si>
  <si>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</si>
  <si>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</si>
  <si>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</si>
  <si>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</si>
  <si>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</si>
  <si>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</si>
  <si>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</si>
  <si>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</si>
  <si>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</si>
  <si>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</si>
  <si>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</si>
  <si>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</si>
  <si>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</si>
  <si>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</si>
  <si>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</si>
  <si>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</si>
  <si>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</si>
  <si>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</si>
  <si>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</si>
  <si>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</si>
  <si>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</si>
  <si>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</si>
  <si>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</si>
  <si>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</si>
  <si>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</si>
  <si>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</si>
  <si>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</si>
  <si>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</si>
  <si>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</si>
  <si>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</si>
  <si>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</si>
  <si>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</si>
  <si>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</si>
  <si>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</si>
  <si>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</si>
  <si>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</si>
  <si>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</si>
  <si>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</si>
  <si>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</si>
  <si>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</si>
  <si>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</si>
  <si>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</si>
  <si>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</si>
  <si>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</si>
  <si>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</si>
  <si>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</si>
  <si>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</si>
  <si>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</si>
  <si>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</si>
  <si>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</si>
  <si>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</si>
  <si>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</si>
  <si>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</si>
  <si>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</si>
  <si>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</si>
  <si>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</si>
  <si>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</si>
  <si>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</si>
  <si>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</si>
  <si>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</si>
  <si>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</si>
  <si>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</si>
  <si>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</si>
  <si>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</si>
  <si>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</si>
  <si>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</si>
  <si>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</si>
  <si>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</si>
  <si>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</si>
  <si>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</si>
  <si>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</si>
  <si>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</si>
  <si>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</si>
  <si>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</si>
  <si>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</si>
  <si>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</si>
  <si>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</si>
  <si>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</si>
  <si>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</si>
  <si>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</si>
  <si>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</si>
  <si>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</si>
  <si>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</si>
  <si>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</si>
  <si>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</si>
  <si>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</si>
  <si>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</si>
  <si>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</si>
  <si>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</si>
  <si>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</si>
  <si>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</si>
  <si>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</si>
  <si>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</si>
  <si>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</si>
  <si>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</si>
  <si>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</si>
  <si>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</si>
  <si>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</si>
  <si>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</si>
  <si>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</si>
  <si>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</si>
  <si>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</si>
  <si>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</si>
  <si>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</si>
  <si>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</si>
  <si>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</si>
  <si>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</si>
  <si>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</si>
  <si>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</si>
  <si>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</si>
  <si>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</si>
  <si>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</si>
  <si>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</si>
  <si>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</si>
  <si>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</si>
  <si>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</si>
  <si>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</si>
  <si>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</si>
  <si>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</si>
  <si>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</si>
  <si>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</si>
  <si>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</si>
  <si>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</si>
  <si>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</si>
  <si>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</si>
  <si>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</si>
  <si>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</si>
  <si>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</si>
  <si>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</si>
  <si>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</si>
  <si>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</si>
  <si>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</si>
  <si>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</si>
  <si>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</si>
  <si>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</si>
  <si>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</si>
  <si>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</si>
  <si>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</si>
  <si>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</si>
  <si>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</si>
  <si>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</si>
  <si>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</si>
  <si>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</si>
  <si>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</si>
  <si>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</si>
  <si>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</si>
  <si>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</si>
  <si>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</si>
  <si>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</si>
  <si>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</si>
  <si>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</si>
  <si>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</si>
  <si>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</si>
  <si>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</si>
  <si>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</si>
  <si>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</si>
  <si>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</si>
  <si>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</si>
  <si>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</si>
  <si>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</si>
  <si>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</si>
  <si>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</si>
  <si>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</si>
  <si>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</si>
  <si>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</si>
  <si>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</si>
  <si>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</si>
  <si>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</si>
  <si>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</si>
  <si>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</si>
  <si>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</si>
  <si>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</si>
  <si>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</si>
  <si>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</si>
  <si>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</si>
  <si>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</si>
  <si>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</si>
  <si>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</si>
  <si>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</si>
  <si>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</si>
  <si>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</si>
  <si>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</si>
  <si>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</si>
  <si>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</si>
  <si>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</si>
  <si>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</si>
  <si>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</si>
  <si>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</si>
  <si>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</si>
  <si>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</si>
  <si>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</si>
  <si>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</si>
  <si>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</si>
  <si>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</si>
  <si>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</si>
  <si>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</si>
  <si>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</si>
  <si>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</si>
  <si>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</si>
  <si>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</si>
  <si>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</si>
  <si>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</si>
  <si>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</si>
  <si>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</si>
  <si>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</si>
  <si>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</si>
  <si>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</si>
  <si>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</si>
  <si>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</si>
  <si>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</si>
  <si>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</si>
  <si>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</si>
  <si>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</si>
  <si>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</si>
  <si>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</si>
  <si>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</si>
  <si>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</si>
  <si>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</si>
  <si>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</si>
  <si>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</si>
  <si>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</si>
  <si>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</si>
  <si>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</si>
  <si>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</si>
  <si>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</si>
  <si>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</si>
  <si>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</si>
  <si>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</si>
  <si>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</si>
  <si>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</si>
  <si>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</si>
  <si>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</si>
  <si>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</si>
  <si>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</si>
  <si>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</si>
  <si>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</si>
  <si>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</si>
  <si>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</si>
  <si>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</si>
  <si>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</si>
  <si>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</si>
  <si>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</si>
  <si>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</si>
  <si>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</si>
  <si>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</si>
  <si>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</si>
  <si>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</si>
  <si>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</si>
  <si>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</si>
  <si>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</si>
  <si>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</si>
  <si>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</si>
  <si>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</si>
  <si>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</si>
  <si>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</si>
  <si>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</si>
  <si>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</si>
  <si>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</si>
  <si>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</si>
  <si>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</si>
  <si>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</si>
  <si>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</si>
  <si>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</si>
  <si>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</si>
  <si>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</si>
  <si>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</si>
  <si>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</si>
  <si>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</si>
  <si>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</si>
  <si>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</si>
  <si>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</si>
  <si>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</si>
  <si>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</si>
  <si>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</si>
  <si>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</si>
  <si>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</si>
  <si>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</si>
  <si>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</si>
  <si>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</si>
  <si>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</si>
  <si>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</si>
  <si>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</si>
  <si>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</si>
  <si>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</si>
  <si>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</si>
  <si>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</si>
  <si>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</si>
  <si>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</si>
  <si>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</si>
  <si>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</si>
  <si>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</si>
  <si>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</si>
  <si>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</si>
  <si>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</si>
  <si>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</si>
  <si>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</si>
  <si>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</si>
  <si>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</si>
  <si>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</si>
  <si>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</si>
  <si>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</si>
  <si>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</si>
  <si>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</si>
  <si>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</si>
  <si>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</si>
  <si>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</si>
  <si>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</si>
  <si>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</si>
  <si>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</si>
  <si>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</si>
  <si>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</si>
  <si>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</si>
  <si>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</si>
  <si>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</si>
  <si>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</si>
  <si>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</si>
  <si>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</si>
  <si>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</si>
  <si>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</si>
  <si>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</si>
  <si>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</si>
  <si>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</si>
  <si>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</si>
  <si>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</si>
  <si>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</si>
  <si>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</si>
  <si>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</si>
  <si>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</si>
  <si>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</si>
  <si>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</si>
  <si>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</si>
  <si>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</si>
  <si>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</si>
  <si>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</si>
  <si>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</si>
  <si>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</si>
  <si>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</si>
  <si>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</si>
  <si>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</si>
  <si>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</si>
  <si>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</si>
  <si>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</si>
  <si>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</si>
  <si>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</si>
  <si>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</si>
  <si>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</si>
  <si>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</si>
  <si>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</si>
  <si>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</si>
  <si>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</si>
  <si>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</si>
  <si>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</si>
  <si>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</si>
  <si>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</si>
  <si>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</si>
  <si>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</si>
  <si>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</si>
  <si>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</si>
  <si>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</si>
  <si>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</si>
  <si>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</si>
  <si>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</si>
  <si>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</si>
  <si>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</si>
  <si>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</si>
  <si>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</si>
  <si>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</si>
  <si>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</si>
  <si>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</si>
  <si>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</si>
  <si>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</si>
  <si>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</si>
  <si>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</si>
  <si>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</si>
  <si>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</si>
  <si>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</si>
  <si>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</si>
  <si>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</si>
  <si>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</si>
  <si>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</si>
  <si>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</si>
  <si>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</si>
  <si>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</si>
  <si>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</si>
  <si>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</si>
  <si>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</si>
  <si>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</si>
  <si>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</si>
  <si>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</si>
  <si>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</si>
  <si>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</si>
  <si>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</si>
  <si>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</si>
  <si>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</si>
  <si>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</si>
  <si>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</si>
  <si>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</si>
  <si>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</si>
  <si>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</si>
  <si>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</si>
  <si>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</si>
  <si>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</si>
  <si>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</si>
  <si>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</si>
  <si>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</si>
  <si>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</si>
  <si>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</si>
  <si>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</si>
  <si>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</si>
  <si>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</si>
  <si>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</si>
  <si>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</si>
  <si>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</si>
  <si>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</si>
  <si>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</si>
  <si>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</si>
  <si>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</si>
  <si>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</si>
  <si>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</si>
  <si>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</si>
  <si>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</si>
  <si>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</si>
  <si>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</si>
  <si>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</si>
  <si>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</si>
  <si>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</si>
  <si>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</si>
  <si>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</si>
  <si>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</si>
  <si>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</si>
  <si>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</si>
  <si>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</si>
  <si>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</si>
  <si>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</si>
  <si>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</si>
  <si>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</si>
  <si>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</si>
  <si>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</si>
  <si>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</si>
  <si>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</si>
  <si>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</si>
  <si>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</si>
  <si>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</si>
  <si>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</si>
  <si>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</si>
  <si>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</si>
  <si>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</si>
  <si>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</si>
  <si>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</si>
  <si>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</si>
  <si>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</si>
  <si>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</si>
  <si>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</si>
  <si>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</si>
  <si>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</si>
  <si>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</si>
  <si>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</si>
  <si>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</si>
  <si>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</si>
  <si>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</si>
  <si>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</si>
  <si>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</si>
  <si>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</si>
  <si>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</si>
  <si>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</si>
  <si>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</si>
  <si>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</si>
  <si>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</si>
  <si>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</si>
  <si>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</si>
  <si>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</si>
  <si>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</si>
  <si>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</si>
  <si>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</si>
  <si>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</si>
  <si>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</si>
  <si>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</si>
  <si>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</si>
  <si>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</si>
  <si>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</si>
  <si>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</si>
  <si>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</si>
  <si>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</si>
  <si>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</si>
  <si>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</si>
  <si>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</si>
  <si>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</si>
  <si>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</si>
  <si>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</si>
  <si>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</si>
  <si>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</si>
  <si>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</si>
  <si>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</si>
  <si>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</si>
  <si>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</si>
  <si>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</si>
  <si>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</si>
  <si>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</si>
  <si>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</si>
  <si>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</si>
  <si>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</si>
  <si>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</si>
  <si>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</si>
  <si>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</si>
  <si>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</si>
  <si>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</si>
  <si>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</si>
  <si>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</si>
  <si>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</si>
  <si>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</si>
  <si>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</si>
  <si>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</si>
  <si>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</si>
  <si>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</si>
  <si>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</si>
  <si>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</si>
  <si>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</si>
  <si>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</si>
  <si>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</si>
  <si>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</si>
  <si>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</si>
  <si>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</si>
  <si>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</si>
  <si>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</si>
  <si>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</si>
  <si>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</si>
  <si>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</si>
  <si>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</si>
  <si>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</si>
  <si>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</si>
  <si>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</si>
  <si>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</si>
  <si>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</si>
  <si>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</si>
  <si>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</si>
  <si>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</si>
  <si>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</si>
  <si>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</si>
  <si>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</si>
  <si>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</si>
  <si>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</si>
  <si>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</si>
  <si>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</si>
  <si>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</si>
  <si>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</si>
  <si>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</si>
  <si>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</si>
  <si>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</si>
  <si>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</si>
  <si>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</si>
  <si>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</si>
  <si>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</si>
  <si>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</si>
  <si>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</si>
  <si>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</si>
  <si>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</si>
  <si>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</si>
  <si>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</si>
  <si>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</si>
  <si>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</si>
  <si>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</si>
  <si>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</si>
  <si>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</si>
  <si>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</si>
  <si>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</si>
  <si>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</si>
  <si>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</si>
  <si>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</si>
  <si>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</si>
  <si>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</si>
  <si>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</si>
  <si>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</si>
  <si>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</si>
  <si>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</si>
  <si>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</si>
  <si>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</si>
  <si>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</si>
  <si>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</si>
  <si>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</si>
  <si>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</si>
  <si>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</si>
  <si>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</si>
  <si>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</si>
  <si>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</si>
  <si>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</si>
  <si>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</si>
  <si>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</si>
  <si>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</si>
  <si>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</si>
  <si>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</si>
  <si>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</si>
  <si>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</si>
  <si>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</si>
  <si>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</si>
  <si>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</si>
  <si>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</si>
  <si>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</si>
  <si>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</si>
  <si>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</si>
  <si>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</si>
  <si>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</si>
  <si>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</si>
  <si>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</si>
  <si>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</si>
  <si>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</si>
  <si>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</si>
  <si>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</si>
  <si>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</si>
  <si>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</si>
  <si>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</si>
  <si>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</si>
  <si>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</si>
  <si>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</si>
  <si>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</si>
  <si>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</si>
  <si>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</si>
  <si>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</si>
  <si>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</si>
  <si>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</si>
  <si>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</si>
  <si>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</si>
  <si>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</si>
  <si>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</si>
  <si>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</si>
  <si>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</si>
  <si>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</si>
  <si>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</si>
  <si>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</si>
  <si>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</si>
  <si>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</si>
  <si>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</si>
  <si>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</si>
  <si>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</si>
  <si>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</si>
  <si>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</si>
  <si>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</si>
  <si>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</si>
  <si>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</si>
  <si>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</si>
  <si>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</si>
  <si>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</si>
  <si>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</si>
  <si>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</si>
  <si>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</si>
  <si>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</si>
  <si>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</si>
  <si>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</si>
  <si>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</si>
  <si>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</si>
  <si>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</si>
  <si>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</si>
  <si>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</si>
  <si>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</si>
  <si>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</si>
  <si>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</si>
  <si>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</si>
  <si>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</si>
  <si>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</si>
  <si>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</si>
  <si>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</si>
  <si>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</si>
  <si>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</si>
  <si>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</si>
  <si>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</si>
  <si>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</si>
  <si>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</si>
  <si>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</si>
  <si>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</si>
  <si>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</si>
  <si>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</si>
  <si>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</si>
  <si>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</si>
  <si>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</si>
  <si>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</si>
  <si>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</si>
  <si>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</si>
  <si>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</si>
  <si>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</si>
  <si>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</si>
  <si>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</si>
  <si>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</si>
  <si>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</si>
  <si>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</si>
  <si>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</si>
  <si>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</si>
  <si>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</si>
  <si>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</si>
  <si>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</si>
  <si>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</si>
  <si>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</si>
  <si>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</si>
  <si>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</si>
  <si>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</si>
  <si>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</si>
  <si>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</si>
  <si>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</si>
  <si>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</si>
  <si>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</si>
  <si>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</si>
  <si>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</si>
  <si>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</si>
  <si>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</si>
  <si>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</si>
  <si>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</si>
  <si>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</si>
  <si>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</si>
  <si>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</si>
  <si>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</si>
  <si>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</si>
  <si>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</si>
  <si>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</si>
  <si>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</si>
  <si>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</si>
  <si>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</si>
  <si>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</si>
  <si>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</si>
  <si>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</si>
  <si>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</si>
  <si>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</si>
  <si>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</si>
  <si>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</si>
  <si>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</si>
  <si>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</si>
  <si>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</si>
  <si>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</si>
  <si>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</si>
  <si>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</si>
  <si>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</si>
  <si>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</si>
  <si>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</si>
  <si>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</si>
  <si>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</si>
  <si>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</si>
  <si>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</si>
  <si>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</si>
  <si>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</si>
  <si>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</si>
  <si>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</si>
  <si>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</si>
  <si>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</si>
  <si>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</si>
  <si>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</si>
  <si>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</si>
  <si>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</si>
  <si>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</si>
  <si>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</si>
  <si>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</si>
  <si>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</si>
  <si>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</si>
  <si>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</si>
  <si>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</si>
  <si>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</si>
  <si>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</si>
  <si>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</si>
  <si>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</si>
  <si>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</si>
  <si>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</si>
  <si>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</si>
  <si>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</si>
  <si>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</si>
  <si>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</si>
  <si>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</si>
  <si>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</si>
  <si>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</si>
  <si>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</si>
  <si>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</si>
  <si>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</si>
  <si>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</si>
  <si>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</si>
  <si>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</si>
  <si>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</si>
  <si>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</si>
  <si>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</si>
  <si>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</si>
  <si>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</si>
  <si>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</si>
  <si>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</si>
  <si>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</si>
  <si>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</si>
  <si>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</si>
  <si>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</si>
  <si>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</si>
  <si>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</si>
  <si>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</si>
  <si>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</si>
  <si>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</si>
  <si>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</si>
  <si>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</si>
  <si>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</si>
  <si>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</si>
  <si>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</si>
  <si>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</si>
  <si>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</si>
  <si>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</si>
  <si>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</si>
  <si>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</si>
  <si>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</si>
  <si>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</si>
  <si>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</si>
  <si>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</si>
  <si>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</si>
  <si>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</si>
  <si>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</si>
  <si>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</si>
  <si>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</si>
  <si>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</si>
  <si>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</si>
  <si>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</si>
  <si>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</si>
  <si>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</si>
  <si>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</si>
  <si>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</si>
  <si>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</si>
  <si>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</si>
  <si>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</si>
  <si>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</si>
  <si>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</si>
  <si>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</si>
  <si>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</si>
  <si>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</si>
  <si>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</si>
  <si>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</si>
  <si>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</si>
  <si>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</si>
  <si>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</si>
  <si>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</si>
  <si>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</si>
  <si>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</si>
  <si>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</si>
  <si>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</si>
  <si>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</si>
  <si>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</si>
  <si>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</si>
  <si>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</si>
  <si>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</si>
  <si>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</si>
  <si>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</si>
  <si>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</si>
  <si>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</si>
  <si>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</si>
  <si>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</si>
  <si>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</si>
  <si>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</si>
  <si>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</si>
  <si>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</si>
  <si>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</si>
  <si>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</si>
  <si>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</si>
  <si>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</si>
  <si>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</si>
  <si>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</si>
  <si>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</si>
  <si>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</si>
  <si>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</si>
  <si>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</si>
  <si>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</si>
  <si>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</si>
  <si>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</si>
  <si>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</si>
  <si>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</si>
  <si>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</si>
  <si>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</si>
  <si>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</si>
  <si>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</si>
  <si>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</si>
  <si>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</si>
  <si>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</si>
  <si>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</si>
  <si>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</si>
  <si>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</si>
  <si>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</si>
  <si>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</si>
  <si>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</si>
  <si>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</si>
  <si>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</si>
  <si>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</si>
  <si>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</si>
  <si>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</si>
  <si>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</si>
  <si>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</si>
  <si>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</si>
  <si>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</si>
  <si>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</si>
  <si>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</si>
  <si>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</si>
  <si>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</si>
  <si>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</si>
  <si>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</si>
  <si>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</si>
  <si>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</si>
  <si>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</si>
  <si>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</si>
  <si>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</si>
  <si>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</si>
  <si>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</si>
  <si>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</si>
  <si>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</si>
  <si>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</si>
  <si>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</si>
  <si>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</si>
  <si>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</si>
  <si>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</si>
  <si>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</si>
  <si>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</si>
  <si>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</si>
  <si>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</si>
  <si>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</si>
  <si>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</si>
  <si>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</si>
  <si>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</si>
  <si>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</si>
  <si>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</si>
  <si>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</si>
  <si>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</si>
  <si>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</si>
  <si>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</si>
  <si>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</si>
  <si>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</si>
  <si>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</si>
  <si>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</si>
  <si>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</si>
  <si>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</si>
  <si>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</si>
  <si>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</si>
  <si>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</si>
  <si>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</si>
  <si>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</si>
  <si>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</si>
  <si>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</si>
  <si>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</si>
  <si>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</si>
  <si>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</si>
  <si>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</si>
  <si>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</si>
  <si>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</si>
  <si>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</si>
  <si>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</si>
  <si>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</si>
  <si>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</si>
  <si>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</si>
  <si>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</si>
  <si>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</si>
  <si>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</si>
  <si>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</si>
  <si>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</si>
  <si>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</si>
  <si>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</si>
  <si>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</si>
  <si>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</si>
  <si>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</si>
  <si>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</si>
  <si>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</si>
  <si>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</si>
  <si>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</si>
  <si>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</si>
  <si>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</si>
  <si>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</si>
  <si>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</si>
  <si>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</si>
  <si>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</si>
  <si>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</si>
  <si>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</si>
  <si>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</si>
  <si>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</si>
  <si>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</si>
  <si>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</si>
  <si>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</si>
  <si>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</si>
  <si>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</si>
  <si>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</si>
  <si>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</si>
  <si>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</si>
  <si>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</si>
  <si>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</si>
  <si>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</si>
  <si>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</si>
  <si>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</si>
  <si>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</si>
  <si>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</si>
  <si>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</si>
  <si>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</si>
  <si>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</si>
  <si>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</si>
  <si>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</si>
  <si>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</si>
  <si>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</si>
  <si>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</si>
  <si>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</si>
  <si>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</si>
  <si>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</si>
  <si>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</si>
  <si>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</si>
  <si>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</si>
  <si>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</si>
  <si>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</si>
  <si>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</si>
  <si>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</si>
  <si>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</si>
  <si>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</si>
  <si>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</si>
  <si>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</si>
  <si>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</si>
  <si>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</si>
  <si>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</si>
  <si>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</si>
  <si>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</si>
  <si>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</si>
  <si>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</si>
  <si>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</si>
  <si>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</si>
  <si>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</si>
  <si>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</si>
  <si>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</si>
  <si>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</si>
  <si>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</si>
  <si>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</si>
  <si>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</si>
  <si>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</si>
  <si>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</si>
  <si>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</si>
  <si>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</si>
  <si>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</si>
  <si>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</si>
  <si>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</si>
  <si>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</si>
  <si>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</si>
  <si>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</si>
  <si>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</si>
  <si>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</si>
  <si>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</si>
  <si>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</si>
  <si>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</si>
  <si>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</si>
  <si>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</si>
  <si>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</si>
  <si>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</si>
  <si>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</si>
  <si>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</si>
  <si>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</si>
  <si>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</si>
  <si>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</si>
  <si>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</si>
  <si>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</si>
  <si>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</si>
  <si>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</si>
  <si>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</si>
  <si>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</si>
  <si>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</si>
  <si>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</si>
  <si>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</si>
  <si>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</si>
  <si>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</si>
  <si>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</si>
  <si>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</si>
  <si>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</si>
  <si>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</si>
  <si>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</si>
  <si>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</si>
  <si>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</si>
  <si>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</si>
  <si>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</si>
  <si>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</si>
  <si>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</si>
  <si>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</si>
  <si>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</si>
  <si>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</si>
  <si>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</si>
  <si>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</si>
  <si>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</si>
  <si>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</si>
  <si>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</si>
  <si>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</si>
  <si>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</si>
  <si>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</si>
  <si>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</si>
  <si>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</si>
  <si>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</si>
  <si>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</si>
  <si>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</si>
  <si>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</si>
  <si>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</si>
  <si>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</si>
  <si>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</si>
  <si>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</si>
  <si>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</si>
  <si>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</si>
  <si>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</si>
  <si>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</si>
  <si>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</si>
  <si>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</si>
  <si>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</si>
  <si>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</si>
  <si>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</si>
  <si>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</si>
  <si>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</si>
  <si>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</si>
  <si>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</si>
  <si>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</si>
  <si>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</si>
  <si>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</si>
  <si>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</si>
  <si>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</si>
  <si>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</si>
  <si>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</si>
  <si>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</si>
  <si>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</si>
  <si>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</si>
  <si>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</si>
  <si>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</si>
  <si>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</si>
  <si>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</si>
  <si>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</si>
  <si>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</si>
  <si>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</si>
  <si>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</si>
  <si>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</si>
  <si>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</si>
  <si>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</si>
  <si>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</si>
  <si>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</si>
  <si>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</si>
  <si>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</si>
  <si>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</si>
  <si>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</si>
  <si>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</si>
  <si>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</si>
  <si>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</si>
  <si>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</si>
  <si>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</si>
  <si>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</si>
  <si>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</si>
  <si>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</si>
  <si>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</si>
  <si>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</si>
  <si>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</si>
  <si>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</si>
  <si>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</si>
  <si>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</si>
  <si>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</si>
  <si>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</si>
  <si>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</si>
  <si>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</si>
  <si>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</si>
  <si>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</si>
  <si>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</si>
  <si>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</si>
  <si>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</si>
  <si>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</si>
  <si>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</si>
  <si>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</si>
  <si>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</si>
  <si>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</si>
  <si>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</si>
  <si>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</si>
  <si>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</si>
  <si>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</si>
  <si>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</si>
  <si>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</si>
  <si>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</si>
  <si>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</si>
  <si>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</si>
  <si>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</si>
  <si>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</si>
  <si>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</si>
  <si>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</si>
  <si>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</si>
  <si>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</si>
  <si>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</si>
  <si>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</si>
  <si>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</si>
  <si>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</si>
  <si>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</si>
  <si>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</si>
  <si>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</si>
  <si>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</si>
  <si>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</si>
  <si>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</si>
  <si>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</si>
  <si>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</si>
  <si>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</si>
  <si>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</si>
  <si>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</si>
  <si>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</si>
  <si>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</si>
  <si>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</si>
  <si>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</si>
  <si>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</si>
  <si>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</si>
  <si>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</si>
  <si>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</si>
  <si>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</si>
  <si>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</si>
  <si>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</si>
  <si>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</si>
  <si>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</si>
  <si>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</si>
  <si>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</si>
  <si>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</si>
  <si>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</si>
  <si>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</si>
  <si>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</si>
  <si>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</si>
  <si>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</si>
  <si>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</si>
  <si>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</si>
  <si>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</si>
  <si>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</si>
  <si>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</si>
  <si>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</si>
  <si>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</si>
  <si>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</si>
  <si>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</si>
  <si>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</si>
  <si>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</si>
  <si>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</si>
  <si>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</si>
  <si>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</si>
  <si>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</si>
  <si>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</si>
  <si>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</si>
  <si>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</si>
  <si>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</si>
  <si>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</si>
  <si>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</si>
  <si>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</si>
  <si>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</si>
  <si>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</si>
  <si>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parent category</t>
  </si>
  <si>
    <t>Sub catergory</t>
  </si>
  <si>
    <t xml:space="preserve">average donation 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</si>
  <si>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</si>
  <si>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</si>
  <si>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</si>
  <si>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</si>
  <si>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</si>
  <si>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</si>
  <si>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</si>
  <si>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</si>
  <si>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</si>
  <si>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</si>
  <si>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</si>
  <si>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</si>
  <si>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FAILED</t>
  </si>
  <si>
    <t>(All)</t>
  </si>
  <si>
    <t>GOAL</t>
  </si>
  <si>
    <t>Date Created Conversion</t>
  </si>
  <si>
    <t>Data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</si>
  <si>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</si>
  <si>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</si>
  <si>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</si>
  <si>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</si>
  <si>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</si>
  <si>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</si>
  <si>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</si>
  <si>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</si>
  <si>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</si>
  <si>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</si>
  <si>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</si>
  <si>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</si>
  <si>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</si>
  <si>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</si>
  <si>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</si>
  <si>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</si>
  <si>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</si>
  <si>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</si>
  <si>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</si>
  <si>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</si>
  <si>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</si>
  <si>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</si>
  <si>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</si>
  <si>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</si>
  <si>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</si>
  <si>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</si>
  <si>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</si>
  <si>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</si>
  <si>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</si>
  <si>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</si>
  <si>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</si>
  <si>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</si>
  <si>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</si>
  <si>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</si>
  <si>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</si>
  <si>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</si>
  <si>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</si>
  <si>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</si>
  <si>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</si>
  <si>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</si>
  <si>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</si>
  <si>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</si>
  <si>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</si>
  <si>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</si>
  <si>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</si>
  <si>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</si>
  <si>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</si>
  <si>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</si>
  <si>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</si>
  <si>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</si>
  <si>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Succesful</t>
  </si>
  <si>
    <t>Number Failed</t>
  </si>
  <si>
    <t>Number Canceled</t>
  </si>
  <si>
    <t>Total Projects</t>
  </si>
  <si>
    <t>Precentage Sucessful</t>
  </si>
  <si>
    <t>Precentage Failed</t>
  </si>
  <si>
    <t>Precentage canceled</t>
  </si>
  <si>
    <t>goal s</t>
  </si>
  <si>
    <t>goal f</t>
  </si>
  <si>
    <t>goal c</t>
  </si>
  <si>
    <t>Mean</t>
  </si>
  <si>
    <t>Median</t>
  </si>
  <si>
    <t>Minimum</t>
  </si>
  <si>
    <t>Maximum</t>
  </si>
  <si>
    <t>Variance</t>
  </si>
  <si>
    <t>Standad Deviation</t>
  </si>
  <si>
    <t>Sucessful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</si>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</sst>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NumberFormat="1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[HWCrowdfundingBook.xlsx]Sheet6!PivotTable8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61460666040599"/>
          <c:y val="4.3321299638989168E-2"/>
          <c:w val="0.81683088925810876"/>
          <c:h val="0.87657039711191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B-C44A-9EF8-BD624D89DB28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B-C44A-9EF8-BD624D89DB28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B-C44A-9EF8-BD624D89DB28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Sheet6!$E$6:$E$15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B-C44A-9EF8-BD624D89D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1998848"/>
        <c:axId val="341970160"/>
      </c:barChart>
      <c:catAx>
        <c:axId val="3419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70160"/>
        <c:crosses val="autoZero"/>
        <c:auto val="1"/>
        <c:lblAlgn val="ctr"/>
        <c:lblOffset val="100"/>
        <c:noMultiLvlLbl val="0"/>
      </c:catAx>
      <c:valAx>
        <c:axId val="3419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4681091319709"/>
          <c:y val="9.6465866874723361E-2"/>
          <c:w val="8.2785509351811962E-2"/>
          <c:h val="0.2370166196257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[HWCrowdfundingBook.xlsx]Sheet7!PivotTable9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5-F74D-98AB-EE5888C5F810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5-F74D-98AB-EE5888C5F810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5-F74D-98AB-EE5888C5F810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5-F74D-98AB-EE5888C5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683488"/>
        <c:axId val="342846960"/>
      </c:barChart>
      <c:catAx>
        <c:axId val="7136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46960"/>
        <c:crosses val="autoZero"/>
        <c:auto val="1"/>
        <c:lblAlgn val="ctr"/>
        <c:lblOffset val="100"/>
        <c:noMultiLvlLbl val="0"/>
      </c:catAx>
      <c:valAx>
        <c:axId val="342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[HWCrowdfundingBook.xlsx]Sheet8!PivotTable10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C-644B-AEF1-DC790D098086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C-644B-AEF1-DC790D098086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C-644B-AEF1-DC790D09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12751"/>
        <c:axId val="1605886335"/>
      </c:lineChart>
      <c:catAx>
        <c:axId val="16059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86335"/>
        <c:crosses val="autoZero"/>
        <c:auto val="1"/>
        <c:lblAlgn val="ctr"/>
        <c:lblOffset val="100"/>
        <c:noMultiLvlLbl val="0"/>
      </c:catAx>
      <c:valAx>
        <c:axId val="16058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funding analysis'!$F$1</c:f>
              <c:strCache>
                <c:ptCount val="1"/>
                <c:pt idx="0">
                  <c:v>Precentage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 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E842-AF57-99438E9C3F00}"/>
            </c:ext>
          </c:extLst>
        </c:ser>
        <c:ser>
          <c:idx val="1"/>
          <c:order val="1"/>
          <c:tx>
            <c:strRef>
              <c:f>'crowd funding analysis'!$G$1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 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E842-AF57-99438E9C3F00}"/>
            </c:ext>
          </c:extLst>
        </c:ser>
        <c:ser>
          <c:idx val="2"/>
          <c:order val="2"/>
          <c:tx>
            <c:strRef>
              <c:f>'crowd funding analysis'!$H$1</c:f>
              <c:strCache>
                <c:ptCount val="1"/>
                <c:pt idx="0">
                  <c:v>Precentage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 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E842-AF57-99438E9C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981056"/>
        <c:axId val="574550896"/>
      </c:lineChart>
      <c:catAx>
        <c:axId val="10829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50896"/>
        <c:crosses val="autoZero"/>
        <c:auto val="1"/>
        <c:lblAlgn val="ctr"/>
        <c:lblOffset val="100"/>
        <c:noMultiLvlLbl val="0"/>
      </c:catAx>
      <c:valAx>
        <c:axId val="5745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431799</xdr:colOff>
      <xdr:row>2</xdr:row>
      <xdr:rowOff>51486</xdr:rowOff>
    </xdr:from>
    <xdr:to>
      <xdr:col>20</xdr:col>
      <xdr:colOff>566351</xdr:colOff>
      <xdr:row>39</xdr:row>
      <xdr:rowOff>85810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BB328-17CF-DB15-D0AB-E9F9DB7F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76200</xdr:rowOff>
    </xdr:from>
    <xdr:to>
      <xdr:col>20</xdr:col>
      <xdr:colOff>76200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78554-495C-DC7D-AB6A-3526F55D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38100</xdr:rowOff>
    </xdr:from>
    <xdr:to>
      <xdr:col>15</xdr:col>
      <xdr:colOff>622300</xdr:colOff>
      <xdr:row>23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797C3B-169E-7730-760C-13D8CBF3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755952</xdr:colOff>
      <xdr:row>14</xdr:row>
      <xdr:rowOff>158750</xdr:rowOff>
    </xdr:from>
    <xdr:to>
      <xdr:col>7</xdr:col>
      <xdr:colOff>709839</xdr:colOff>
      <xdr:row>32</xdr:row>
      <xdr:rowOff>101599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7AB80A7-2FC4-8159-0F3D-D6D5A79B9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i Saeed " refreshedDate="44915.115278124998" createdVersion="8" refreshedVersion="8" minRefreshableVersion="3" recordCount="1001" xr:uid="{A138FA9B-BFD4-604C-806D-85D4D6E51A7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recent funded" numFmtId="0">
      <sharedItems containsString="0" containsBlank="1" containsNumber="1" containsInteger="1" minValue="0" maxValue="2339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r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average donation " numFmtId="0">
      <sharedItems containsBlank="1" containsMixedTypes="1" containsNumber="1" minValue="0" maxValue="113.17073170731707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x v="0"/>
    <x v="0"/>
    <n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x v="1"/>
    <x v="1"/>
    <n v="92.151898734177209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x v="2"/>
    <x v="2"/>
    <n v="100.01614035087719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x v="1"/>
    <x v="1"/>
    <n v="103.20833333333333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x v="3"/>
    <x v="3"/>
    <n v="99.339622641509436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x v="3"/>
    <x v="3"/>
    <n v="75.833333333333329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x v="4"/>
    <x v="4"/>
    <n v="60.555555555555557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x v="3"/>
    <x v="3"/>
    <n v="64.9383259911894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x v="3"/>
    <x v="3"/>
    <n v="30.997175141242938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x v="1"/>
    <x v="5"/>
    <n v="72.909090909090907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x v="4"/>
    <x v="6"/>
    <n v="62.9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x v="3"/>
    <x v="3"/>
    <n v="112.2222222222222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x v="4"/>
    <x v="6"/>
    <n v="102.34545454545454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x v="1"/>
    <x v="7"/>
    <n v="105.0510204081632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x v="1"/>
    <x v="7"/>
    <n v="94.144999999999996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x v="2"/>
    <x v="8"/>
    <n v="84.986725663716811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x v="5"/>
    <x v="9"/>
    <n v="110.41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x v="4"/>
    <x v="10"/>
    <n v="107.96236989591674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x v="3"/>
    <x v="3"/>
    <n v="45.103703703703701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x v="3"/>
    <x v="3"/>
    <n v="45.001483679525222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x v="4"/>
    <x v="6"/>
    <n v="105.97134670487107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x v="3"/>
    <x v="3"/>
    <n v="69.055555555555557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x v="3"/>
    <x v="3"/>
    <n v="85.044943820224717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x v="4"/>
    <x v="4"/>
    <n v="105.22535211267606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x v="2"/>
    <x v="8"/>
    <n v="39.003741114852225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x v="6"/>
    <x v="11"/>
    <n v="73.030674846625772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x v="3"/>
    <x v="3"/>
    <n v="35.009459459459457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x v="1"/>
    <x v="1"/>
    <n v="106.6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x v="3"/>
    <x v="3"/>
    <n v="61.997747747747745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x v="4"/>
    <x v="12"/>
    <n v="94.000622665006233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x v="4"/>
    <x v="10"/>
    <n v="112.05426356589147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x v="6"/>
    <x v="11"/>
    <n v="48.008849557522126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x v="4"/>
    <x v="4"/>
    <n v="38.004334633723452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x v="3"/>
    <x v="3"/>
    <n v="35.000184535892231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x v="4"/>
    <x v="4"/>
    <n v="85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x v="4"/>
    <x v="6"/>
    <n v="95.99389312977099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x v="3"/>
    <x v="3"/>
    <n v="68.8125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x v="5"/>
    <x v="13"/>
    <n v="105.97196261682242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x v="7"/>
    <x v="14"/>
    <n v="75.261194029850742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x v="3"/>
    <x v="3"/>
    <n v="57.125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x v="2"/>
    <x v="8"/>
    <n v="75.141414141414145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x v="1"/>
    <x v="1"/>
    <n v="107.42342342342343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x v="0"/>
    <x v="0"/>
    <n v="35.995495495495497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x v="5"/>
    <x v="15"/>
    <n v="26.998873148744366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x v="5"/>
    <x v="13"/>
    <n v="107.56122448979592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x v="3"/>
    <x v="3"/>
    <n v="94.375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x v="1"/>
    <x v="1"/>
    <n v="46.163043478260867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x v="3"/>
    <x v="3"/>
    <n v="47.845637583892618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x v="3"/>
    <x v="3"/>
    <n v="53.007815713698065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x v="1"/>
    <x v="1"/>
    <n v="45.05940594059406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x v="1"/>
    <x v="16"/>
    <n v="2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x v="2"/>
    <x v="8"/>
    <n v="99.00681663258350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x v="3"/>
    <x v="3"/>
    <n v="32.786666666666669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x v="4"/>
    <x v="6"/>
    <n v="59.11961722488038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x v="2"/>
    <x v="8"/>
    <n v="44.93333333333333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x v="1"/>
    <x v="17"/>
    <n v="89.664122137404576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x v="2"/>
    <x v="8"/>
    <n v="70.079268292682926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x v="6"/>
    <x v="11"/>
    <n v="31.059701492537314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x v="3"/>
    <x v="3"/>
    <n v="29.06161137440758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x v="3"/>
    <x v="3"/>
    <n v="30.0859375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x v="3"/>
    <x v="3"/>
    <n v="84.998125000000002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x v="3"/>
    <x v="3"/>
    <n v="82.001775410563695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x v="2"/>
    <x v="2"/>
    <n v="58.040160642570278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x v="3"/>
    <x v="3"/>
    <n v="111.4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x v="2"/>
    <x v="2"/>
    <n v="71.94736842105263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x v="3"/>
    <x v="3"/>
    <n v="61.038135593220339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x v="3"/>
    <x v="3"/>
    <n v="108.91666666666667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x v="2"/>
    <x v="8"/>
    <n v="29.001722017220171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x v="3"/>
    <x v="3"/>
    <n v="58.975609756097562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x v="3"/>
    <x v="3"/>
    <n v="111.82352941176471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x v="3"/>
    <x v="3"/>
    <n v="63.995555555555555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x v="3"/>
    <x v="3"/>
    <n v="85.315789473684205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x v="4"/>
    <x v="10"/>
    <n v="74.481481481481481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x v="1"/>
    <x v="17"/>
    <n v="105.1477272727272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x v="1"/>
    <x v="16"/>
    <n v="56.18823529411764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x v="7"/>
    <x v="14"/>
    <n v="85.917647058823533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x v="3"/>
    <x v="3"/>
    <n v="57.00296912114014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x v="4"/>
    <x v="10"/>
    <n v="79.642857142857139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x v="5"/>
    <x v="18"/>
    <n v="41.018181818181816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x v="3"/>
    <x v="3"/>
    <n v="48.004773269689736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x v="6"/>
    <x v="11"/>
    <n v="55.212598425196852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x v="1"/>
    <x v="1"/>
    <n v="92.109489051094897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x v="6"/>
    <x v="11"/>
    <n v="83.183333333333337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x v="1"/>
    <x v="5"/>
    <n v="39.996000000000002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x v="2"/>
    <x v="8"/>
    <n v="111.1336898395722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x v="1"/>
    <x v="7"/>
    <n v="90.563380281690144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x v="3"/>
    <x v="3"/>
    <n v="61.108374384236456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x v="1"/>
    <x v="1"/>
    <n v="83.022941970310384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x v="5"/>
    <x v="18"/>
    <n v="110.76106194690266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x v="3"/>
    <x v="3"/>
    <n v="89.458333333333329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x v="3"/>
    <x v="3"/>
    <n v="57.84905660377358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x v="5"/>
    <x v="18"/>
    <n v="109.99705449189985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x v="6"/>
    <x v="11"/>
    <n v="103.96586345381526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x v="3"/>
    <x v="3"/>
    <n v="107.99508196721311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x v="2"/>
    <x v="2"/>
    <n v="48.927777777777777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x v="4"/>
    <x v="4"/>
    <n v="37.66666666666666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x v="3"/>
    <x v="3"/>
    <n v="64.999141999141997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x v="0"/>
    <x v="0"/>
    <n v="106.61061946902655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x v="6"/>
    <x v="11"/>
    <n v="27.009016393442622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x v="3"/>
    <x v="3"/>
    <n v="91.16463414634147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x v="3"/>
    <x v="3"/>
    <n v="1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x v="1"/>
    <x v="5"/>
    <n v="56.054878048780488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x v="2"/>
    <x v="8"/>
    <n v="31.017857142857142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x v="1"/>
    <x v="5"/>
    <n v="66.513513513513516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x v="1"/>
    <x v="7"/>
    <n v="89.005216484089729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x v="2"/>
    <x v="2"/>
    <n v="103.46315789473684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x v="3"/>
    <x v="3"/>
    <n v="95.278911564625844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x v="3"/>
    <x v="3"/>
    <n v="75.895348837209298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x v="4"/>
    <x v="4"/>
    <n v="107.5783132530120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x v="4"/>
    <x v="19"/>
    <n v="51.31666666666667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x v="0"/>
    <x v="0"/>
    <n v="71.983108108108112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x v="5"/>
    <x v="15"/>
    <n v="108.95414201183432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x v="2"/>
    <x v="2"/>
    <n v="35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x v="0"/>
    <x v="0"/>
    <n v="94.938931297709928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x v="2"/>
    <x v="8"/>
    <n v="109.65079365079364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x v="5"/>
    <x v="13"/>
    <n v="44.001815980629537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x v="3"/>
    <x v="3"/>
    <n v="86.794520547945211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x v="4"/>
    <x v="19"/>
    <n v="30.992727272727272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x v="7"/>
    <x v="14"/>
    <n v="94.791044776119406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x v="4"/>
    <x v="4"/>
    <n v="69.79220779220779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x v="6"/>
    <x v="20"/>
    <n v="63.003367003367003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x v="6"/>
    <x v="11"/>
    <n v="110.0343300110742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x v="5"/>
    <x v="13"/>
    <n v="25.997933274284026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x v="3"/>
    <x v="3"/>
    <n v="49.987915407854985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x v="7"/>
    <x v="14"/>
    <n v="101.72340425531915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x v="3"/>
    <x v="3"/>
    <n v="47.083333333333336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x v="3"/>
    <x v="3"/>
    <n v="89.94444444444444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x v="3"/>
    <x v="3"/>
    <n v="78.96875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x v="1"/>
    <x v="1"/>
    <n v="80.067669172932327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x v="0"/>
    <x v="0"/>
    <n v="86.472727272727269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x v="4"/>
    <x v="6"/>
    <n v="28.001876172607879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x v="2"/>
    <x v="2"/>
    <n v="67.996725337699544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x v="3"/>
    <x v="3"/>
    <n v="43.078651685393261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x v="1"/>
    <x v="21"/>
    <n v="87.95597484276729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x v="4"/>
    <x v="4"/>
    <n v="94.987234042553197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x v="3"/>
    <x v="3"/>
    <n v="46.90598290598290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x v="4"/>
    <x v="6"/>
    <n v="46.913793103448278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x v="5"/>
    <x v="9"/>
    <n v="94.24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x v="6"/>
    <x v="20"/>
    <n v="80.139130434782615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x v="2"/>
    <x v="8"/>
    <n v="59.036809815950917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x v="4"/>
    <x v="4"/>
    <n v="65.989247311827953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x v="2"/>
    <x v="2"/>
    <n v="60.99253034547152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x v="2"/>
    <x v="2"/>
    <n v="98.307692307692307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x v="1"/>
    <x v="7"/>
    <n v="104.6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x v="3"/>
    <x v="3"/>
    <n v="86.06666666666666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x v="2"/>
    <x v="8"/>
    <n v="76.989583333333329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x v="3"/>
    <x v="3"/>
    <n v="29.764705882352942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x v="3"/>
    <x v="3"/>
    <n v="46.91959798994975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x v="2"/>
    <x v="8"/>
    <n v="105.18691588785046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x v="1"/>
    <x v="7"/>
    <n v="69.907692307692301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x v="1"/>
    <x v="1"/>
    <n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x v="1"/>
    <x v="5"/>
    <n v="60.011588275391958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x v="1"/>
    <x v="7"/>
    <n v="52.00622037914691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x v="3"/>
    <x v="3"/>
    <n v="31.000176025347649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x v="1"/>
    <x v="7"/>
    <n v="95.042492917847028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x v="3"/>
    <x v="3"/>
    <n v="75.968174204355108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x v="1"/>
    <x v="1"/>
    <n v="71.013192612137203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x v="7"/>
    <x v="14"/>
    <n v="73.73333333333333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x v="1"/>
    <x v="1"/>
    <n v="113.17073170731707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x v="3"/>
    <x v="3"/>
    <n v="105.00933552992861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x v="2"/>
    <x v="8"/>
    <n v="79.17682926829267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x v="2"/>
    <x v="2"/>
    <n v="57.333333333333336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x v="1"/>
    <x v="1"/>
    <n v="58.178343949044589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x v="7"/>
    <x v="14"/>
    <n v="36.032520325203251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x v="3"/>
    <x v="3"/>
    <n v="107.99068767908309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x v="2"/>
    <x v="2"/>
    <n v="44.005985634477256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x v="7"/>
    <x v="14"/>
    <n v="55.077868852459019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x v="3"/>
    <x v="3"/>
    <n v="74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x v="1"/>
    <x v="7"/>
    <n v="41.996858638743454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x v="4"/>
    <x v="12"/>
    <n v="77.988161010260455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x v="1"/>
    <x v="7"/>
    <n v="82.507462686567166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x v="5"/>
    <x v="18"/>
    <n v="104.2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x v="4"/>
    <x v="4"/>
    <n v="25.5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x v="3"/>
    <x v="3"/>
    <n v="100.98334401024984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x v="2"/>
    <x v="8"/>
    <n v="111.83333333333333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x v="3"/>
    <x v="3"/>
    <n v="41.999115044247787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x v="3"/>
    <x v="3"/>
    <n v="110.05115089514067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x v="3"/>
    <x v="3"/>
    <n v="58.997079225994888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x v="0"/>
    <x v="0"/>
    <n v="32.985714285714288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x v="3"/>
    <x v="3"/>
    <n v="45.005654509471306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x v="2"/>
    <x v="8"/>
    <n v="81.98196487897485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x v="2"/>
    <x v="2"/>
    <n v="39.080882352941174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x v="3"/>
    <x v="3"/>
    <n v="58.996383363471971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x v="1"/>
    <x v="1"/>
    <n v="40.988372093023258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x v="3"/>
    <x v="3"/>
    <n v="31.029411764705884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x v="4"/>
    <x v="19"/>
    <n v="37.789473684210527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x v="3"/>
    <x v="3"/>
    <n v="32.006772009029348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x v="4"/>
    <x v="12"/>
    <n v="95.966712898751737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x v="3"/>
    <x v="3"/>
    <n v="75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x v="3"/>
    <x v="3"/>
    <n v="102.0498866213152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x v="3"/>
    <x v="3"/>
    <n v="105.75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x v="3"/>
    <x v="3"/>
    <n v="37.06976744186046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x v="1"/>
    <x v="1"/>
    <n v="35.049382716049379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x v="1"/>
    <x v="7"/>
    <n v="46.33846153846153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x v="1"/>
    <x v="16"/>
    <n v="69.174603174603178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x v="1"/>
    <x v="5"/>
    <n v="109.07824427480917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x v="2"/>
    <x v="8"/>
    <n v="51.7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x v="4"/>
    <x v="6"/>
    <n v="82.010055304172951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x v="1"/>
    <x v="5"/>
    <n v="35.958333333333336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x v="1"/>
    <x v="1"/>
    <n v="74.461538461538467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x v="3"/>
    <x v="3"/>
    <n v="2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x v="2"/>
    <x v="2"/>
    <n v="91.114649681528661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x v="0"/>
    <x v="0"/>
    <n v="79.792682926829272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x v="3"/>
    <x v="3"/>
    <n v="42.999777678968428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x v="1"/>
    <x v="17"/>
    <n v="63.225000000000001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x v="3"/>
    <x v="3"/>
    <n v="70.174999999999997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x v="5"/>
    <x v="13"/>
    <n v="61.333333333333336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x v="1"/>
    <x v="1"/>
    <n v="99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x v="4"/>
    <x v="4"/>
    <n v="96.984900146127615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x v="4"/>
    <x v="4"/>
    <n v="51.004950495049506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x v="4"/>
    <x v="22"/>
    <n v="28.044247787610619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x v="3"/>
    <x v="3"/>
    <n v="60.984615384615381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x v="3"/>
    <x v="3"/>
    <n v="73.214285714285708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x v="1"/>
    <x v="7"/>
    <n v="39.99743529960363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x v="1"/>
    <x v="1"/>
    <n v="86.812121212121212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x v="3"/>
    <x v="3"/>
    <n v="42.125874125874127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x v="3"/>
    <x v="3"/>
    <n v="103.97851239669421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x v="4"/>
    <x v="22"/>
    <n v="62.003211991434689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x v="4"/>
    <x v="12"/>
    <n v="31.005037783375315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x v="4"/>
    <x v="10"/>
    <n v="89.991552956465242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x v="3"/>
    <x v="3"/>
    <n v="39.235294117647058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x v="0"/>
    <x v="0"/>
    <n v="54.993116108306566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x v="7"/>
    <x v="14"/>
    <n v="47.992753623188406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x v="3"/>
    <x v="3"/>
    <n v="87.966702470461868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x v="4"/>
    <x v="22"/>
    <n v="51.999165275459099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x v="1"/>
    <x v="1"/>
    <n v="29.999659863945578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x v="7"/>
    <x v="14"/>
    <n v="98.205357142857139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x v="6"/>
    <x v="20"/>
    <n v="108.96182396606575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x v="4"/>
    <x v="10"/>
    <n v="66.998379254457049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x v="6"/>
    <x v="20"/>
    <n v="64.99333594668758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x v="6"/>
    <x v="11"/>
    <n v="99.84158415841584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x v="3"/>
    <x v="3"/>
    <n v="82.432835820895519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x v="3"/>
    <x v="3"/>
    <n v="63.29347826086956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x v="4"/>
    <x v="10"/>
    <n v="96.774193548387103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x v="6"/>
    <x v="11"/>
    <n v="54.906040268456373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x v="4"/>
    <x v="10"/>
    <n v="39.010869565217391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x v="1"/>
    <x v="1"/>
    <n v="75.84210526315789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x v="4"/>
    <x v="10"/>
    <n v="45.051671732522799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x v="3"/>
    <x v="3"/>
    <n v="104.51546391752578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x v="2"/>
    <x v="8"/>
    <n v="76.268292682926827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x v="3"/>
    <x v="3"/>
    <n v="69.01569506726457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x v="5"/>
    <x v="9"/>
    <n v="101.9768408551068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x v="1"/>
    <x v="1"/>
    <n v="42.915999999999997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x v="3"/>
    <x v="3"/>
    <n v="43.025210084033617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x v="3"/>
    <x v="3"/>
    <n v="75.24528301886792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x v="3"/>
    <x v="3"/>
    <n v="69.023364485981304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x v="2"/>
    <x v="2"/>
    <n v="65.986486486486484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x v="5"/>
    <x v="13"/>
    <n v="98.013800424628457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x v="6"/>
    <x v="20"/>
    <n v="60.105504587155963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x v="5"/>
    <x v="18"/>
    <n v="26.00077339520494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x v="1"/>
    <x v="1"/>
    <n v="3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x v="3"/>
    <x v="3"/>
    <n v="38.019801980198018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x v="3"/>
    <x v="3"/>
    <n v="106.15254237288136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x v="4"/>
    <x v="6"/>
    <n v="81.019475655430711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x v="5"/>
    <x v="9"/>
    <n v="96.647727272727266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x v="1"/>
    <x v="1"/>
    <n v="57.003535651149086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x v="1"/>
    <x v="1"/>
    <n v="63.93333333333333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x v="3"/>
    <x v="3"/>
    <n v="90.456521739130437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x v="3"/>
    <x v="3"/>
    <n v="72.172043010752688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x v="7"/>
    <x v="14"/>
    <n v="77.934782608695656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x v="1"/>
    <x v="1"/>
    <n v="38.065134099616856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x v="1"/>
    <x v="1"/>
    <n v="57.936123348017624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x v="1"/>
    <x v="7"/>
    <n v="49.794392523364486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x v="7"/>
    <x v="14"/>
    <n v="54.050251256281406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x v="3"/>
    <x v="3"/>
    <n v="30.002721335268504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x v="3"/>
    <x v="3"/>
    <n v="70.127906976744185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x v="1"/>
    <x v="17"/>
    <n v="26.996228786926462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x v="3"/>
    <x v="3"/>
    <n v="51.990606936416185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x v="4"/>
    <x v="4"/>
    <n v="56.41666666666666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x v="4"/>
    <x v="19"/>
    <n v="101.63218390804597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x v="6"/>
    <x v="11"/>
    <n v="25.005291005291006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x v="7"/>
    <x v="14"/>
    <n v="32.016393442622949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x v="3"/>
    <x v="3"/>
    <n v="82.02164730728617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x v="3"/>
    <x v="3"/>
    <n v="37.957446808510639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x v="3"/>
    <x v="3"/>
    <n v="51.533333333333331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x v="5"/>
    <x v="18"/>
    <n v="81.19827586206896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x v="6"/>
    <x v="11"/>
    <n v="40.030075187969928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x v="3"/>
    <x v="3"/>
    <n v="89.939759036144579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x v="2"/>
    <x v="2"/>
    <n v="96.692307692307693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x v="3"/>
    <x v="3"/>
    <n v="25.010989010989011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x v="4"/>
    <x v="10"/>
    <n v="36.987277353689571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x v="3"/>
    <x v="3"/>
    <n v="73.012609117361791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x v="4"/>
    <x v="19"/>
    <n v="68.240601503759393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x v="1"/>
    <x v="1"/>
    <n v="52.310344827586206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x v="2"/>
    <x v="2"/>
    <n v="61.765151515151516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x v="3"/>
    <x v="3"/>
    <n v="25.027559055118111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x v="3"/>
    <x v="3"/>
    <n v="106.28804347826087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x v="1"/>
    <x v="5"/>
    <n v="75.07386363636364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x v="1"/>
    <x v="16"/>
    <n v="39.970802919708028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x v="3"/>
    <x v="3"/>
    <n v="39.982195845697326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x v="4"/>
    <x v="4"/>
    <n v="101.01541850220265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x v="2"/>
    <x v="2"/>
    <n v="76.813084112149539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x v="0"/>
    <x v="0"/>
    <n v="71.7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x v="3"/>
    <x v="3"/>
    <n v="33.28125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x v="3"/>
    <x v="3"/>
    <n v="43.923497267759565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x v="3"/>
    <x v="3"/>
    <n v="36.004712041884815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x v="3"/>
    <x v="3"/>
    <n v="88.21052631578948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x v="3"/>
    <x v="3"/>
    <n v="65.24038461538461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x v="1"/>
    <x v="1"/>
    <n v="69.958333333333329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x v="0"/>
    <x v="0"/>
    <n v="39.877551020408163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x v="5"/>
    <x v="9"/>
    <n v="5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x v="4"/>
    <x v="4"/>
    <n v="41.023728813559323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x v="3"/>
    <x v="3"/>
    <n v="98.914285714285711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x v="1"/>
    <x v="7"/>
    <n v="87.78125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x v="4"/>
    <x v="4"/>
    <n v="80.767605633802816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x v="3"/>
    <x v="3"/>
    <n v="94.28235294117647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x v="3"/>
    <x v="3"/>
    <n v="73.428571428571431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x v="5"/>
    <x v="13"/>
    <n v="65.968133535660087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x v="3"/>
    <x v="3"/>
    <n v="109.04109589041096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x v="1"/>
    <x v="7"/>
    <n v="41.16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x v="6"/>
    <x v="11"/>
    <n v="99.125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x v="3"/>
    <x v="3"/>
    <n v="105.88429752066116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x v="3"/>
    <x v="3"/>
    <n v="48.996525921966864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x v="1"/>
    <x v="1"/>
    <n v="39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x v="4"/>
    <x v="4"/>
    <n v="31.022556390977442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x v="3"/>
    <x v="3"/>
    <n v="103.87096774193549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x v="0"/>
    <x v="0"/>
    <n v="59.268518518518519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x v="3"/>
    <x v="3"/>
    <n v="42.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x v="1"/>
    <x v="1"/>
    <n v="53.117647058823529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x v="2"/>
    <x v="2"/>
    <n v="50.796875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x v="5"/>
    <x v="13"/>
    <n v="101.15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x v="4"/>
    <x v="12"/>
    <n v="65.000810372771468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x v="3"/>
    <x v="3"/>
    <n v="37.998645510835914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x v="4"/>
    <x v="4"/>
    <n v="82.615384615384613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x v="3"/>
    <x v="3"/>
    <n v="37.941368078175898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x v="3"/>
    <x v="3"/>
    <n v="80.780821917808225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x v="4"/>
    <x v="10"/>
    <n v="25.984375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x v="3"/>
    <x v="3"/>
    <n v="30.36363636363636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x v="1"/>
    <x v="1"/>
    <n v="54.004916018025398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x v="6"/>
    <x v="11"/>
    <n v="101.7867298578199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x v="4"/>
    <x v="4"/>
    <n v="45.003610108303249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x v="0"/>
    <x v="0"/>
    <n v="77.068421052631578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x v="2"/>
    <x v="8"/>
    <n v="88.076595744680844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x v="3"/>
    <x v="3"/>
    <n v="47.035573122529641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x v="1"/>
    <x v="1"/>
    <n v="110.99550763701707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x v="1"/>
    <x v="1"/>
    <n v="87.00306614104248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x v="1"/>
    <x v="1"/>
    <n v="63.994402985074629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x v="3"/>
    <x v="3"/>
    <n v="105.9945205479452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x v="3"/>
    <x v="3"/>
    <n v="73.989349112426041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x v="3"/>
    <x v="3"/>
    <n v="84.02004626060139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x v="7"/>
    <x v="14"/>
    <n v="88.966921119592882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x v="1"/>
    <x v="7"/>
    <n v="76.990453460620529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x v="3"/>
    <x v="3"/>
    <n v="97.146341463414629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x v="3"/>
    <x v="3"/>
    <n v="33.013605442176868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x v="6"/>
    <x v="11"/>
    <n v="99.950602409638549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x v="4"/>
    <x v="6"/>
    <n v="69.966767371601208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x v="1"/>
    <x v="7"/>
    <n v="110.32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x v="2"/>
    <x v="2"/>
    <n v="66.005235602094245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x v="0"/>
    <x v="0"/>
    <n v="41.005742176284812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x v="3"/>
    <x v="3"/>
    <n v="103.96316359696641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x v="1"/>
    <x v="17"/>
    <n v="5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x v="1"/>
    <x v="1"/>
    <n v="47.009935419771487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x v="3"/>
    <x v="3"/>
    <n v="29.606060606060606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x v="3"/>
    <x v="3"/>
    <n v="81.010569583088667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x v="4"/>
    <x v="4"/>
    <n v="94.35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x v="2"/>
    <x v="8"/>
    <n v="26.058139534883722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x v="3"/>
    <x v="3"/>
    <n v="85.775000000000006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x v="6"/>
    <x v="11"/>
    <n v="103.73170731707317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x v="7"/>
    <x v="14"/>
    <n v="49.826086956521742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x v="4"/>
    <x v="10"/>
    <n v="63.893048128342244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x v="3"/>
    <x v="3"/>
    <n v="47.002434782608695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x v="3"/>
    <x v="3"/>
    <n v="108.4772727272727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x v="1"/>
    <x v="1"/>
    <n v="72.015706806282722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x v="1"/>
    <x v="1"/>
    <n v="59.928057553956833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x v="1"/>
    <x v="7"/>
    <n v="78.209677419354833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x v="3"/>
    <x v="3"/>
    <n v="104.77678571428571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x v="3"/>
    <x v="3"/>
    <n v="105.52475247524752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x v="3"/>
    <x v="3"/>
    <n v="24.933333333333334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x v="4"/>
    <x v="4"/>
    <n v="69.873786407766985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x v="4"/>
    <x v="19"/>
    <n v="95.733766233766232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x v="3"/>
    <x v="3"/>
    <n v="29.997485752598056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x v="3"/>
    <x v="3"/>
    <n v="59.011948529411768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x v="4"/>
    <x v="4"/>
    <n v="84.757396449704146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x v="3"/>
    <x v="3"/>
    <n v="78.010921177587846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x v="4"/>
    <x v="4"/>
    <n v="50.0521541950113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x v="1"/>
    <x v="7"/>
    <n v="59.16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x v="1"/>
    <x v="1"/>
    <n v="93.702290076335885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x v="3"/>
    <x v="3"/>
    <n v="40.14173228346457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x v="4"/>
    <x v="4"/>
    <n v="70.090140845070422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x v="3"/>
    <x v="3"/>
    <n v="66.181818181818187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x v="3"/>
    <x v="3"/>
    <n v="47.714285714285715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x v="3"/>
    <x v="3"/>
    <n v="62.896774193548389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x v="7"/>
    <x v="14"/>
    <n v="86.611940298507463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x v="0"/>
    <x v="0"/>
    <n v="75.126984126984127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x v="4"/>
    <x v="4"/>
    <n v="41.00416753490310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x v="5"/>
    <x v="9"/>
    <n v="50.007915567282325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x v="3"/>
    <x v="3"/>
    <n v="96.96067415730337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x v="2"/>
    <x v="8"/>
    <n v="100.93160377358491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x v="1"/>
    <x v="7"/>
    <n v="89.22758620689654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x v="3"/>
    <x v="3"/>
    <n v="87.979166666666671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x v="7"/>
    <x v="14"/>
    <n v="89.5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x v="5"/>
    <x v="9"/>
    <n v="29.09271523178808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x v="2"/>
    <x v="8"/>
    <n v="42.006218905472636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x v="1"/>
    <x v="17"/>
    <n v="47.004903563255965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x v="4"/>
    <x v="4"/>
    <n v="110.44117647058823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x v="3"/>
    <x v="3"/>
    <n v="41.990909090909092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x v="4"/>
    <x v="6"/>
    <n v="48.012468827930178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x v="1"/>
    <x v="1"/>
    <n v="31.019823788546255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x v="4"/>
    <x v="10"/>
    <n v="99.203252032520325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x v="1"/>
    <x v="7"/>
    <n v="66.022316684378325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x v="7"/>
    <x v="14"/>
    <n v="2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x v="3"/>
    <x v="3"/>
    <n v="46.060200668896321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x v="4"/>
    <x v="12"/>
    <n v="73.650000000000006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x v="3"/>
    <x v="3"/>
    <n v="55.99336650082919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x v="3"/>
    <x v="3"/>
    <n v="68.985695127402778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x v="3"/>
    <x v="3"/>
    <n v="60.981609195402299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x v="4"/>
    <x v="4"/>
    <n v="110.98139534883721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x v="3"/>
    <x v="3"/>
    <n v="25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x v="4"/>
    <x v="4"/>
    <n v="78.759740259740255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x v="1"/>
    <x v="1"/>
    <n v="87.960784313725483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x v="6"/>
    <x v="20"/>
    <n v="49.987398739873989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x v="3"/>
    <x v="3"/>
    <n v="99.524390243902445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x v="5"/>
    <x v="13"/>
    <n v="104.82089552238806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x v="4"/>
    <x v="10"/>
    <n v="108.01469237832875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x v="0"/>
    <x v="0"/>
    <n v="28.998544660724033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x v="3"/>
    <x v="3"/>
    <n v="30.02870813397129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x v="4"/>
    <x v="4"/>
    <n v="41.005559416261292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x v="3"/>
    <x v="3"/>
    <n v="62.866666666666667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x v="4"/>
    <x v="4"/>
    <n v="47.005002501250623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x v="2"/>
    <x v="2"/>
    <n v="26.997693638285604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x v="3"/>
    <x v="3"/>
    <n v="68.329787234042556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x v="2"/>
    <x v="8"/>
    <n v="50.974576271186443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x v="3"/>
    <x v="3"/>
    <n v="54.024390243902438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x v="0"/>
    <x v="0"/>
    <n v="97.055555555555557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x v="1"/>
    <x v="7"/>
    <n v="24.867469879518072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x v="7"/>
    <x v="14"/>
    <n v="84.423913043478265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x v="3"/>
    <x v="3"/>
    <n v="47.091324200913242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x v="3"/>
    <x v="3"/>
    <n v="77.996041171813147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x v="4"/>
    <x v="10"/>
    <n v="62.967871485943775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x v="7"/>
    <x v="14"/>
    <n v="81.006080449017773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x v="3"/>
    <x v="3"/>
    <n v="65.321428571428569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x v="3"/>
    <x v="3"/>
    <n v="104.43617021276596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x v="3"/>
    <x v="3"/>
    <n v="69.98901098901099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x v="4"/>
    <x v="4"/>
    <n v="83.023989898989896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x v="3"/>
    <x v="3"/>
    <n v="90.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x v="3"/>
    <x v="3"/>
    <n v="103.98131932282546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x v="1"/>
    <x v="17"/>
    <n v="54.931726907630519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x v="4"/>
    <x v="10"/>
    <n v="51.921875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x v="3"/>
    <x v="3"/>
    <n v="60.02834008097166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x v="4"/>
    <x v="22"/>
    <n v="44.003488879197555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x v="4"/>
    <x v="19"/>
    <n v="53.003513254551258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x v="2"/>
    <x v="8"/>
    <n v="54.5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x v="3"/>
    <x v="3"/>
    <n v="75.04195804195804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x v="3"/>
    <x v="3"/>
    <n v="35.911111111111111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x v="1"/>
    <x v="7"/>
    <n v="36.952702702702702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x v="3"/>
    <x v="3"/>
    <n v="63.170588235294119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x v="2"/>
    <x v="8"/>
    <n v="29.9946236559139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x v="4"/>
    <x v="19"/>
    <n v="86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x v="6"/>
    <x v="11"/>
    <n v="75.014876033057845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x v="6"/>
    <x v="11"/>
    <n v="101.19767441860465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x v="4"/>
    <x v="10"/>
    <n v="4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x v="1"/>
    <x v="1"/>
    <n v="29.001272669424118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x v="4"/>
    <x v="6"/>
    <n v="98.225806451612897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x v="4"/>
    <x v="22"/>
    <n v="87.001693480101608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x v="4"/>
    <x v="6"/>
    <n v="45.205128205128204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x v="3"/>
    <x v="3"/>
    <n v="37.001341561577675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x v="1"/>
    <x v="7"/>
    <n v="94.976947040498445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x v="3"/>
    <x v="3"/>
    <n v="28.956521739130434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x v="3"/>
    <x v="3"/>
    <n v="55.993396226415094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x v="4"/>
    <x v="4"/>
    <n v="54.038095238095238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x v="3"/>
    <x v="3"/>
    <n v="82.38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x v="4"/>
    <x v="6"/>
    <n v="66.997115384615384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x v="6"/>
    <x v="20"/>
    <n v="107.91401869158878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x v="4"/>
    <x v="10"/>
    <n v="69.009501187648453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x v="3"/>
    <x v="3"/>
    <n v="39.006568144499177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x v="5"/>
    <x v="18"/>
    <n v="110.3625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x v="2"/>
    <x v="8"/>
    <n v="94.857142857142861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x v="2"/>
    <x v="2"/>
    <n v="57.935251798561154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x v="3"/>
    <x v="3"/>
    <n v="101.25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x v="4"/>
    <x v="6"/>
    <n v="64.95597484276729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x v="2"/>
    <x v="8"/>
    <n v="27.00524934383202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x v="0"/>
    <x v="0"/>
    <n v="50.97422680412371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x v="1"/>
    <x v="1"/>
    <n v="104.94260869565217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x v="1"/>
    <x v="5"/>
    <n v="84.028301886792448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x v="4"/>
    <x v="19"/>
    <n v="102.85915492957747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x v="5"/>
    <x v="18"/>
    <n v="39.962085308056871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x v="5"/>
    <x v="13"/>
    <n v="51.001785714285717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x v="4"/>
    <x v="22"/>
    <n v="40.823008849557525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x v="2"/>
    <x v="8"/>
    <n v="58.999637155297535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x v="0"/>
    <x v="0"/>
    <n v="71.156069364161851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x v="7"/>
    <x v="14"/>
    <n v="99.494252873563212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x v="3"/>
    <x v="3"/>
    <n v="103.98634590377114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x v="5"/>
    <x v="13"/>
    <n v="76.555555555555557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x v="3"/>
    <x v="3"/>
    <n v="87.068592057761734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x v="0"/>
    <x v="0"/>
    <n v="48.99554707379135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x v="3"/>
    <x v="3"/>
    <n v="42.96913580246913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x v="5"/>
    <x v="18"/>
    <n v="33.428571428571431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x v="3"/>
    <x v="3"/>
    <n v="83.98294970161977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x v="3"/>
    <x v="3"/>
    <n v="101.4173913043478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x v="2"/>
    <x v="8"/>
    <n v="109.87058823529412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x v="8"/>
    <x v="23"/>
    <n v="31.916666666666668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x v="0"/>
    <x v="0"/>
    <n v="70.993450675399103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x v="4"/>
    <x v="12"/>
    <n v="77.026890756302521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x v="7"/>
    <x v="14"/>
    <n v="101.78125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x v="2"/>
    <x v="8"/>
    <n v="51.059701492537314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x v="3"/>
    <x v="3"/>
    <n v="68.02051282051282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x v="4"/>
    <x v="10"/>
    <n v="30.87037037037037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x v="2"/>
    <x v="8"/>
    <n v="27.908333333333335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x v="2"/>
    <x v="2"/>
    <n v="79.994818652849744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x v="4"/>
    <x v="4"/>
    <n v="38.003378378378379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x v="3"/>
    <x v="3"/>
    <e v="#DIV/0!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x v="4"/>
    <x v="4"/>
    <n v="59.990534521158132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x v="6"/>
    <x v="11"/>
    <n v="37.037634408602152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x v="4"/>
    <x v="6"/>
    <n v="99.963043478260872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x v="1"/>
    <x v="1"/>
    <n v="111.6774193548387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x v="5"/>
    <x v="15"/>
    <n v="36.014409221902014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x v="3"/>
    <x v="3"/>
    <n v="66.010284810126578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x v="2"/>
    <x v="2"/>
    <n v="44.05263157894737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x v="3"/>
    <x v="3"/>
    <n v="52.999726551818434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x v="3"/>
    <x v="3"/>
    <n v="95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x v="4"/>
    <x v="6"/>
    <n v="70.908396946564892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x v="3"/>
    <x v="3"/>
    <n v="98.060773480662988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x v="6"/>
    <x v="11"/>
    <n v="53.046025104602514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x v="4"/>
    <x v="19"/>
    <n v="93.14285714285713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x v="1"/>
    <x v="1"/>
    <n v="58.945075757575758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x v="3"/>
    <x v="3"/>
    <n v="36.067669172932334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x v="5"/>
    <x v="9"/>
    <n v="63.030732860520096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x v="0"/>
    <x v="0"/>
    <n v="84.717948717948715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x v="4"/>
    <x v="10"/>
    <n v="62.2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x v="1"/>
    <x v="1"/>
    <n v="101.97518330513255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x v="3"/>
    <x v="3"/>
    <n v="106.4375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x v="4"/>
    <x v="6"/>
    <n v="29.975609756097562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x v="4"/>
    <x v="12"/>
    <n v="85.806282722513089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x v="4"/>
    <x v="12"/>
    <n v="70.820224719101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x v="3"/>
    <x v="3"/>
    <n v="40.998484082870135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x v="2"/>
    <x v="8"/>
    <n v="28.063492063492063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x v="3"/>
    <x v="3"/>
    <n v="88.054421768707485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x v="4"/>
    <x v="10"/>
    <n v="31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x v="1"/>
    <x v="7"/>
    <n v="90.337500000000006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x v="6"/>
    <x v="11"/>
    <n v="63.777777777777779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x v="5"/>
    <x v="13"/>
    <n v="53.995515695067262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x v="6"/>
    <x v="11"/>
    <n v="48.993956043956047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x v="3"/>
    <x v="3"/>
    <n v="63.857142857142854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x v="1"/>
    <x v="7"/>
    <n v="82.996393146979258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x v="4"/>
    <x v="6"/>
    <n v="55.08230452674897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x v="3"/>
    <x v="3"/>
    <n v="62.044554455445542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x v="5"/>
    <x v="13"/>
    <n v="104.9785714285714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x v="4"/>
    <x v="4"/>
    <n v="94.044676806083643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x v="6"/>
    <x v="20"/>
    <n v="44.007716049382715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x v="0"/>
    <x v="0"/>
    <n v="92.467532467532465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x v="7"/>
    <x v="14"/>
    <n v="57.07287449392712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x v="6"/>
    <x v="20"/>
    <n v="109.07848101265823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x v="1"/>
    <x v="7"/>
    <n v="39.387755102040813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x v="6"/>
    <x v="11"/>
    <n v="77.022222222222226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x v="1"/>
    <x v="1"/>
    <n v="92.16666666666667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x v="3"/>
    <x v="3"/>
    <n v="61.007063197026021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x v="3"/>
    <x v="3"/>
    <n v="78.06818181818181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x v="4"/>
    <x v="6"/>
    <n v="80.75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x v="3"/>
    <x v="3"/>
    <n v="59.991289782244557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x v="2"/>
    <x v="8"/>
    <n v="110.03018372703411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x v="1"/>
    <x v="7"/>
    <n v="4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x v="2"/>
    <x v="2"/>
    <n v="37.99856063332134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x v="3"/>
    <x v="3"/>
    <n v="96.369565217391298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x v="1"/>
    <x v="1"/>
    <n v="72.978599221789878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x v="1"/>
    <x v="7"/>
    <n v="26.007220216606498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x v="1"/>
    <x v="1"/>
    <n v="104.36296296296297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x v="5"/>
    <x v="18"/>
    <n v="102.18852459016394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x v="4"/>
    <x v="22"/>
    <n v="54.117647058823529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x v="3"/>
    <x v="3"/>
    <n v="63.222222222222221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x v="3"/>
    <x v="3"/>
    <n v="104.03228962818004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x v="4"/>
    <x v="10"/>
    <n v="49.994334277620396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x v="3"/>
    <x v="3"/>
    <n v="56.015151515151516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x v="1"/>
    <x v="1"/>
    <n v="48.807692307692307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x v="4"/>
    <x v="4"/>
    <n v="60.08235294117647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x v="3"/>
    <x v="3"/>
    <n v="78.990502793296088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x v="3"/>
    <x v="3"/>
    <n v="53.99499443826474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x v="1"/>
    <x v="5"/>
    <n v="111.4594594594594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x v="1"/>
    <x v="1"/>
    <n v="60.92213114754098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x v="3"/>
    <x v="3"/>
    <n v="26.0015444015444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x v="4"/>
    <x v="10"/>
    <n v="80.993208828522924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x v="1"/>
    <x v="1"/>
    <n v="34.995963302752294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x v="4"/>
    <x v="12"/>
    <n v="94.142857142857139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x v="1"/>
    <x v="1"/>
    <n v="52.085106382978722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x v="8"/>
    <x v="23"/>
    <n v="24.986666666666668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x v="0"/>
    <x v="0"/>
    <n v="69.215277777777771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x v="3"/>
    <x v="3"/>
    <n v="93.94444444444444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x v="3"/>
    <x v="3"/>
    <n v="98.40625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x v="1"/>
    <x v="17"/>
    <n v="41.783783783783782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x v="4"/>
    <x v="22"/>
    <n v="65.991836734693877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x v="1"/>
    <x v="17"/>
    <n v="72.05747126436782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x v="3"/>
    <x v="3"/>
    <n v="48.003209242618745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x v="2"/>
    <x v="2"/>
    <n v="54.098591549295776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x v="6"/>
    <x v="11"/>
    <n v="107.88095238095238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x v="4"/>
    <x v="4"/>
    <n v="67.034103410341032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x v="2"/>
    <x v="2"/>
    <n v="64.01425914445133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x v="5"/>
    <x v="18"/>
    <n v="96.066176470588232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x v="1"/>
    <x v="1"/>
    <n v="51.184615384615384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x v="0"/>
    <x v="0"/>
    <n v="43.92307692307692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x v="3"/>
    <x v="3"/>
    <n v="91.021198830409361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x v="4"/>
    <x v="4"/>
    <n v="50.127450980392155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x v="5"/>
    <x v="15"/>
    <n v="67.720930232558146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x v="6"/>
    <x v="11"/>
    <n v="61.0392156862745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x v="3"/>
    <x v="3"/>
    <n v="80.011857707509876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x v="4"/>
    <x v="10"/>
    <n v="47.001497753369947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x v="3"/>
    <x v="3"/>
    <n v="71.127388535031841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x v="3"/>
    <x v="3"/>
    <n v="89.99079189686924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x v="4"/>
    <x v="6"/>
    <n v="43.032786885245905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x v="3"/>
    <x v="3"/>
    <n v="67.997714808043881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x v="1"/>
    <x v="1"/>
    <n v="73.004566210045667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x v="4"/>
    <x v="4"/>
    <n v="62.341463414634148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x v="0"/>
    <x v="0"/>
    <n v="5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x v="2"/>
    <x v="8"/>
    <n v="67.103092783505161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x v="3"/>
    <x v="3"/>
    <n v="79.978947368421046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x v="3"/>
    <x v="3"/>
    <n v="62.176470588235297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x v="3"/>
    <x v="3"/>
    <n v="53.005950297514879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x v="5"/>
    <x v="9"/>
    <n v="57.738317757009348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x v="1"/>
    <x v="1"/>
    <n v="40.03125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x v="0"/>
    <x v="0"/>
    <n v="81.016591928251117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x v="1"/>
    <x v="17"/>
    <n v="35.047468354430379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x v="4"/>
    <x v="22"/>
    <n v="102.9230769230769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x v="3"/>
    <x v="3"/>
    <n v="27.998126756166094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x v="3"/>
    <x v="3"/>
    <n v="75.733333333333334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x v="1"/>
    <x v="5"/>
    <n v="45.026041666666664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x v="3"/>
    <x v="3"/>
    <n v="73.61538461538461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x v="3"/>
    <x v="3"/>
    <n v="56.991701244813278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x v="3"/>
    <x v="3"/>
    <n v="85.223529411764702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x v="1"/>
    <x v="7"/>
    <n v="50.962184873949582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x v="3"/>
    <x v="3"/>
    <n v="63.56363636363636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x v="5"/>
    <x v="9"/>
    <n v="80.999165275459092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x v="3"/>
    <x v="3"/>
    <n v="86.044753086419746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x v="7"/>
    <x v="14"/>
    <n v="90.0390625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x v="3"/>
    <x v="3"/>
    <n v="74.006063432835816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x v="1"/>
    <x v="7"/>
    <n v="92.4375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x v="3"/>
    <x v="3"/>
    <n v="55.999257333828446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x v="7"/>
    <x v="14"/>
    <n v="32.983796296296298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x v="3"/>
    <x v="3"/>
    <n v="93.596774193548384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x v="3"/>
    <x v="3"/>
    <n v="69.867724867724874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x v="0"/>
    <x v="0"/>
    <n v="72.129870129870127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x v="1"/>
    <x v="7"/>
    <n v="30.041666666666668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x v="3"/>
    <x v="3"/>
    <n v="73.968000000000004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x v="3"/>
    <x v="3"/>
    <n v="68.65517241379311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x v="3"/>
    <x v="3"/>
    <n v="59.992164544564154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x v="3"/>
    <x v="3"/>
    <n v="111.15827338129496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x v="4"/>
    <x v="10"/>
    <n v="53.038095238095238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x v="4"/>
    <x v="19"/>
    <n v="55.985524728588658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x v="4"/>
    <x v="19"/>
    <n v="69.986760812003524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x v="4"/>
    <x v="10"/>
    <n v="48.998079877112133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x v="3"/>
    <x v="3"/>
    <n v="103.84615384615384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x v="3"/>
    <x v="3"/>
    <n v="99.12765957446808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x v="4"/>
    <x v="6"/>
    <n v="107.37777777777778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x v="3"/>
    <x v="3"/>
    <n v="76.922178988326849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x v="3"/>
    <x v="3"/>
    <n v="58.128865979381445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x v="2"/>
    <x v="8"/>
    <n v="103.73643410852713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x v="3"/>
    <x v="3"/>
    <n v="87.962666666666664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x v="3"/>
    <x v="3"/>
    <n v="28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x v="1"/>
    <x v="1"/>
    <n v="37.99936129444326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x v="6"/>
    <x v="11"/>
    <n v="29.999313893653515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x v="5"/>
    <x v="18"/>
    <n v="103.5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x v="0"/>
    <x v="0"/>
    <n v="85.994467496542185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x v="3"/>
    <x v="3"/>
    <n v="98.011627906976742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x v="1"/>
    <x v="17"/>
    <n v="2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x v="4"/>
    <x v="12"/>
    <n v="44.994570837642193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x v="2"/>
    <x v="2"/>
    <n v="31.012224938875306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x v="2"/>
    <x v="2"/>
    <n v="59.97008547008547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x v="1"/>
    <x v="16"/>
    <n v="58.9973474801061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x v="7"/>
    <x v="14"/>
    <n v="50.045454545454547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x v="0"/>
    <x v="0"/>
    <n v="98.966269841269835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x v="4"/>
    <x v="22"/>
    <n v="58.857142857142854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x v="1"/>
    <x v="1"/>
    <n v="81.010256410256417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x v="4"/>
    <x v="4"/>
    <n v="76.013333333333335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x v="3"/>
    <x v="3"/>
    <n v="96.597402597402592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x v="1"/>
    <x v="17"/>
    <n v="76.957446808510639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x v="3"/>
    <x v="3"/>
    <n v="67.984732824427482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x v="3"/>
    <x v="3"/>
    <n v="88.781609195402297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x v="1"/>
    <x v="17"/>
    <n v="24.99623706491063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x v="4"/>
    <x v="4"/>
    <n v="44.922794117647058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x v="3"/>
    <x v="3"/>
    <n v="79.400000000000006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x v="8"/>
    <x v="23"/>
    <n v="29.009546539379475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x v="3"/>
    <x v="3"/>
    <n v="73.59210526315789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x v="3"/>
    <x v="3"/>
    <n v="107.97038864898211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x v="1"/>
    <x v="7"/>
    <n v="68.987284287011803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x v="3"/>
    <x v="3"/>
    <n v="111.02236719478098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x v="3"/>
    <x v="3"/>
    <n v="24.997515808491418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x v="1"/>
    <x v="7"/>
    <n v="42.155172413793103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x v="7"/>
    <x v="14"/>
    <n v="47.003284072249592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x v="8"/>
    <x v="23"/>
    <n v="36.039274924471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x v="7"/>
    <x v="14"/>
    <n v="101.0376068376068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x v="5"/>
    <x v="13"/>
    <n v="39.927927927927925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x v="4"/>
    <x v="6"/>
    <n v="83.15813953488371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x v="0"/>
    <x v="0"/>
    <n v="39.97520661157025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x v="6"/>
    <x v="20"/>
    <n v="47.993908629441627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x v="3"/>
    <x v="3"/>
    <n v="95.978877489438744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x v="3"/>
    <x v="3"/>
    <n v="78.728155339805824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x v="3"/>
    <x v="3"/>
    <n v="56.081632653061227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x v="5"/>
    <x v="9"/>
    <n v="69.090909090909093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x v="3"/>
    <x v="3"/>
    <n v="102.05291576673866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x v="2"/>
    <x v="8"/>
    <n v="107.32089552238806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x v="3"/>
    <x v="3"/>
    <n v="51.970260223048328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x v="4"/>
    <x v="19"/>
    <n v="71.137142857142862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x v="2"/>
    <x v="2"/>
    <n v="106.49275362318841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x v="4"/>
    <x v="4"/>
    <n v="42.93684210526316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x v="4"/>
    <x v="4"/>
    <n v="30.037974683544302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x v="1"/>
    <x v="1"/>
    <n v="70.623376623376629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x v="3"/>
    <x v="3"/>
    <n v="66.016018306636155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x v="3"/>
    <x v="3"/>
    <n v="96.911392405063296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x v="1"/>
    <x v="1"/>
    <n v="62.867346938775512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x v="3"/>
    <x v="3"/>
    <n v="108.98537682789652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x v="1"/>
    <x v="5"/>
    <n v="26.999314599040439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x v="2"/>
    <x v="8"/>
    <n v="65.00414794331143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x v="4"/>
    <x v="6"/>
    <n v="111.51785714285714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x v="2"/>
    <x v="8"/>
    <n v="3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x v="3"/>
    <x v="3"/>
    <n v="110.99268292682927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x v="2"/>
    <x v="8"/>
    <n v="56.74698795180722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x v="5"/>
    <x v="18"/>
    <n v="97.02060843964670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x v="4"/>
    <x v="10"/>
    <n v="92.08620689655173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x v="5"/>
    <x v="9"/>
    <n v="82.986666666666665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x v="2"/>
    <x v="2"/>
    <n v="103.03791821561339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x v="4"/>
    <x v="6"/>
    <n v="68.922619047619051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x v="3"/>
    <x v="3"/>
    <n v="87.737226277372258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x v="3"/>
    <x v="3"/>
    <n v="75.021505376344081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x v="3"/>
    <x v="3"/>
    <n v="50.863999999999997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x v="3"/>
    <x v="3"/>
    <n v="90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x v="3"/>
    <x v="3"/>
    <n v="72.896039603960389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x v="5"/>
    <x v="15"/>
    <n v="108.48543689320388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x v="1"/>
    <x v="1"/>
    <n v="101.98095238095237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x v="6"/>
    <x v="20"/>
    <n v="44.009146341463413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x v="3"/>
    <x v="3"/>
    <n v="65.942675159235662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x v="4"/>
    <x v="4"/>
    <n v="24.987387387387386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x v="2"/>
    <x v="8"/>
    <n v="28.003367003367003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x v="5"/>
    <x v="13"/>
    <n v="85.829268292682926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x v="3"/>
    <x v="3"/>
    <n v="84.921052631578945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x v="1"/>
    <x v="1"/>
    <n v="90.483333333333334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x v="4"/>
    <x v="4"/>
    <n v="25.00197628458498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x v="3"/>
    <x v="3"/>
    <n v="92.013888888888886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x v="3"/>
    <x v="3"/>
    <n v="93.066115702479337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x v="6"/>
    <x v="20"/>
    <n v="61.008145363408524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x v="3"/>
    <x v="3"/>
    <n v="92.036259541984734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x v="2"/>
    <x v="2"/>
    <n v="81.132596685082873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x v="3"/>
    <x v="3"/>
    <n v="73.5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x v="4"/>
    <x v="6"/>
    <n v="85.221311475409834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x v="2"/>
    <x v="8"/>
    <n v="110.96825396825396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x v="2"/>
    <x v="2"/>
    <n v="32.968036529680369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x v="1"/>
    <x v="1"/>
    <n v="96.005352363960753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x v="1"/>
    <x v="16"/>
    <n v="84.96632653061225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x v="3"/>
    <x v="3"/>
    <n v="25.00746268656716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x v="7"/>
    <x v="14"/>
    <n v="65.998995479658461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x v="5"/>
    <x v="9"/>
    <n v="87.3448275862068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x v="1"/>
    <x v="7"/>
    <n v="27.933333333333334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x v="3"/>
    <x v="3"/>
    <n v="103.8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x v="1"/>
    <x v="7"/>
    <n v="31.937172774869111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x v="3"/>
    <x v="3"/>
    <n v="99.5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x v="3"/>
    <x v="3"/>
    <n v="108.84615384615384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x v="1"/>
    <x v="5"/>
    <n v="110.76229508196721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x v="3"/>
    <x v="3"/>
    <n v="29.64705882352941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x v="3"/>
    <x v="3"/>
    <n v="101.71428571428571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x v="2"/>
    <x v="8"/>
    <n v="61.5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x v="2"/>
    <x v="2"/>
    <n v="35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x v="3"/>
    <x v="3"/>
    <n v="40.049999999999997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x v="4"/>
    <x v="10"/>
    <n v="110.97231270358306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x v="2"/>
    <x v="8"/>
    <n v="36.959016393442624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x v="1"/>
    <x v="5"/>
    <n v="1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x v="5"/>
    <x v="9"/>
    <n v="30.974074074074075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x v="3"/>
    <x v="3"/>
    <n v="47.035087719298247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x v="7"/>
    <x v="14"/>
    <n v="88.065693430656935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x v="3"/>
    <x v="3"/>
    <n v="37.005616224648989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x v="3"/>
    <x v="3"/>
    <n v="26.027777777777779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x v="3"/>
    <x v="3"/>
    <n v="67.817567567567565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x v="4"/>
    <x v="6"/>
    <n v="49.964912280701753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x v="1"/>
    <x v="1"/>
    <n v="110.01646903820817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x v="1"/>
    <x v="5"/>
    <n v="89.964678178963894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x v="6"/>
    <x v="11"/>
    <n v="79.009523809523813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x v="1"/>
    <x v="1"/>
    <n v="86.867469879518069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x v="1"/>
    <x v="17"/>
    <n v="62.04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x v="3"/>
    <x v="3"/>
    <n v="26.970212765957445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x v="1"/>
    <x v="1"/>
    <n v="54.12162162162162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x v="1"/>
    <x v="7"/>
    <n v="41.035353535353536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x v="4"/>
    <x v="22"/>
    <n v="55.05241935483871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x v="5"/>
    <x v="18"/>
    <n v="107.93762183235867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x v="3"/>
    <x v="3"/>
    <n v="73.92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x v="6"/>
    <x v="11"/>
    <n v="31.995894428152493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x v="3"/>
    <x v="3"/>
    <n v="53.898148148148145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x v="3"/>
    <x v="3"/>
    <n v="106.5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x v="1"/>
    <x v="7"/>
    <n v="32.999805409612762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x v="3"/>
    <x v="3"/>
    <n v="43.00254993625159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x v="2"/>
    <x v="2"/>
    <n v="86.858974358974365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x v="1"/>
    <x v="1"/>
    <n v="96.8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x v="3"/>
    <x v="3"/>
    <n v="32.995456610631528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x v="3"/>
    <x v="3"/>
    <n v="68.028106508875737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x v="4"/>
    <x v="10"/>
    <n v="58.867816091954026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x v="3"/>
    <x v="3"/>
    <n v="105.04572803850782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x v="4"/>
    <x v="6"/>
    <n v="33.054878048780488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x v="3"/>
    <x v="3"/>
    <n v="78.821428571428569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x v="4"/>
    <x v="10"/>
    <n v="68.204968944099377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x v="1"/>
    <x v="1"/>
    <n v="75.731884057971016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x v="2"/>
    <x v="2"/>
    <n v="30.99607013301088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x v="4"/>
    <x v="10"/>
    <n v="101.88188976377953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x v="1"/>
    <x v="17"/>
    <n v="52.879227053140099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x v="1"/>
    <x v="1"/>
    <n v="71.005820721769496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x v="4"/>
    <x v="10"/>
    <n v="102.38709677419355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x v="3"/>
    <x v="3"/>
    <n v="74.466666666666669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x v="3"/>
    <x v="3"/>
    <n v="51.009883198562441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x v="0"/>
    <x v="0"/>
    <n v="9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x v="3"/>
    <x v="3"/>
    <n v="97.142857142857139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x v="5"/>
    <x v="9"/>
    <n v="72.071823204419886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x v="1"/>
    <x v="1"/>
    <n v="75.236363636363635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x v="4"/>
    <x v="6"/>
    <n v="32.967741935483872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x v="6"/>
    <x v="20"/>
    <n v="54.807692307692307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x v="2"/>
    <x v="2"/>
    <n v="45.037837837837834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x v="3"/>
    <x v="3"/>
    <n v="52.95867768595041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x v="3"/>
    <x v="3"/>
    <n v="60.017959183673469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x v="1"/>
    <x v="1"/>
    <n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x v="7"/>
    <x v="14"/>
    <n v="44.028301886792455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x v="7"/>
    <x v="14"/>
    <n v="86.028169014084511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x v="3"/>
    <x v="3"/>
    <n v="28.012875536480685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x v="1"/>
    <x v="1"/>
    <n v="32.050458715596328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x v="4"/>
    <x v="4"/>
    <n v="73.611940298507463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x v="4"/>
    <x v="6"/>
    <n v="108.71052631578948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x v="3"/>
    <x v="3"/>
    <n v="42.97674418604651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x v="0"/>
    <x v="0"/>
    <n v="83.315789473684205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x v="4"/>
    <x v="4"/>
    <n v="42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x v="3"/>
    <x v="3"/>
    <n v="55.927601809954751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x v="6"/>
    <x v="11"/>
    <n v="105.03681885125184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x v="5"/>
    <x v="9"/>
    <n v="48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x v="6"/>
    <x v="11"/>
    <n v="112.66176470588235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x v="1"/>
    <x v="1"/>
    <n v="81.944444444444443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x v="1"/>
    <x v="1"/>
    <n v="64.049180327868854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x v="3"/>
    <x v="3"/>
    <n v="106.39097744360902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x v="5"/>
    <x v="9"/>
    <n v="76.011249497790274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x v="3"/>
    <x v="3"/>
    <n v="111.07246376811594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x v="6"/>
    <x v="11"/>
    <n v="95.936170212765958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x v="1"/>
    <x v="1"/>
    <n v="43.043010752688176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x v="4"/>
    <x v="4"/>
    <n v="67.966666666666669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x v="1"/>
    <x v="1"/>
    <n v="89.99142857142857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x v="1"/>
    <x v="1"/>
    <n v="58.095238095238095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x v="5"/>
    <x v="9"/>
    <n v="83.996875000000003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x v="4"/>
    <x v="12"/>
    <n v="88.853503184713375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x v="3"/>
    <x v="3"/>
    <n v="65.963917525773198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x v="4"/>
    <x v="6"/>
    <n v="74.804878048780495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x v="3"/>
    <x v="3"/>
    <n v="69.98571428571428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x v="3"/>
    <x v="3"/>
    <n v="32.006493506493506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x v="3"/>
    <x v="3"/>
    <n v="64.727272727272734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x v="7"/>
    <x v="14"/>
    <n v="24.998110087408456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x v="5"/>
    <x v="18"/>
    <n v="104.97764070932922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x v="5"/>
    <x v="18"/>
    <n v="64.987878787878785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x v="3"/>
    <x v="3"/>
    <n v="94.352941176470594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x v="2"/>
    <x v="2"/>
    <n v="44.001706484641637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x v="1"/>
    <x v="7"/>
    <n v="64.744680851063833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x v="1"/>
    <x v="17"/>
    <n v="84.00667779632721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x v="3"/>
    <x v="3"/>
    <n v="34.061302681992338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x v="4"/>
    <x v="4"/>
    <n v="93.273885350318466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x v="3"/>
    <x v="3"/>
    <n v="32.998301726577978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x v="2"/>
    <x v="2"/>
    <n v="83.812903225806451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x v="2"/>
    <x v="8"/>
    <n v="63.992424242424242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x v="7"/>
    <x v="14"/>
    <n v="81.909090909090907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x v="4"/>
    <x v="4"/>
    <n v="93.053191489361708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x v="2"/>
    <x v="2"/>
    <n v="101.98449039881831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x v="2"/>
    <x v="2"/>
    <n v="105.9375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x v="0"/>
    <x v="0"/>
    <n v="101.58181818181818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x v="4"/>
    <x v="6"/>
    <n v="62.970930232558139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x v="1"/>
    <x v="7"/>
    <n v="29.045602605863191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x v="1"/>
    <x v="1"/>
    <n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x v="1"/>
    <x v="5"/>
    <n v="77.924999999999997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x v="6"/>
    <x v="11"/>
    <n v="80.80645161290323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x v="1"/>
    <x v="7"/>
    <n v="76.006816632583508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x v="5"/>
    <x v="13"/>
    <n v="72.993613824192337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x v="3"/>
    <x v="3"/>
    <n v="5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x v="0"/>
    <x v="0"/>
    <n v="54.164556962025316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x v="4"/>
    <x v="12"/>
    <n v="32.946666666666665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x v="0"/>
    <x v="0"/>
    <n v="79.371428571428567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x v="3"/>
    <x v="3"/>
    <n v="41.174603174603178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x v="2"/>
    <x v="8"/>
    <n v="77.430769230769229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x v="3"/>
    <x v="3"/>
    <n v="57.159509202453989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x v="3"/>
    <x v="3"/>
    <n v="77.17647058823529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x v="4"/>
    <x v="19"/>
    <n v="24.953917050691246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x v="4"/>
    <x v="12"/>
    <n v="97.18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x v="3"/>
    <x v="3"/>
    <n v="46.000916870415651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x v="7"/>
    <x v="14"/>
    <n v="88.023385300668153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x v="0"/>
    <x v="0"/>
    <n v="25.99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x v="3"/>
    <x v="3"/>
    <n v="102.69047619047619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x v="4"/>
    <x v="6"/>
    <n v="72.958174904942965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x v="3"/>
    <x v="3"/>
    <n v="57.190082644628099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x v="3"/>
    <x v="3"/>
    <n v="84.013793103448279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x v="4"/>
    <x v="22"/>
    <n v="98.666666666666671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x v="7"/>
    <x v="14"/>
    <n v="42.007419183889773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x v="7"/>
    <x v="14"/>
    <n v="32.002753556677376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x v="1"/>
    <x v="1"/>
    <n v="81.56716417910448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x v="7"/>
    <x v="14"/>
    <n v="37.035087719298247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x v="0"/>
    <x v="0"/>
    <n v="103.033360455655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x v="1"/>
    <x v="16"/>
    <n v="84.333333333333329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x v="5"/>
    <x v="9"/>
    <n v="102.60377358490567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x v="1"/>
    <x v="5"/>
    <n v="79.992129246064621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x v="3"/>
    <x v="3"/>
    <n v="70.05530973451327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x v="3"/>
    <x v="3"/>
    <n v="37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x v="4"/>
    <x v="12"/>
    <n v="41.911917098445599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x v="3"/>
    <x v="3"/>
    <n v="57.992576882290564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x v="3"/>
    <x v="3"/>
    <n v="40.94230769230769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x v="1"/>
    <x v="7"/>
    <n v="69.9972602739726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x v="3"/>
    <x v="3"/>
    <n v="73.838709677419359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x v="3"/>
    <x v="3"/>
    <n v="41.979310344827589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x v="1"/>
    <x v="5"/>
    <n v="77.93442622950819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x v="1"/>
    <x v="7"/>
    <n v="106.01972789115646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x v="4"/>
    <x v="4"/>
    <n v="47.018181818181816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x v="5"/>
    <x v="18"/>
    <n v="76.0164835164835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x v="4"/>
    <x v="4"/>
    <n v="54.120603015075375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x v="4"/>
    <x v="19"/>
    <n v="57.285714285714285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x v="3"/>
    <x v="3"/>
    <n v="103.81308411214954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x v="0"/>
    <x v="0"/>
    <n v="105.02602739726028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x v="3"/>
    <x v="3"/>
    <n v="90.259259259259252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x v="4"/>
    <x v="4"/>
    <n v="76.978705978705975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x v="1"/>
    <x v="17"/>
    <n v="102.601626016260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x v="2"/>
    <x v="2"/>
    <n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x v="1"/>
    <x v="1"/>
    <n v="55.006289308176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x v="2"/>
    <x v="2"/>
    <n v="32.127272727272725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x v="5"/>
    <x v="9"/>
    <n v="50.642857142857146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x v="5"/>
    <x v="15"/>
    <n v="49.687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x v="3"/>
    <x v="3"/>
    <n v="54.894067796610166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x v="4"/>
    <x v="4"/>
    <n v="46.931937172774866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x v="3"/>
    <x v="3"/>
    <n v="44.951219512195124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x v="6"/>
    <x v="11"/>
    <n v="30.9989832231825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x v="3"/>
    <x v="3"/>
    <n v="107.7625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x v="3"/>
    <x v="3"/>
    <n v="102.07770270270271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x v="2"/>
    <x v="2"/>
    <n v="24.976190476190474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x v="4"/>
    <x v="6"/>
    <n v="79.94413407821228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x v="4"/>
    <x v="6"/>
    <n v="67.94646271510515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x v="3"/>
    <x v="3"/>
    <n v="26.070921985815602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x v="4"/>
    <x v="19"/>
    <n v="105.0032154340836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x v="7"/>
    <x v="14"/>
    <n v="25.826923076923077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x v="4"/>
    <x v="12"/>
    <n v="77.666666666666671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x v="5"/>
    <x v="15"/>
    <n v="57.82692307692308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x v="3"/>
    <x v="3"/>
    <n v="92.955555555555549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x v="4"/>
    <x v="10"/>
    <n v="37.945098039215686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x v="2"/>
    <x v="2"/>
    <n v="31.842105263157894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x v="1"/>
    <x v="21"/>
    <n v="40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x v="3"/>
    <x v="3"/>
    <n v="101.1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x v="3"/>
    <x v="3"/>
    <n v="84.006989951944078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x v="3"/>
    <x v="3"/>
    <n v="103.41538461538461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x v="0"/>
    <x v="0"/>
    <n v="105.13333333333334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x v="3"/>
    <x v="3"/>
    <n v="89.21621621621621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x v="2"/>
    <x v="2"/>
    <n v="51.995234312946785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x v="3"/>
    <x v="3"/>
    <n v="64.956521739130437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x v="3"/>
    <x v="3"/>
    <n v="46.235294117647058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x v="3"/>
    <x v="3"/>
    <n v="51.151785714285715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x v="1"/>
    <x v="1"/>
    <n v="33.90972222222222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x v="3"/>
    <x v="3"/>
    <n v="92.016298633017882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x v="3"/>
    <x v="3"/>
    <n v="107.4285714285714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x v="3"/>
    <x v="3"/>
    <n v="75.848484848484844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x v="3"/>
    <x v="3"/>
    <n v="80.476190476190482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x v="4"/>
    <x v="4"/>
    <n v="86.978483606557376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x v="5"/>
    <x v="13"/>
    <n v="105.13541666666667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x v="6"/>
    <x v="11"/>
    <n v="57.298507462686565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x v="2"/>
    <x v="2"/>
    <n v="93.348484848484844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x v="3"/>
    <x v="3"/>
    <n v="71.987179487179489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x v="3"/>
    <x v="3"/>
    <n v="92.61194029850746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x v="0"/>
    <x v="0"/>
    <n v="104.99122807017544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x v="7"/>
    <x v="14"/>
    <n v="30.958174904942965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x v="7"/>
    <x v="14"/>
    <n v="33.001182732111175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x v="3"/>
    <x v="3"/>
    <n v="84.187845303867405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x v="3"/>
    <x v="3"/>
    <n v="73.92307692307692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x v="4"/>
    <x v="4"/>
    <n v="36.987499999999997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x v="2"/>
    <x v="2"/>
    <n v="46.896551724137929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x v="3"/>
    <x v="3"/>
    <n v="5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x v="1"/>
    <x v="1"/>
    <n v="102.02437459910199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x v="4"/>
    <x v="4"/>
    <n v="45.007502206531335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x v="4"/>
    <x v="22"/>
    <n v="94.28571428571429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x v="2"/>
    <x v="2"/>
    <n v="101.02325581395348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x v="3"/>
    <x v="3"/>
    <n v="97.037499999999994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x v="4"/>
    <x v="22"/>
    <n v="43.00963855421687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x v="3"/>
    <x v="3"/>
    <n v="94.916030534351151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x v="4"/>
    <x v="10"/>
    <n v="72.151785714285708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x v="5"/>
    <x v="18"/>
    <n v="51.007692307692309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x v="2"/>
    <x v="2"/>
    <n v="85.054545454545448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x v="5"/>
    <x v="18"/>
    <n v="43.8709677419354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x v="0"/>
    <x v="0"/>
    <n v="40.063909774436091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x v="7"/>
    <x v="14"/>
    <n v="43.833333333333336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x v="3"/>
    <x v="3"/>
    <n v="84.92903225806451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x v="1"/>
    <x v="1"/>
    <n v="41.067632850241544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x v="3"/>
    <x v="3"/>
    <n v="54.971428571428568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x v="1"/>
    <x v="21"/>
    <n v="77.010807374443743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x v="0"/>
    <x v="0"/>
    <n v="71.201754385964918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x v="3"/>
    <x v="3"/>
    <n v="91.935483870967744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x v="3"/>
    <x v="3"/>
    <n v="97.069023569023571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x v="4"/>
    <x v="19"/>
    <n v="58.916666666666664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x v="2"/>
    <x v="2"/>
    <n v="58.015466983938133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x v="3"/>
    <x v="3"/>
    <n v="103.87301587301587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x v="1"/>
    <x v="7"/>
    <n v="93.46875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x v="3"/>
    <x v="3"/>
    <n v="61.970370370370368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x v="3"/>
    <x v="3"/>
    <n v="92.042857142857144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x v="0"/>
    <x v="0"/>
    <n v="77.268656716417908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x v="6"/>
    <x v="11"/>
    <n v="93.923913043478265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x v="3"/>
    <x v="3"/>
    <n v="84.96945812807881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x v="5"/>
    <x v="9"/>
    <n v="105.97035040431267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x v="2"/>
    <x v="2"/>
    <n v="36.969040247678016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x v="4"/>
    <x v="4"/>
    <n v="81.533333333333331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x v="4"/>
    <x v="4"/>
    <n v="80.999140154772135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x v="3"/>
    <x v="3"/>
    <n v="26.01049868766404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x v="1"/>
    <x v="1"/>
    <n v="25.998410896708286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x v="1"/>
    <x v="1"/>
    <n v="34.173913043478258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x v="4"/>
    <x v="4"/>
    <n v="28.002083333333335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x v="5"/>
    <x v="15"/>
    <n v="76.54687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x v="5"/>
    <x v="18"/>
    <n v="53.053097345132741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x v="4"/>
    <x v="6"/>
    <n v="106.859375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x v="1"/>
    <x v="1"/>
    <n v="46.020746887966808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x v="4"/>
    <x v="6"/>
    <n v="100.17424242424242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x v="7"/>
    <x v="14"/>
    <n v="101.4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x v="5"/>
    <x v="18"/>
    <n v="87.972684085510693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x v="0"/>
    <x v="0"/>
    <n v="74.995594713656388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x v="3"/>
    <x v="3"/>
    <n v="42.982142857142854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x v="3"/>
    <x v="3"/>
    <n v="33.115107913669064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x v="1"/>
    <x v="7"/>
    <n v="101.13101604278074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x v="0"/>
    <x v="0"/>
    <n v="55.98841354723708"/>
    <x v="878"/>
    <d v="2016-07-06T05:00:00"/>
  </r>
  <r>
    <m/>
    <m/>
    <m/>
    <m/>
    <m/>
    <x v="4"/>
    <m/>
    <x v="7"/>
    <m/>
    <m/>
    <m/>
    <m/>
    <m/>
    <m/>
    <m/>
    <x v="9"/>
    <x v="24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51147-C2D9-854E-9914-4993E1D4F5F9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Page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D2580-F3E9-8C48-8823-76965E57A976}" name="PivotTable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5A74E-EAE9-8B43-87EF-EE39D2BB1969}" name="PivotTable10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1DBF-A254-C840-8F0E-21F635B27A49}">
  <sheetPr codeName="Sheet1"/>
  <dimension ref="A1:F15"/>
  <sheetViews>
    <sheetView zoomScale="74" workbookViewId="0">
      <selection activeCell="V12" sqref="V12"/>
    </sheetView>
  </sheetViews>
  <sheetFormatPr baseColWidth="10" defaultRowHeight="16" x14ac:dyDescent="0.2"/>
  <cols>
    <col min="1" max="1" width="17" bestFit="1" customWidth="1"/>
    <col min="2" max="2" width="17.33203125" bestFit="1" customWidth="1"/>
    <col min="3" max="3" width="6.1640625" bestFit="1" customWidth="1"/>
    <col min="4" max="4" width="4.5" bestFit="1" customWidth="1"/>
    <col min="5" max="5" width="10.5" bestFit="1" customWidth="1"/>
    <col min="6" max="6" width="11.1640625" bestFit="1" customWidth="1"/>
  </cols>
  <sheetData>
    <row r="1" spans="1:6" x14ac:dyDescent="0.2">
      <c r="A1" s="5" t="s">
        <v>6</v>
      </c>
      <c r="B1" t="s">
        <v>2045</v>
      </c>
    </row>
    <row r="2" spans="1:6" x14ac:dyDescent="0.2">
      <c r="A2" s="5" t="s">
        <v>2030</v>
      </c>
      <c r="B2" t="s">
        <v>2045</v>
      </c>
    </row>
    <row r="4" spans="1:6" x14ac:dyDescent="0.2">
      <c r="A4" s="5" t="s">
        <v>2043</v>
      </c>
      <c r="B4" s="5" t="s">
        <v>2073</v>
      </c>
    </row>
    <row r="5" spans="1:6" x14ac:dyDescent="0.2">
      <c r="A5" s="5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">
      <c r="A6" s="6" t="s">
        <v>2033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6" t="s">
        <v>2034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6" t="s">
        <v>2035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6" t="s">
        <v>2036</v>
      </c>
      <c r="B9" s="7"/>
      <c r="C9" s="7"/>
      <c r="D9" s="7"/>
      <c r="E9" s="7">
        <v>4</v>
      </c>
      <c r="F9" s="7">
        <v>4</v>
      </c>
    </row>
    <row r="10" spans="1:6" x14ac:dyDescent="0.2">
      <c r="A10" s="6" t="s">
        <v>2037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">
      <c r="A11" s="6" t="s">
        <v>2038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6" t="s">
        <v>2039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6" t="s">
        <v>2040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6" t="s">
        <v>2041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">
      <c r="A15" s="6" t="s">
        <v>2042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10F8-1930-2044-935E-471FC658F327}">
  <sheetPr codeName="Sheet2"/>
  <dimension ref="A1:F30"/>
  <sheetViews>
    <sheetView workbookViewId="0">
      <selection activeCell="F5" sqref="F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2045</v>
      </c>
    </row>
    <row r="2" spans="1:6" x14ac:dyDescent="0.2">
      <c r="A2" s="5" t="s">
        <v>2029</v>
      </c>
      <c r="B2" t="s">
        <v>2045</v>
      </c>
    </row>
    <row r="4" spans="1:6" x14ac:dyDescent="0.2">
      <c r="A4" s="5" t="s">
        <v>2043</v>
      </c>
      <c r="B4" s="5" t="s">
        <v>2073</v>
      </c>
    </row>
    <row r="5" spans="1:6" x14ac:dyDescent="0.2">
      <c r="A5" s="5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2050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2051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2052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2053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2055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2056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2058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2060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2061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2062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2063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2064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2066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2067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2068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2069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2070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2071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2072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2042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10EA-766B-A24E-A0B7-0DC538350AC0}">
  <sheetPr codeName="Sheet3"/>
  <dimension ref="A1:E18"/>
  <sheetViews>
    <sheetView workbookViewId="0">
      <selection activeCell="E5" sqref="E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5" t="s">
        <v>2029</v>
      </c>
      <c r="B1" t="s">
        <v>2045</v>
      </c>
    </row>
    <row r="2" spans="1:5" x14ac:dyDescent="0.2">
      <c r="A2" s="5" t="s">
        <v>2086</v>
      </c>
      <c r="B2" t="s">
        <v>2045</v>
      </c>
    </row>
    <row r="4" spans="1:5" x14ac:dyDescent="0.2">
      <c r="A4" s="5" t="s">
        <v>2043</v>
      </c>
      <c r="B4" s="5" t="s">
        <v>2073</v>
      </c>
    </row>
    <row r="5" spans="1:5" x14ac:dyDescent="0.2">
      <c r="A5" s="5" t="s">
        <v>2032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2">
      <c r="A6" s="6" t="s">
        <v>2074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6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6" t="s">
        <v>2076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6" t="s">
        <v>2077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6" t="s">
        <v>2078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6" t="s">
        <v>2079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6" t="s">
        <v>2080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6" t="s">
        <v>2081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6" t="s">
        <v>2082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6" t="s">
        <v>2083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6" t="s">
        <v>2084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6" t="s">
        <v>2085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6" t="s">
        <v>2042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1"/>
  <sheetViews>
    <sheetView zoomScale="75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9.5" bestFit="1" customWidth="1"/>
    <col min="7" max="7" width="13" bestFit="1" customWidth="1"/>
    <col min="8" max="8" width="7.33203125" bestFit="1" customWidth="1"/>
    <col min="10" max="11" width="15.33203125" style="7" bestFit="1" customWidth="1"/>
    <col min="14" max="14" width="28" bestFit="1" customWidth="1"/>
    <col min="17" max="17" width="16.6640625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9" t="s">
        <v>8</v>
      </c>
      <c r="K1" s="9" t="s">
        <v>9</v>
      </c>
      <c r="L1" s="1" t="s">
        <v>10</v>
      </c>
      <c r="M1" s="1" t="s">
        <v>11</v>
      </c>
      <c r="N1" s="1" t="s">
        <v>2027</v>
      </c>
      <c r="O1" s="1" t="s">
        <v>2028</v>
      </c>
      <c r="P1" s="1" t="s">
        <v>2029</v>
      </c>
      <c r="Q1" s="1" t="s">
        <v>2030</v>
      </c>
      <c r="R1" s="1" t="s">
        <v>2031</v>
      </c>
      <c r="S1" s="1" t="s">
        <v>2047</v>
      </c>
      <c r="T1" s="1" t="s">
        <v>2048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7">
        <v>1448690400</v>
      </c>
      <c r="K2" s="7">
        <v>1450159200</v>
      </c>
      <c r="L2" t="b">
        <v>0</v>
      </c>
      <c r="M2" t="b">
        <v>0</v>
      </c>
      <c r="N2" t="s">
        <v>17</v>
      </c>
      <c r="O2" s="4">
        <f>ROUND(E2/D2*100,0)</f>
        <v>0</v>
      </c>
      <c r="P2" t="str">
        <f>LEFT(N2,FIND("/",N2)-1)</f>
        <v>food</v>
      </c>
      <c r="Q2" t="str">
        <f>RIGHT(N2,LEN(N2)-SEARCH("/",N2))</f>
        <v>food trucks</v>
      </c>
      <c r="R2">
        <f>IFERROR(E2/G2,0)</f>
        <v>0</v>
      </c>
      <c r="S2" s="8">
        <f>(((J2/60)/60)/24)+DATE(1970,1,1)</f>
        <v>42336.25</v>
      </c>
      <c r="T2" s="8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7">
        <v>1408424400</v>
      </c>
      <c r="K3" s="7">
        <v>1408597200</v>
      </c>
      <c r="L3" t="b">
        <v>0</v>
      </c>
      <c r="M3" t="b">
        <v>1</v>
      </c>
      <c r="N3" t="s">
        <v>23</v>
      </c>
      <c r="O3" s="4">
        <f t="shared" ref="O3:O66" si="0">ROUND(E3/D3*100,0)</f>
        <v>1040</v>
      </c>
      <c r="P3" t="str">
        <f t="shared" ref="P3:P66" si="1">LEFT(N3,FIND("/",N3)-1)</f>
        <v>music</v>
      </c>
      <c r="Q3" t="str">
        <f t="shared" ref="Q3:Q66" si="2">RIGHT(N3,LEN(N3)-SEARCH("/",N3))</f>
        <v>rock</v>
      </c>
      <c r="R3">
        <f t="shared" ref="R3:R66" si="3">AVERAGE(E3/G3)</f>
        <v>92.151898734177209</v>
      </c>
      <c r="S3" s="8">
        <f t="shared" ref="S3:S66" si="4">(((J3/60)/60)/24)+DATE(1970,1,1)</f>
        <v>41870.208333333336</v>
      </c>
      <c r="T3" s="8">
        <f t="shared" ref="T3:T66" si="5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7">
        <v>1384668000</v>
      </c>
      <c r="K4" s="7">
        <v>1384840800</v>
      </c>
      <c r="L4" t="b">
        <v>0</v>
      </c>
      <c r="M4" t="b">
        <v>0</v>
      </c>
      <c r="N4" t="s">
        <v>28</v>
      </c>
      <c r="O4" s="4">
        <f t="shared" si="0"/>
        <v>131</v>
      </c>
      <c r="P4" t="str">
        <f t="shared" si="1"/>
        <v>technology</v>
      </c>
      <c r="Q4" t="str">
        <f t="shared" si="2"/>
        <v>web</v>
      </c>
      <c r="R4">
        <f t="shared" si="3"/>
        <v>100.01614035087719</v>
      </c>
      <c r="S4" s="8">
        <f t="shared" si="4"/>
        <v>41595.25</v>
      </c>
      <c r="T4" s="8">
        <f t="shared" si="5"/>
        <v>41597.25</v>
      </c>
    </row>
    <row r="5" spans="1:20" ht="34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7">
        <v>1565499600</v>
      </c>
      <c r="K5" s="7">
        <v>1568955600</v>
      </c>
      <c r="L5" t="b">
        <v>0</v>
      </c>
      <c r="M5" t="b">
        <v>0</v>
      </c>
      <c r="N5" t="s">
        <v>23</v>
      </c>
      <c r="O5" s="4">
        <f t="shared" si="0"/>
        <v>59</v>
      </c>
      <c r="P5" t="str">
        <f t="shared" si="1"/>
        <v>music</v>
      </c>
      <c r="Q5" t="str">
        <f t="shared" si="2"/>
        <v>rock</v>
      </c>
      <c r="R5">
        <f t="shared" si="3"/>
        <v>103.20833333333333</v>
      </c>
      <c r="S5" s="8">
        <f t="shared" si="4"/>
        <v>43688.208333333328</v>
      </c>
      <c r="T5" s="8">
        <f t="shared" si="5"/>
        <v>43728.208333333328</v>
      </c>
    </row>
    <row r="6" spans="1:20" ht="17" hidden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7">
        <v>1547964000</v>
      </c>
      <c r="K6" s="7">
        <v>1548309600</v>
      </c>
      <c r="L6" t="b">
        <v>0</v>
      </c>
      <c r="M6" t="b">
        <v>0</v>
      </c>
      <c r="N6" t="s">
        <v>33</v>
      </c>
      <c r="O6" s="4">
        <f t="shared" si="0"/>
        <v>69</v>
      </c>
      <c r="P6" t="str">
        <f t="shared" si="1"/>
        <v>theater</v>
      </c>
      <c r="Q6" t="str">
        <f t="shared" si="2"/>
        <v>plays</v>
      </c>
      <c r="R6">
        <f t="shared" si="3"/>
        <v>99.339622641509436</v>
      </c>
      <c r="S6" s="8">
        <f t="shared" si="4"/>
        <v>43485.25</v>
      </c>
      <c r="T6" s="8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7">
        <v>1346130000</v>
      </c>
      <c r="K7" s="7">
        <v>1347080400</v>
      </c>
      <c r="L7" t="b">
        <v>0</v>
      </c>
      <c r="M7" t="b">
        <v>0</v>
      </c>
      <c r="N7" t="s">
        <v>33</v>
      </c>
      <c r="O7" s="4">
        <f t="shared" si="0"/>
        <v>174</v>
      </c>
      <c r="P7" t="str">
        <f t="shared" si="1"/>
        <v>theater</v>
      </c>
      <c r="Q7" t="str">
        <f t="shared" si="2"/>
        <v>plays</v>
      </c>
      <c r="R7">
        <f t="shared" si="3"/>
        <v>75.833333333333329</v>
      </c>
      <c r="S7" s="8">
        <f t="shared" si="4"/>
        <v>41149.208333333336</v>
      </c>
      <c r="T7" s="8">
        <f t="shared" si="5"/>
        <v>41160.208333333336</v>
      </c>
    </row>
    <row r="8" spans="1:20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7">
        <v>1505278800</v>
      </c>
      <c r="K8" s="7">
        <v>1505365200</v>
      </c>
      <c r="L8" t="b">
        <v>0</v>
      </c>
      <c r="M8" t="b">
        <v>0</v>
      </c>
      <c r="N8" t="s">
        <v>42</v>
      </c>
      <c r="O8" s="4">
        <f t="shared" si="0"/>
        <v>21</v>
      </c>
      <c r="P8" t="str">
        <f t="shared" si="1"/>
        <v>film &amp; video</v>
      </c>
      <c r="Q8" t="str">
        <f t="shared" si="2"/>
        <v>documentary</v>
      </c>
      <c r="R8">
        <f t="shared" si="3"/>
        <v>60.555555555555557</v>
      </c>
      <c r="S8" s="8">
        <f t="shared" si="4"/>
        <v>42991.208333333328</v>
      </c>
      <c r="T8" s="8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7">
        <v>1439442000</v>
      </c>
      <c r="K9" s="7">
        <v>1439614800</v>
      </c>
      <c r="L9" t="b">
        <v>0</v>
      </c>
      <c r="M9" t="b">
        <v>0</v>
      </c>
      <c r="N9" t="s">
        <v>33</v>
      </c>
      <c r="O9" s="4">
        <f t="shared" si="0"/>
        <v>328</v>
      </c>
      <c r="P9" t="str">
        <f t="shared" si="1"/>
        <v>theater</v>
      </c>
      <c r="Q9" t="str">
        <f t="shared" si="2"/>
        <v>plays</v>
      </c>
      <c r="R9">
        <f t="shared" si="3"/>
        <v>64.93832599118943</v>
      </c>
      <c r="S9" s="8">
        <f t="shared" si="4"/>
        <v>42229.208333333328</v>
      </c>
      <c r="T9" s="8">
        <f t="shared" si="5"/>
        <v>42231.208333333328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7">
        <v>1281330000</v>
      </c>
      <c r="K10" s="7">
        <v>1281502800</v>
      </c>
      <c r="L10" t="b">
        <v>0</v>
      </c>
      <c r="M10" t="b">
        <v>0</v>
      </c>
      <c r="N10" t="s">
        <v>33</v>
      </c>
      <c r="O10" s="4">
        <f t="shared" si="0"/>
        <v>20</v>
      </c>
      <c r="P10" t="str">
        <f t="shared" si="1"/>
        <v>theater</v>
      </c>
      <c r="Q10" t="str">
        <f t="shared" si="2"/>
        <v>plays</v>
      </c>
      <c r="R10">
        <f t="shared" si="3"/>
        <v>30.997175141242938</v>
      </c>
      <c r="S10" s="8">
        <f t="shared" si="4"/>
        <v>40399.208333333336</v>
      </c>
      <c r="T10" s="8">
        <f t="shared" si="5"/>
        <v>40401.208333333336</v>
      </c>
    </row>
    <row r="11" spans="1:20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7">
        <v>1379566800</v>
      </c>
      <c r="K11" s="7">
        <v>1383804000</v>
      </c>
      <c r="L11" t="b">
        <v>0</v>
      </c>
      <c r="M11" t="b">
        <v>0</v>
      </c>
      <c r="N11" t="s">
        <v>50</v>
      </c>
      <c r="O11" s="4">
        <f t="shared" si="0"/>
        <v>52</v>
      </c>
      <c r="P11" t="str">
        <f t="shared" si="1"/>
        <v>music</v>
      </c>
      <c r="Q11" t="str">
        <f t="shared" si="2"/>
        <v>electric music</v>
      </c>
      <c r="R11">
        <f t="shared" si="3"/>
        <v>72.909090909090907</v>
      </c>
      <c r="S11" s="8">
        <f t="shared" si="4"/>
        <v>41536.208333333336</v>
      </c>
      <c r="T11" s="8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7">
        <v>1281762000</v>
      </c>
      <c r="K12" s="7">
        <v>1285909200</v>
      </c>
      <c r="L12" t="b">
        <v>0</v>
      </c>
      <c r="M12" t="b">
        <v>0</v>
      </c>
      <c r="N12" t="s">
        <v>53</v>
      </c>
      <c r="O12" s="4">
        <f t="shared" si="0"/>
        <v>266</v>
      </c>
      <c r="P12" t="str">
        <f t="shared" si="1"/>
        <v>film &amp; video</v>
      </c>
      <c r="Q12" t="str">
        <f t="shared" si="2"/>
        <v>drama</v>
      </c>
      <c r="R12">
        <f t="shared" si="3"/>
        <v>62.9</v>
      </c>
      <c r="S12" s="8">
        <f t="shared" si="4"/>
        <v>40404.208333333336</v>
      </c>
      <c r="T12" s="8">
        <f t="shared" si="5"/>
        <v>40452.208333333336</v>
      </c>
    </row>
    <row r="13" spans="1:20" ht="34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7">
        <v>1285045200</v>
      </c>
      <c r="K13" s="7">
        <v>1285563600</v>
      </c>
      <c r="L13" t="b">
        <v>0</v>
      </c>
      <c r="M13" t="b">
        <v>1</v>
      </c>
      <c r="N13" t="s">
        <v>33</v>
      </c>
      <c r="O13" s="4">
        <f t="shared" si="0"/>
        <v>48</v>
      </c>
      <c r="P13" t="str">
        <f t="shared" si="1"/>
        <v>theater</v>
      </c>
      <c r="Q13" t="str">
        <f t="shared" si="2"/>
        <v>plays</v>
      </c>
      <c r="R13">
        <f t="shared" si="3"/>
        <v>112.22222222222223</v>
      </c>
      <c r="S13" s="8">
        <f t="shared" si="4"/>
        <v>40442.208333333336</v>
      </c>
      <c r="T13" s="8">
        <f t="shared" si="5"/>
        <v>40448.208333333336</v>
      </c>
    </row>
    <row r="14" spans="1:20" ht="17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7">
        <v>1571720400</v>
      </c>
      <c r="K14" s="7">
        <v>1572411600</v>
      </c>
      <c r="L14" t="b">
        <v>0</v>
      </c>
      <c r="M14" t="b">
        <v>0</v>
      </c>
      <c r="N14" t="s">
        <v>53</v>
      </c>
      <c r="O14" s="4">
        <f t="shared" si="0"/>
        <v>89</v>
      </c>
      <c r="P14" t="str">
        <f t="shared" si="1"/>
        <v>film &amp; video</v>
      </c>
      <c r="Q14" t="str">
        <f t="shared" si="2"/>
        <v>drama</v>
      </c>
      <c r="R14">
        <f t="shared" si="3"/>
        <v>102.34545454545454</v>
      </c>
      <c r="S14" s="8">
        <f t="shared" si="4"/>
        <v>43760.208333333328</v>
      </c>
      <c r="T14" s="8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7">
        <v>1465621200</v>
      </c>
      <c r="K15" s="7">
        <v>1466658000</v>
      </c>
      <c r="L15" t="b">
        <v>0</v>
      </c>
      <c r="M15" t="b">
        <v>0</v>
      </c>
      <c r="N15" t="s">
        <v>60</v>
      </c>
      <c r="O15" s="4">
        <f t="shared" si="0"/>
        <v>245</v>
      </c>
      <c r="P15" t="str">
        <f t="shared" si="1"/>
        <v>music</v>
      </c>
      <c r="Q15" t="str">
        <f t="shared" si="2"/>
        <v>indie rock</v>
      </c>
      <c r="R15">
        <f t="shared" si="3"/>
        <v>105.05102040816327</v>
      </c>
      <c r="S15" s="8">
        <f t="shared" si="4"/>
        <v>42532.208333333328</v>
      </c>
      <c r="T15" s="8">
        <f t="shared" si="5"/>
        <v>42544.208333333328</v>
      </c>
    </row>
    <row r="16" spans="1:20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7">
        <v>1331013600</v>
      </c>
      <c r="K16" s="7">
        <v>1333342800</v>
      </c>
      <c r="L16" t="b">
        <v>0</v>
      </c>
      <c r="M16" t="b">
        <v>0</v>
      </c>
      <c r="N16" t="s">
        <v>60</v>
      </c>
      <c r="O16" s="4">
        <f t="shared" si="0"/>
        <v>67</v>
      </c>
      <c r="P16" t="str">
        <f t="shared" si="1"/>
        <v>music</v>
      </c>
      <c r="Q16" t="str">
        <f t="shared" si="2"/>
        <v>indie rock</v>
      </c>
      <c r="R16">
        <f t="shared" si="3"/>
        <v>94.144999999999996</v>
      </c>
      <c r="S16" s="8">
        <f t="shared" si="4"/>
        <v>40974.25</v>
      </c>
      <c r="T16" s="8">
        <f t="shared" si="5"/>
        <v>41001.208333333336</v>
      </c>
    </row>
    <row r="17" spans="1:20" ht="17" hidden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7">
        <v>1575957600</v>
      </c>
      <c r="K17" s="7">
        <v>1576303200</v>
      </c>
      <c r="L17" t="b">
        <v>0</v>
      </c>
      <c r="M17" t="b">
        <v>0</v>
      </c>
      <c r="N17" t="s">
        <v>65</v>
      </c>
      <c r="O17" s="4">
        <f t="shared" si="0"/>
        <v>47</v>
      </c>
      <c r="P17" t="str">
        <f t="shared" si="1"/>
        <v>technology</v>
      </c>
      <c r="Q17" t="str">
        <f t="shared" si="2"/>
        <v>wearables</v>
      </c>
      <c r="R17">
        <f t="shared" si="3"/>
        <v>84.986725663716811</v>
      </c>
      <c r="S17" s="8">
        <f t="shared" si="4"/>
        <v>43809.25</v>
      </c>
      <c r="T17" s="8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7">
        <v>1390370400</v>
      </c>
      <c r="K18" s="7">
        <v>1392271200</v>
      </c>
      <c r="L18" t="b">
        <v>0</v>
      </c>
      <c r="M18" t="b">
        <v>0</v>
      </c>
      <c r="N18" t="s">
        <v>68</v>
      </c>
      <c r="O18" s="4">
        <f t="shared" si="0"/>
        <v>649</v>
      </c>
      <c r="P18" t="str">
        <f t="shared" si="1"/>
        <v>publishing</v>
      </c>
      <c r="Q18" t="str">
        <f t="shared" si="2"/>
        <v>nonfiction</v>
      </c>
      <c r="R18">
        <f t="shared" si="3"/>
        <v>110.41</v>
      </c>
      <c r="S18" s="8">
        <f t="shared" si="4"/>
        <v>41661.25</v>
      </c>
      <c r="T18" s="8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7">
        <v>1294812000</v>
      </c>
      <c r="K19" s="7">
        <v>1294898400</v>
      </c>
      <c r="L19" t="b">
        <v>0</v>
      </c>
      <c r="M19" t="b">
        <v>0</v>
      </c>
      <c r="N19" t="s">
        <v>71</v>
      </c>
      <c r="O19" s="4">
        <f t="shared" si="0"/>
        <v>159</v>
      </c>
      <c r="P19" t="str">
        <f t="shared" si="1"/>
        <v>film &amp; video</v>
      </c>
      <c r="Q19" t="str">
        <f t="shared" si="2"/>
        <v>animation</v>
      </c>
      <c r="R19">
        <f t="shared" si="3"/>
        <v>107.96236989591674</v>
      </c>
      <c r="S19" s="8">
        <f t="shared" si="4"/>
        <v>40555.25</v>
      </c>
      <c r="T19" s="8">
        <f t="shared" si="5"/>
        <v>40556.25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7">
        <v>1536382800</v>
      </c>
      <c r="K20" s="7">
        <v>1537074000</v>
      </c>
      <c r="L20" t="b">
        <v>0</v>
      </c>
      <c r="M20" t="b">
        <v>0</v>
      </c>
      <c r="N20" t="s">
        <v>33</v>
      </c>
      <c r="O20" s="4">
        <f t="shared" si="0"/>
        <v>67</v>
      </c>
      <c r="P20" t="str">
        <f t="shared" si="1"/>
        <v>theater</v>
      </c>
      <c r="Q20" t="str">
        <f t="shared" si="2"/>
        <v>plays</v>
      </c>
      <c r="R20">
        <f t="shared" si="3"/>
        <v>45.103703703703701</v>
      </c>
      <c r="S20" s="8">
        <f t="shared" si="4"/>
        <v>43351.208333333328</v>
      </c>
      <c r="T20" s="8">
        <f t="shared" si="5"/>
        <v>43359.208333333328</v>
      </c>
    </row>
    <row r="21" spans="1:20" ht="17" hidden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7">
        <v>1551679200</v>
      </c>
      <c r="K21" s="7">
        <v>1553490000</v>
      </c>
      <c r="L21" t="b">
        <v>0</v>
      </c>
      <c r="M21" t="b">
        <v>1</v>
      </c>
      <c r="N21" t="s">
        <v>33</v>
      </c>
      <c r="O21" s="4">
        <f t="shared" si="0"/>
        <v>49</v>
      </c>
      <c r="P21" t="str">
        <f t="shared" si="1"/>
        <v>theater</v>
      </c>
      <c r="Q21" t="str">
        <f t="shared" si="2"/>
        <v>plays</v>
      </c>
      <c r="R21">
        <f t="shared" si="3"/>
        <v>45.001483679525222</v>
      </c>
      <c r="S21" s="8">
        <f t="shared" si="4"/>
        <v>43528.25</v>
      </c>
      <c r="T21" s="8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7">
        <v>1406523600</v>
      </c>
      <c r="K22" s="7">
        <v>1406523600</v>
      </c>
      <c r="L22" t="b">
        <v>0</v>
      </c>
      <c r="M22" t="b">
        <v>0</v>
      </c>
      <c r="N22" t="s">
        <v>53</v>
      </c>
      <c r="O22" s="4">
        <f t="shared" si="0"/>
        <v>112</v>
      </c>
      <c r="P22" t="str">
        <f t="shared" si="1"/>
        <v>film &amp; video</v>
      </c>
      <c r="Q22" t="str">
        <f t="shared" si="2"/>
        <v>drama</v>
      </c>
      <c r="R22">
        <f t="shared" si="3"/>
        <v>105.97134670487107</v>
      </c>
      <c r="S22" s="8">
        <f t="shared" si="4"/>
        <v>41848.208333333336</v>
      </c>
      <c r="T22" s="8">
        <f t="shared" si="5"/>
        <v>41848.208333333336</v>
      </c>
    </row>
    <row r="23" spans="1:20" ht="17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7">
        <v>1313384400</v>
      </c>
      <c r="K23" s="7">
        <v>1316322000</v>
      </c>
      <c r="L23" t="b">
        <v>0</v>
      </c>
      <c r="M23" t="b">
        <v>0</v>
      </c>
      <c r="N23" t="s">
        <v>33</v>
      </c>
      <c r="O23" s="4">
        <f t="shared" si="0"/>
        <v>41</v>
      </c>
      <c r="P23" t="str">
        <f t="shared" si="1"/>
        <v>theater</v>
      </c>
      <c r="Q23" t="str">
        <f t="shared" si="2"/>
        <v>plays</v>
      </c>
      <c r="R23">
        <f t="shared" si="3"/>
        <v>69.055555555555557</v>
      </c>
      <c r="S23" s="8">
        <f t="shared" si="4"/>
        <v>40770.208333333336</v>
      </c>
      <c r="T23" s="8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7">
        <v>1522731600</v>
      </c>
      <c r="K24" s="7">
        <v>1524027600</v>
      </c>
      <c r="L24" t="b">
        <v>0</v>
      </c>
      <c r="M24" t="b">
        <v>0</v>
      </c>
      <c r="N24" t="s">
        <v>33</v>
      </c>
      <c r="O24" s="4">
        <f t="shared" si="0"/>
        <v>128</v>
      </c>
      <c r="P24" t="str">
        <f t="shared" si="1"/>
        <v>theater</v>
      </c>
      <c r="Q24" t="str">
        <f t="shared" si="2"/>
        <v>plays</v>
      </c>
      <c r="R24">
        <f t="shared" si="3"/>
        <v>85.044943820224717</v>
      </c>
      <c r="S24" s="8">
        <f t="shared" si="4"/>
        <v>43193.208333333328</v>
      </c>
      <c r="T24" s="8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7">
        <v>1550124000</v>
      </c>
      <c r="K25" s="7">
        <v>1554699600</v>
      </c>
      <c r="L25" t="b">
        <v>0</v>
      </c>
      <c r="M25" t="b">
        <v>0</v>
      </c>
      <c r="N25" t="s">
        <v>42</v>
      </c>
      <c r="O25" s="4">
        <f t="shared" si="0"/>
        <v>332</v>
      </c>
      <c r="P25" t="str">
        <f t="shared" si="1"/>
        <v>film &amp; video</v>
      </c>
      <c r="Q25" t="str">
        <f t="shared" si="2"/>
        <v>documentary</v>
      </c>
      <c r="R25">
        <f t="shared" si="3"/>
        <v>105.22535211267606</v>
      </c>
      <c r="S25" s="8">
        <f t="shared" si="4"/>
        <v>43510.25</v>
      </c>
      <c r="T25" s="8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7">
        <v>1403326800</v>
      </c>
      <c r="K26" s="7">
        <v>1403499600</v>
      </c>
      <c r="L26" t="b">
        <v>0</v>
      </c>
      <c r="M26" t="b">
        <v>0</v>
      </c>
      <c r="N26" t="s">
        <v>65</v>
      </c>
      <c r="O26" s="4">
        <f t="shared" si="0"/>
        <v>113</v>
      </c>
      <c r="P26" t="str">
        <f t="shared" si="1"/>
        <v>technology</v>
      </c>
      <c r="Q26" t="str">
        <f t="shared" si="2"/>
        <v>wearables</v>
      </c>
      <c r="R26">
        <f t="shared" si="3"/>
        <v>39.003741114852225</v>
      </c>
      <c r="S26" s="8">
        <f t="shared" si="4"/>
        <v>41811.208333333336</v>
      </c>
      <c r="T26" s="8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7">
        <v>1305694800</v>
      </c>
      <c r="K27" s="7">
        <v>1307422800</v>
      </c>
      <c r="L27" t="b">
        <v>0</v>
      </c>
      <c r="M27" t="b">
        <v>1</v>
      </c>
      <c r="N27" t="s">
        <v>89</v>
      </c>
      <c r="O27" s="4">
        <f t="shared" si="0"/>
        <v>216</v>
      </c>
      <c r="P27" t="str">
        <f t="shared" si="1"/>
        <v>games</v>
      </c>
      <c r="Q27" t="str">
        <f t="shared" si="2"/>
        <v>video games</v>
      </c>
      <c r="R27">
        <f t="shared" si="3"/>
        <v>73.030674846625772</v>
      </c>
      <c r="S27" s="8">
        <f t="shared" si="4"/>
        <v>40681.208333333336</v>
      </c>
      <c r="T27" s="8">
        <f t="shared" si="5"/>
        <v>40701.208333333336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7">
        <v>1533013200</v>
      </c>
      <c r="K28" s="7">
        <v>1535346000</v>
      </c>
      <c r="L28" t="b">
        <v>0</v>
      </c>
      <c r="M28" t="b">
        <v>0</v>
      </c>
      <c r="N28" t="s">
        <v>33</v>
      </c>
      <c r="O28" s="4">
        <f t="shared" si="0"/>
        <v>48</v>
      </c>
      <c r="P28" t="str">
        <f t="shared" si="1"/>
        <v>theater</v>
      </c>
      <c r="Q28" t="str">
        <f t="shared" si="2"/>
        <v>plays</v>
      </c>
      <c r="R28">
        <f t="shared" si="3"/>
        <v>35.009459459459457</v>
      </c>
      <c r="S28" s="8">
        <f t="shared" si="4"/>
        <v>43312.208333333328</v>
      </c>
      <c r="T28" s="8">
        <f t="shared" si="5"/>
        <v>43339.208333333328</v>
      </c>
    </row>
    <row r="29" spans="1:20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7">
        <v>1443848400</v>
      </c>
      <c r="K29" s="7">
        <v>1444539600</v>
      </c>
      <c r="L29" t="b">
        <v>0</v>
      </c>
      <c r="M29" t="b">
        <v>0</v>
      </c>
      <c r="N29" t="s">
        <v>23</v>
      </c>
      <c r="O29" s="4">
        <f t="shared" si="0"/>
        <v>80</v>
      </c>
      <c r="P29" t="str">
        <f t="shared" si="1"/>
        <v>music</v>
      </c>
      <c r="Q29" t="str">
        <f t="shared" si="2"/>
        <v>rock</v>
      </c>
      <c r="R29">
        <f t="shared" si="3"/>
        <v>106.6</v>
      </c>
      <c r="S29" s="8">
        <f t="shared" si="4"/>
        <v>42280.208333333328</v>
      </c>
      <c r="T29" s="8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7">
        <v>1265695200</v>
      </c>
      <c r="K30" s="7">
        <v>1267682400</v>
      </c>
      <c r="L30" t="b">
        <v>0</v>
      </c>
      <c r="M30" t="b">
        <v>1</v>
      </c>
      <c r="N30" t="s">
        <v>33</v>
      </c>
      <c r="O30" s="4">
        <f t="shared" si="0"/>
        <v>105</v>
      </c>
      <c r="P30" t="str">
        <f t="shared" si="1"/>
        <v>theater</v>
      </c>
      <c r="Q30" t="str">
        <f t="shared" si="2"/>
        <v>plays</v>
      </c>
      <c r="R30">
        <f t="shared" si="3"/>
        <v>61.997747747747745</v>
      </c>
      <c r="S30" s="8">
        <f t="shared" si="4"/>
        <v>40218.25</v>
      </c>
      <c r="T30" s="8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7">
        <v>1532062800</v>
      </c>
      <c r="K31" s="7">
        <v>1535518800</v>
      </c>
      <c r="L31" t="b">
        <v>0</v>
      </c>
      <c r="M31" t="b">
        <v>0</v>
      </c>
      <c r="N31" t="s">
        <v>100</v>
      </c>
      <c r="O31" s="4">
        <f t="shared" si="0"/>
        <v>329</v>
      </c>
      <c r="P31" t="str">
        <f t="shared" si="1"/>
        <v>film &amp; video</v>
      </c>
      <c r="Q31" t="str">
        <f t="shared" si="2"/>
        <v>shorts</v>
      </c>
      <c r="R31">
        <f t="shared" si="3"/>
        <v>94.000622665006233</v>
      </c>
      <c r="S31" s="8">
        <f t="shared" si="4"/>
        <v>43301.208333333328</v>
      </c>
      <c r="T31" s="8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7">
        <v>1558674000</v>
      </c>
      <c r="K32" s="7">
        <v>1559106000</v>
      </c>
      <c r="L32" t="b">
        <v>0</v>
      </c>
      <c r="M32" t="b">
        <v>0</v>
      </c>
      <c r="N32" t="s">
        <v>71</v>
      </c>
      <c r="O32" s="4">
        <f t="shared" si="0"/>
        <v>161</v>
      </c>
      <c r="P32" t="str">
        <f t="shared" si="1"/>
        <v>film &amp; video</v>
      </c>
      <c r="Q32" t="str">
        <f t="shared" si="2"/>
        <v>animation</v>
      </c>
      <c r="R32">
        <f t="shared" si="3"/>
        <v>112.05426356589147</v>
      </c>
      <c r="S32" s="8">
        <f t="shared" si="4"/>
        <v>43609.208333333328</v>
      </c>
      <c r="T32" s="8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7">
        <v>1451973600</v>
      </c>
      <c r="K33" s="7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 t="str">
        <f t="shared" si="1"/>
        <v>games</v>
      </c>
      <c r="Q33" t="str">
        <f t="shared" si="2"/>
        <v>video games</v>
      </c>
      <c r="R33">
        <f t="shared" si="3"/>
        <v>48.008849557522126</v>
      </c>
      <c r="S33" s="8">
        <f t="shared" si="4"/>
        <v>42374.25</v>
      </c>
      <c r="T33" s="8">
        <f t="shared" si="5"/>
        <v>42402.25</v>
      </c>
    </row>
    <row r="34" spans="1:20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7">
        <v>1515564000</v>
      </c>
      <c r="K34" s="7">
        <v>1517896800</v>
      </c>
      <c r="L34" t="b">
        <v>0</v>
      </c>
      <c r="M34" t="b">
        <v>0</v>
      </c>
      <c r="N34" t="s">
        <v>42</v>
      </c>
      <c r="O34" s="4">
        <f t="shared" si="0"/>
        <v>87</v>
      </c>
      <c r="P34" t="str">
        <f t="shared" si="1"/>
        <v>film &amp; video</v>
      </c>
      <c r="Q34" t="str">
        <f t="shared" si="2"/>
        <v>documentary</v>
      </c>
      <c r="R34">
        <f t="shared" si="3"/>
        <v>38.004334633723452</v>
      </c>
      <c r="S34" s="8">
        <f t="shared" si="4"/>
        <v>43110.25</v>
      </c>
      <c r="T34" s="8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7">
        <v>1412485200</v>
      </c>
      <c r="K35" s="7">
        <v>1415685600</v>
      </c>
      <c r="L35" t="b">
        <v>0</v>
      </c>
      <c r="M35" t="b">
        <v>0</v>
      </c>
      <c r="N35" t="s">
        <v>33</v>
      </c>
      <c r="O35" s="4">
        <f t="shared" si="0"/>
        <v>378</v>
      </c>
      <c r="P35" t="str">
        <f t="shared" si="1"/>
        <v>theater</v>
      </c>
      <c r="Q35" t="str">
        <f t="shared" si="2"/>
        <v>plays</v>
      </c>
      <c r="R35">
        <f t="shared" si="3"/>
        <v>35.000184535892231</v>
      </c>
      <c r="S35" s="8">
        <f t="shared" si="4"/>
        <v>41917.208333333336</v>
      </c>
      <c r="T35" s="8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7">
        <v>1490245200</v>
      </c>
      <c r="K36" s="7">
        <v>1490677200</v>
      </c>
      <c r="L36" t="b">
        <v>0</v>
      </c>
      <c r="M36" t="b">
        <v>0</v>
      </c>
      <c r="N36" t="s">
        <v>42</v>
      </c>
      <c r="O36" s="4">
        <f t="shared" si="0"/>
        <v>151</v>
      </c>
      <c r="P36" t="str">
        <f t="shared" si="1"/>
        <v>film &amp; video</v>
      </c>
      <c r="Q36" t="str">
        <f t="shared" si="2"/>
        <v>documentary</v>
      </c>
      <c r="R36">
        <f t="shared" si="3"/>
        <v>85</v>
      </c>
      <c r="S36" s="8">
        <f t="shared" si="4"/>
        <v>42817.208333333328</v>
      </c>
      <c r="T36" s="8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7">
        <v>1547877600</v>
      </c>
      <c r="K37" s="7">
        <v>1551506400</v>
      </c>
      <c r="L37" t="b">
        <v>0</v>
      </c>
      <c r="M37" t="b">
        <v>1</v>
      </c>
      <c r="N37" t="s">
        <v>53</v>
      </c>
      <c r="O37" s="4">
        <f t="shared" si="0"/>
        <v>150</v>
      </c>
      <c r="P37" t="str">
        <f t="shared" si="1"/>
        <v>film &amp; video</v>
      </c>
      <c r="Q37" t="str">
        <f t="shared" si="2"/>
        <v>drama</v>
      </c>
      <c r="R37">
        <f t="shared" si="3"/>
        <v>95.993893129770996</v>
      </c>
      <c r="S37" s="8">
        <f t="shared" si="4"/>
        <v>43484.25</v>
      </c>
      <c r="T37" s="8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7">
        <v>1298700000</v>
      </c>
      <c r="K38" s="7">
        <v>1300856400</v>
      </c>
      <c r="L38" t="b">
        <v>0</v>
      </c>
      <c r="M38" t="b">
        <v>0</v>
      </c>
      <c r="N38" t="s">
        <v>33</v>
      </c>
      <c r="O38" s="4">
        <f t="shared" si="0"/>
        <v>157</v>
      </c>
      <c r="P38" t="str">
        <f t="shared" si="1"/>
        <v>theater</v>
      </c>
      <c r="Q38" t="str">
        <f t="shared" si="2"/>
        <v>plays</v>
      </c>
      <c r="R38">
        <f t="shared" si="3"/>
        <v>68.8125</v>
      </c>
      <c r="S38" s="8">
        <f t="shared" si="4"/>
        <v>40600.25</v>
      </c>
      <c r="T38" s="8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7">
        <v>1570338000</v>
      </c>
      <c r="K39" s="7">
        <v>1573192800</v>
      </c>
      <c r="L39" t="b">
        <v>0</v>
      </c>
      <c r="M39" t="b">
        <v>1</v>
      </c>
      <c r="N39" t="s">
        <v>119</v>
      </c>
      <c r="O39" s="4">
        <f t="shared" si="0"/>
        <v>140</v>
      </c>
      <c r="P39" t="str">
        <f t="shared" si="1"/>
        <v>publishing</v>
      </c>
      <c r="Q39" t="str">
        <f t="shared" si="2"/>
        <v>fiction</v>
      </c>
      <c r="R39">
        <f t="shared" si="3"/>
        <v>105.97196261682242</v>
      </c>
      <c r="S39" s="8">
        <f t="shared" si="4"/>
        <v>43744.208333333328</v>
      </c>
      <c r="T39" s="8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7">
        <v>1287378000</v>
      </c>
      <c r="K40" s="7">
        <v>1287810000</v>
      </c>
      <c r="L40" t="b">
        <v>0</v>
      </c>
      <c r="M40" t="b">
        <v>0</v>
      </c>
      <c r="N40" t="s">
        <v>122</v>
      </c>
      <c r="O40" s="4">
        <f t="shared" si="0"/>
        <v>325</v>
      </c>
      <c r="P40" t="str">
        <f t="shared" si="1"/>
        <v>photography</v>
      </c>
      <c r="Q40" t="str">
        <f t="shared" si="2"/>
        <v>photography books</v>
      </c>
      <c r="R40">
        <f t="shared" si="3"/>
        <v>75.261194029850742</v>
      </c>
      <c r="S40" s="8">
        <f t="shared" si="4"/>
        <v>40469.208333333336</v>
      </c>
      <c r="T40" s="8">
        <f t="shared" si="5"/>
        <v>40474.208333333336</v>
      </c>
    </row>
    <row r="41" spans="1:20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7">
        <v>1361772000</v>
      </c>
      <c r="K41" s="7">
        <v>1362978000</v>
      </c>
      <c r="L41" t="b">
        <v>0</v>
      </c>
      <c r="M41" t="b">
        <v>0</v>
      </c>
      <c r="N41" t="s">
        <v>33</v>
      </c>
      <c r="O41" s="4">
        <f t="shared" si="0"/>
        <v>51</v>
      </c>
      <c r="P41" t="str">
        <f t="shared" si="1"/>
        <v>theater</v>
      </c>
      <c r="Q41" t="str">
        <f t="shared" si="2"/>
        <v>plays</v>
      </c>
      <c r="R41">
        <f t="shared" si="3"/>
        <v>57.125</v>
      </c>
      <c r="S41" s="8">
        <f t="shared" si="4"/>
        <v>41330.25</v>
      </c>
      <c r="T41" s="8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7">
        <v>1275714000</v>
      </c>
      <c r="K42" s="7">
        <v>1277355600</v>
      </c>
      <c r="L42" t="b">
        <v>0</v>
      </c>
      <c r="M42" t="b">
        <v>1</v>
      </c>
      <c r="N42" t="s">
        <v>65</v>
      </c>
      <c r="O42" s="4">
        <f t="shared" si="0"/>
        <v>169</v>
      </c>
      <c r="P42" t="str">
        <f t="shared" si="1"/>
        <v>technology</v>
      </c>
      <c r="Q42" t="str">
        <f t="shared" si="2"/>
        <v>wearables</v>
      </c>
      <c r="R42">
        <f t="shared" si="3"/>
        <v>75.141414141414145</v>
      </c>
      <c r="S42" s="8">
        <f t="shared" si="4"/>
        <v>40334.208333333336</v>
      </c>
      <c r="T42" s="8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7">
        <v>1346734800</v>
      </c>
      <c r="K43" s="7">
        <v>1348981200</v>
      </c>
      <c r="L43" t="b">
        <v>0</v>
      </c>
      <c r="M43" t="b">
        <v>1</v>
      </c>
      <c r="N43" t="s">
        <v>23</v>
      </c>
      <c r="O43" s="4">
        <f t="shared" si="0"/>
        <v>213</v>
      </c>
      <c r="P43" t="str">
        <f t="shared" si="1"/>
        <v>music</v>
      </c>
      <c r="Q43" t="str">
        <f t="shared" si="2"/>
        <v>rock</v>
      </c>
      <c r="R43">
        <f t="shared" si="3"/>
        <v>107.42342342342343</v>
      </c>
      <c r="S43" s="8">
        <f t="shared" si="4"/>
        <v>41156.208333333336</v>
      </c>
      <c r="T43" s="8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7">
        <v>1309755600</v>
      </c>
      <c r="K44" s="7">
        <v>1310533200</v>
      </c>
      <c r="L44" t="b">
        <v>0</v>
      </c>
      <c r="M44" t="b">
        <v>0</v>
      </c>
      <c r="N44" t="s">
        <v>17</v>
      </c>
      <c r="O44" s="4">
        <f t="shared" si="0"/>
        <v>444</v>
      </c>
      <c r="P44" t="str">
        <f t="shared" si="1"/>
        <v>food</v>
      </c>
      <c r="Q44" t="str">
        <f t="shared" si="2"/>
        <v>food trucks</v>
      </c>
      <c r="R44">
        <f t="shared" si="3"/>
        <v>35.995495495495497</v>
      </c>
      <c r="S44" s="8">
        <f t="shared" si="4"/>
        <v>40728.208333333336</v>
      </c>
      <c r="T44" s="8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7">
        <v>1406178000</v>
      </c>
      <c r="K45" s="7">
        <v>1407560400</v>
      </c>
      <c r="L45" t="b">
        <v>0</v>
      </c>
      <c r="M45" t="b">
        <v>0</v>
      </c>
      <c r="N45" t="s">
        <v>133</v>
      </c>
      <c r="O45" s="4">
        <f t="shared" si="0"/>
        <v>186</v>
      </c>
      <c r="P45" t="str">
        <f t="shared" si="1"/>
        <v>publishing</v>
      </c>
      <c r="Q45" t="str">
        <f t="shared" si="2"/>
        <v>radio &amp; podcasts</v>
      </c>
      <c r="R45">
        <f t="shared" si="3"/>
        <v>26.998873148744366</v>
      </c>
      <c r="S45" s="8">
        <f t="shared" si="4"/>
        <v>41844.208333333336</v>
      </c>
      <c r="T45" s="8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7">
        <v>1552798800</v>
      </c>
      <c r="K46" s="7">
        <v>1552885200</v>
      </c>
      <c r="L46" t="b">
        <v>0</v>
      </c>
      <c r="M46" t="b">
        <v>0</v>
      </c>
      <c r="N46" t="s">
        <v>119</v>
      </c>
      <c r="O46" s="4">
        <f t="shared" si="0"/>
        <v>659</v>
      </c>
      <c r="P46" t="str">
        <f t="shared" si="1"/>
        <v>publishing</v>
      </c>
      <c r="Q46" t="str">
        <f t="shared" si="2"/>
        <v>fiction</v>
      </c>
      <c r="R46">
        <f t="shared" si="3"/>
        <v>107.56122448979592</v>
      </c>
      <c r="S46" s="8">
        <f t="shared" si="4"/>
        <v>43541.208333333328</v>
      </c>
      <c r="T46" s="8">
        <f t="shared" si="5"/>
        <v>43542.208333333328</v>
      </c>
    </row>
    <row r="47" spans="1:20" ht="34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7">
        <v>1478062800</v>
      </c>
      <c r="K47" s="7">
        <v>1479362400</v>
      </c>
      <c r="L47" t="b">
        <v>0</v>
      </c>
      <c r="M47" t="b">
        <v>1</v>
      </c>
      <c r="N47" t="s">
        <v>33</v>
      </c>
      <c r="O47" s="4">
        <f t="shared" si="0"/>
        <v>48</v>
      </c>
      <c r="P47" t="str">
        <f t="shared" si="1"/>
        <v>theater</v>
      </c>
      <c r="Q47" t="str">
        <f t="shared" si="2"/>
        <v>plays</v>
      </c>
      <c r="R47">
        <f t="shared" si="3"/>
        <v>94.375</v>
      </c>
      <c r="S47" s="8">
        <f t="shared" si="4"/>
        <v>42676.208333333328</v>
      </c>
      <c r="T47" s="8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7">
        <v>1278565200</v>
      </c>
      <c r="K48" s="7">
        <v>1280552400</v>
      </c>
      <c r="L48" t="b">
        <v>0</v>
      </c>
      <c r="M48" t="b">
        <v>0</v>
      </c>
      <c r="N48" t="s">
        <v>23</v>
      </c>
      <c r="O48" s="4">
        <f t="shared" si="0"/>
        <v>115</v>
      </c>
      <c r="P48" t="str">
        <f t="shared" si="1"/>
        <v>music</v>
      </c>
      <c r="Q48" t="str">
        <f t="shared" si="2"/>
        <v>rock</v>
      </c>
      <c r="R48">
        <f t="shared" si="3"/>
        <v>46.163043478260867</v>
      </c>
      <c r="S48" s="8">
        <f t="shared" si="4"/>
        <v>40367.208333333336</v>
      </c>
      <c r="T48" s="8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7">
        <v>1396069200</v>
      </c>
      <c r="K49" s="7">
        <v>1398661200</v>
      </c>
      <c r="L49" t="b">
        <v>0</v>
      </c>
      <c r="M49" t="b">
        <v>0</v>
      </c>
      <c r="N49" t="s">
        <v>33</v>
      </c>
      <c r="O49" s="4">
        <f t="shared" si="0"/>
        <v>475</v>
      </c>
      <c r="P49" t="str">
        <f t="shared" si="1"/>
        <v>theater</v>
      </c>
      <c r="Q49" t="str">
        <f t="shared" si="2"/>
        <v>plays</v>
      </c>
      <c r="R49">
        <f t="shared" si="3"/>
        <v>47.845637583892618</v>
      </c>
      <c r="S49" s="8">
        <f t="shared" si="4"/>
        <v>41727.208333333336</v>
      </c>
      <c r="T49" s="8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7">
        <v>1435208400</v>
      </c>
      <c r="K50" s="7">
        <v>1436245200</v>
      </c>
      <c r="L50" t="b">
        <v>0</v>
      </c>
      <c r="M50" t="b">
        <v>0</v>
      </c>
      <c r="N50" t="s">
        <v>33</v>
      </c>
      <c r="O50" s="4">
        <f t="shared" si="0"/>
        <v>387</v>
      </c>
      <c r="P50" t="str">
        <f t="shared" si="1"/>
        <v>theater</v>
      </c>
      <c r="Q50" t="str">
        <f t="shared" si="2"/>
        <v>plays</v>
      </c>
      <c r="R50">
        <f t="shared" si="3"/>
        <v>53.007815713698065</v>
      </c>
      <c r="S50" s="8">
        <f t="shared" si="4"/>
        <v>42180.208333333328</v>
      </c>
      <c r="T50" s="8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7">
        <v>1571547600</v>
      </c>
      <c r="K51" s="7">
        <v>1575439200</v>
      </c>
      <c r="L51" t="b">
        <v>0</v>
      </c>
      <c r="M51" t="b">
        <v>0</v>
      </c>
      <c r="N51" t="s">
        <v>23</v>
      </c>
      <c r="O51" s="4">
        <f t="shared" si="0"/>
        <v>190</v>
      </c>
      <c r="P51" t="str">
        <f t="shared" si="1"/>
        <v>music</v>
      </c>
      <c r="Q51" t="str">
        <f t="shared" si="2"/>
        <v>rock</v>
      </c>
      <c r="R51">
        <f t="shared" si="3"/>
        <v>45.059405940594061</v>
      </c>
      <c r="S51" s="8">
        <f t="shared" si="4"/>
        <v>43758.208333333328</v>
      </c>
      <c r="T51" s="8">
        <f t="shared" si="5"/>
        <v>43803.25</v>
      </c>
    </row>
    <row r="52" spans="1:20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7">
        <v>1375333200</v>
      </c>
      <c r="K52" s="7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 t="str">
        <f t="shared" si="1"/>
        <v>music</v>
      </c>
      <c r="Q52" t="str">
        <f t="shared" si="2"/>
        <v>metal</v>
      </c>
      <c r="R52">
        <f t="shared" si="3"/>
        <v>2</v>
      </c>
      <c r="S52" s="8">
        <f t="shared" si="4"/>
        <v>41487.208333333336</v>
      </c>
      <c r="T52" s="8">
        <f t="shared" si="5"/>
        <v>41515.208333333336</v>
      </c>
    </row>
    <row r="53" spans="1:20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7">
        <v>1332824400</v>
      </c>
      <c r="K53" s="7">
        <v>1334206800</v>
      </c>
      <c r="L53" t="b">
        <v>0</v>
      </c>
      <c r="M53" t="b">
        <v>1</v>
      </c>
      <c r="N53" t="s">
        <v>65</v>
      </c>
      <c r="O53" s="4">
        <f t="shared" si="0"/>
        <v>92</v>
      </c>
      <c r="P53" t="str">
        <f t="shared" si="1"/>
        <v>technology</v>
      </c>
      <c r="Q53" t="str">
        <f t="shared" si="2"/>
        <v>wearables</v>
      </c>
      <c r="R53">
        <f t="shared" si="3"/>
        <v>99.006816632583508</v>
      </c>
      <c r="S53" s="8">
        <f t="shared" si="4"/>
        <v>40995.208333333336</v>
      </c>
      <c r="T53" s="8">
        <f t="shared" si="5"/>
        <v>41011.208333333336</v>
      </c>
    </row>
    <row r="54" spans="1:20" ht="17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7">
        <v>1284526800</v>
      </c>
      <c r="K54" s="7">
        <v>1284872400</v>
      </c>
      <c r="L54" t="b">
        <v>0</v>
      </c>
      <c r="M54" t="b">
        <v>0</v>
      </c>
      <c r="N54" t="s">
        <v>33</v>
      </c>
      <c r="O54" s="4">
        <f t="shared" si="0"/>
        <v>34</v>
      </c>
      <c r="P54" t="str">
        <f t="shared" si="1"/>
        <v>theater</v>
      </c>
      <c r="Q54" t="str">
        <f t="shared" si="2"/>
        <v>plays</v>
      </c>
      <c r="R54">
        <f t="shared" si="3"/>
        <v>32.786666666666669</v>
      </c>
      <c r="S54" s="8">
        <f t="shared" si="4"/>
        <v>40436.208333333336</v>
      </c>
      <c r="T54" s="8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7">
        <v>1400562000</v>
      </c>
      <c r="K55" s="7">
        <v>1403931600</v>
      </c>
      <c r="L55" t="b">
        <v>0</v>
      </c>
      <c r="M55" t="b">
        <v>0</v>
      </c>
      <c r="N55" t="s">
        <v>53</v>
      </c>
      <c r="O55" s="4">
        <f t="shared" si="0"/>
        <v>140</v>
      </c>
      <c r="P55" t="str">
        <f t="shared" si="1"/>
        <v>film &amp; video</v>
      </c>
      <c r="Q55" t="str">
        <f t="shared" si="2"/>
        <v>drama</v>
      </c>
      <c r="R55">
        <f t="shared" si="3"/>
        <v>59.119617224880386</v>
      </c>
      <c r="S55" s="8">
        <f t="shared" si="4"/>
        <v>41779.208333333336</v>
      </c>
      <c r="T55" s="8">
        <f t="shared" si="5"/>
        <v>41818.208333333336</v>
      </c>
    </row>
    <row r="56" spans="1:20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7">
        <v>1520748000</v>
      </c>
      <c r="K56" s="7">
        <v>1521262800</v>
      </c>
      <c r="L56" t="b">
        <v>0</v>
      </c>
      <c r="M56" t="b">
        <v>0</v>
      </c>
      <c r="N56" t="s">
        <v>65</v>
      </c>
      <c r="O56" s="4">
        <f t="shared" si="0"/>
        <v>90</v>
      </c>
      <c r="P56" t="str">
        <f t="shared" si="1"/>
        <v>technology</v>
      </c>
      <c r="Q56" t="str">
        <f t="shared" si="2"/>
        <v>wearables</v>
      </c>
      <c r="R56">
        <f t="shared" si="3"/>
        <v>44.93333333333333</v>
      </c>
      <c r="S56" s="8">
        <f t="shared" si="4"/>
        <v>43170.25</v>
      </c>
      <c r="T56" s="8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7">
        <v>1532926800</v>
      </c>
      <c r="K57" s="7">
        <v>1533358800</v>
      </c>
      <c r="L57" t="b">
        <v>0</v>
      </c>
      <c r="M57" t="b">
        <v>0</v>
      </c>
      <c r="N57" t="s">
        <v>159</v>
      </c>
      <c r="O57" s="4">
        <f t="shared" si="0"/>
        <v>178</v>
      </c>
      <c r="P57" t="str">
        <f t="shared" si="1"/>
        <v>music</v>
      </c>
      <c r="Q57" t="str">
        <f t="shared" si="2"/>
        <v>jazz</v>
      </c>
      <c r="R57">
        <f t="shared" si="3"/>
        <v>89.664122137404576</v>
      </c>
      <c r="S57" s="8">
        <f t="shared" si="4"/>
        <v>43311.208333333328</v>
      </c>
      <c r="T57" s="8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7">
        <v>1420869600</v>
      </c>
      <c r="K58" s="7">
        <v>1421474400</v>
      </c>
      <c r="L58" t="b">
        <v>0</v>
      </c>
      <c r="M58" t="b">
        <v>0</v>
      </c>
      <c r="N58" t="s">
        <v>65</v>
      </c>
      <c r="O58" s="4">
        <f t="shared" si="0"/>
        <v>144</v>
      </c>
      <c r="P58" t="str">
        <f t="shared" si="1"/>
        <v>technology</v>
      </c>
      <c r="Q58" t="str">
        <f t="shared" si="2"/>
        <v>wearables</v>
      </c>
      <c r="R58">
        <f t="shared" si="3"/>
        <v>70.079268292682926</v>
      </c>
      <c r="S58" s="8">
        <f t="shared" si="4"/>
        <v>42014.25</v>
      </c>
      <c r="T58" s="8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7">
        <v>1504242000</v>
      </c>
      <c r="K59" s="7">
        <v>1505278800</v>
      </c>
      <c r="L59" t="b">
        <v>0</v>
      </c>
      <c r="M59" t="b">
        <v>0</v>
      </c>
      <c r="N59" t="s">
        <v>89</v>
      </c>
      <c r="O59" s="4">
        <f t="shared" si="0"/>
        <v>215</v>
      </c>
      <c r="P59" t="str">
        <f t="shared" si="1"/>
        <v>games</v>
      </c>
      <c r="Q59" t="str">
        <f t="shared" si="2"/>
        <v>video games</v>
      </c>
      <c r="R59">
        <f t="shared" si="3"/>
        <v>31.059701492537314</v>
      </c>
      <c r="S59" s="8">
        <f t="shared" si="4"/>
        <v>42979.208333333328</v>
      </c>
      <c r="T59" s="8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7">
        <v>1442811600</v>
      </c>
      <c r="K60" s="7">
        <v>1443934800</v>
      </c>
      <c r="L60" t="b">
        <v>0</v>
      </c>
      <c r="M60" t="b">
        <v>0</v>
      </c>
      <c r="N60" t="s">
        <v>33</v>
      </c>
      <c r="O60" s="4">
        <f t="shared" si="0"/>
        <v>227</v>
      </c>
      <c r="P60" t="str">
        <f t="shared" si="1"/>
        <v>theater</v>
      </c>
      <c r="Q60" t="str">
        <f t="shared" si="2"/>
        <v>plays</v>
      </c>
      <c r="R60">
        <f t="shared" si="3"/>
        <v>29.061611374407583</v>
      </c>
      <c r="S60" s="8">
        <f t="shared" si="4"/>
        <v>42268.208333333328</v>
      </c>
      <c r="T60" s="8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7">
        <v>1497243600</v>
      </c>
      <c r="K61" s="7">
        <v>1498539600</v>
      </c>
      <c r="L61" t="b">
        <v>0</v>
      </c>
      <c r="M61" t="b">
        <v>1</v>
      </c>
      <c r="N61" t="s">
        <v>33</v>
      </c>
      <c r="O61" s="4">
        <f t="shared" si="0"/>
        <v>275</v>
      </c>
      <c r="P61" t="str">
        <f t="shared" si="1"/>
        <v>theater</v>
      </c>
      <c r="Q61" t="str">
        <f t="shared" si="2"/>
        <v>plays</v>
      </c>
      <c r="R61">
        <f t="shared" si="3"/>
        <v>30.0859375</v>
      </c>
      <c r="S61" s="8">
        <f t="shared" si="4"/>
        <v>42898.208333333328</v>
      </c>
      <c r="T61" s="8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7">
        <v>1342501200</v>
      </c>
      <c r="K62" s="7">
        <v>1342760400</v>
      </c>
      <c r="L62" t="b">
        <v>0</v>
      </c>
      <c r="M62" t="b">
        <v>0</v>
      </c>
      <c r="N62" t="s">
        <v>33</v>
      </c>
      <c r="O62" s="4">
        <f t="shared" si="0"/>
        <v>144</v>
      </c>
      <c r="P62" t="str">
        <f t="shared" si="1"/>
        <v>theater</v>
      </c>
      <c r="Q62" t="str">
        <f t="shared" si="2"/>
        <v>plays</v>
      </c>
      <c r="R62">
        <f t="shared" si="3"/>
        <v>84.998125000000002</v>
      </c>
      <c r="S62" s="8">
        <f t="shared" si="4"/>
        <v>41107.208333333336</v>
      </c>
      <c r="T62" s="8">
        <f t="shared" si="5"/>
        <v>41110.208333333336</v>
      </c>
    </row>
    <row r="63" spans="1:20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7">
        <v>1298268000</v>
      </c>
      <c r="K63" s="7">
        <v>1301720400</v>
      </c>
      <c r="L63" t="b">
        <v>0</v>
      </c>
      <c r="M63" t="b">
        <v>0</v>
      </c>
      <c r="N63" t="s">
        <v>33</v>
      </c>
      <c r="O63" s="4">
        <f t="shared" si="0"/>
        <v>93</v>
      </c>
      <c r="P63" t="str">
        <f t="shared" si="1"/>
        <v>theater</v>
      </c>
      <c r="Q63" t="str">
        <f t="shared" si="2"/>
        <v>plays</v>
      </c>
      <c r="R63">
        <f t="shared" si="3"/>
        <v>82.001775410563695</v>
      </c>
      <c r="S63" s="8">
        <f t="shared" si="4"/>
        <v>40595.25</v>
      </c>
      <c r="T63" s="8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7">
        <v>1433480400</v>
      </c>
      <c r="K64" s="7">
        <v>1433566800</v>
      </c>
      <c r="L64" t="b">
        <v>0</v>
      </c>
      <c r="M64" t="b">
        <v>0</v>
      </c>
      <c r="N64" t="s">
        <v>28</v>
      </c>
      <c r="O64" s="4">
        <f t="shared" si="0"/>
        <v>723</v>
      </c>
      <c r="P64" t="str">
        <f t="shared" si="1"/>
        <v>technology</v>
      </c>
      <c r="Q64" t="str">
        <f t="shared" si="2"/>
        <v>web</v>
      </c>
      <c r="R64">
        <f t="shared" si="3"/>
        <v>58.040160642570278</v>
      </c>
      <c r="S64" s="8">
        <f t="shared" si="4"/>
        <v>42160.208333333328</v>
      </c>
      <c r="T64" s="8">
        <f t="shared" si="5"/>
        <v>42161.208333333328</v>
      </c>
    </row>
    <row r="65" spans="1:20" ht="17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7">
        <v>1493355600</v>
      </c>
      <c r="K65" s="7">
        <v>1493874000</v>
      </c>
      <c r="L65" t="b">
        <v>0</v>
      </c>
      <c r="M65" t="b">
        <v>0</v>
      </c>
      <c r="N65" t="s">
        <v>33</v>
      </c>
      <c r="O65" s="4">
        <f t="shared" si="0"/>
        <v>12</v>
      </c>
      <c r="P65" t="str">
        <f t="shared" si="1"/>
        <v>theater</v>
      </c>
      <c r="Q65" t="str">
        <f t="shared" si="2"/>
        <v>plays</v>
      </c>
      <c r="R65">
        <f t="shared" si="3"/>
        <v>111.4</v>
      </c>
      <c r="S65" s="8">
        <f t="shared" si="4"/>
        <v>42853.208333333328</v>
      </c>
      <c r="T65" s="8">
        <f t="shared" si="5"/>
        <v>42859.208333333328</v>
      </c>
    </row>
    <row r="66" spans="1:20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7">
        <v>1530507600</v>
      </c>
      <c r="K66" s="7">
        <v>1531803600</v>
      </c>
      <c r="L66" t="b">
        <v>0</v>
      </c>
      <c r="M66" t="b">
        <v>1</v>
      </c>
      <c r="N66" t="s">
        <v>28</v>
      </c>
      <c r="O66" s="4">
        <f t="shared" si="0"/>
        <v>98</v>
      </c>
      <c r="P66" t="str">
        <f t="shared" si="1"/>
        <v>technology</v>
      </c>
      <c r="Q66" t="str">
        <f t="shared" si="2"/>
        <v>web</v>
      </c>
      <c r="R66">
        <f t="shared" si="3"/>
        <v>71.94736842105263</v>
      </c>
      <c r="S66" s="8">
        <f t="shared" si="4"/>
        <v>43283.208333333328</v>
      </c>
      <c r="T66" s="8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7">
        <v>1296108000</v>
      </c>
      <c r="K67" s="7">
        <v>1296712800</v>
      </c>
      <c r="L67" t="b">
        <v>0</v>
      </c>
      <c r="M67" t="b">
        <v>0</v>
      </c>
      <c r="N67" t="s">
        <v>33</v>
      </c>
      <c r="O67" s="4">
        <f t="shared" ref="O67:O130" si="6">ROUND(E67/D67*100,0)</f>
        <v>236</v>
      </c>
      <c r="P67" t="str">
        <f t="shared" ref="P67:P130" si="7">LEFT(N67,FIND("/",N67)-1)</f>
        <v>theater</v>
      </c>
      <c r="Q67" t="str">
        <f t="shared" ref="Q67:Q130" si="8">RIGHT(N67,LEN(N67)-SEARCH("/",N67))</f>
        <v>plays</v>
      </c>
      <c r="R67">
        <f t="shared" ref="R67:R130" si="9">AVERAGE(E67/G67)</f>
        <v>61.038135593220339</v>
      </c>
      <c r="S67" s="8">
        <f t="shared" ref="S67:S130" si="10">(((J67/60)/60)/24)+DATE(1970,1,1)</f>
        <v>40570.25</v>
      </c>
      <c r="T67" s="8">
        <f t="shared" ref="T67:T130" si="11">(((K67/60)/60)/24)+DATE(1970,1,1)</f>
        <v>40577.25</v>
      </c>
    </row>
    <row r="68" spans="1:20" ht="17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7">
        <v>1428469200</v>
      </c>
      <c r="K68" s="7">
        <v>1428901200</v>
      </c>
      <c r="L68" t="b">
        <v>0</v>
      </c>
      <c r="M68" t="b">
        <v>1</v>
      </c>
      <c r="N68" t="s">
        <v>33</v>
      </c>
      <c r="O68" s="4">
        <f t="shared" si="6"/>
        <v>45</v>
      </c>
      <c r="P68" t="str">
        <f t="shared" si="7"/>
        <v>theater</v>
      </c>
      <c r="Q68" t="str">
        <f t="shared" si="8"/>
        <v>plays</v>
      </c>
      <c r="R68">
        <f t="shared" si="9"/>
        <v>108.91666666666667</v>
      </c>
      <c r="S68" s="8">
        <f t="shared" si="10"/>
        <v>42102.208333333328</v>
      </c>
      <c r="T68" s="8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7">
        <v>1264399200</v>
      </c>
      <c r="K69" s="7">
        <v>1264831200</v>
      </c>
      <c r="L69" t="b">
        <v>0</v>
      </c>
      <c r="M69" t="b">
        <v>1</v>
      </c>
      <c r="N69" t="s">
        <v>65</v>
      </c>
      <c r="O69" s="4">
        <f t="shared" si="6"/>
        <v>162</v>
      </c>
      <c r="P69" t="str">
        <f t="shared" si="7"/>
        <v>technology</v>
      </c>
      <c r="Q69" t="str">
        <f t="shared" si="8"/>
        <v>wearables</v>
      </c>
      <c r="R69">
        <f t="shared" si="9"/>
        <v>29.001722017220171</v>
      </c>
      <c r="S69" s="8">
        <f t="shared" si="10"/>
        <v>40203.25</v>
      </c>
      <c r="T69" s="8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7">
        <v>1501131600</v>
      </c>
      <c r="K70" s="7">
        <v>1505192400</v>
      </c>
      <c r="L70" t="b">
        <v>0</v>
      </c>
      <c r="M70" t="b">
        <v>1</v>
      </c>
      <c r="N70" t="s">
        <v>33</v>
      </c>
      <c r="O70" s="4">
        <f t="shared" si="6"/>
        <v>255</v>
      </c>
      <c r="P70" t="str">
        <f t="shared" si="7"/>
        <v>theater</v>
      </c>
      <c r="Q70" t="str">
        <f t="shared" si="8"/>
        <v>plays</v>
      </c>
      <c r="R70">
        <f t="shared" si="9"/>
        <v>58.975609756097562</v>
      </c>
      <c r="S70" s="8">
        <f t="shared" si="10"/>
        <v>42943.208333333328</v>
      </c>
      <c r="T70" s="8">
        <f t="shared" si="11"/>
        <v>42990.208333333328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7">
        <v>1292738400</v>
      </c>
      <c r="K71" s="7">
        <v>1295676000</v>
      </c>
      <c r="L71" t="b">
        <v>0</v>
      </c>
      <c r="M71" t="b">
        <v>0</v>
      </c>
      <c r="N71" t="s">
        <v>33</v>
      </c>
      <c r="O71" s="4">
        <f t="shared" si="6"/>
        <v>24</v>
      </c>
      <c r="P71" t="str">
        <f t="shared" si="7"/>
        <v>theater</v>
      </c>
      <c r="Q71" t="str">
        <f t="shared" si="8"/>
        <v>plays</v>
      </c>
      <c r="R71">
        <f t="shared" si="9"/>
        <v>111.82352941176471</v>
      </c>
      <c r="S71" s="8">
        <f t="shared" si="10"/>
        <v>40531.25</v>
      </c>
      <c r="T71" s="8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7">
        <v>1288674000</v>
      </c>
      <c r="K72" s="7">
        <v>1292911200</v>
      </c>
      <c r="L72" t="b">
        <v>0</v>
      </c>
      <c r="M72" t="b">
        <v>1</v>
      </c>
      <c r="N72" t="s">
        <v>33</v>
      </c>
      <c r="O72" s="4">
        <f t="shared" si="6"/>
        <v>124</v>
      </c>
      <c r="P72" t="str">
        <f t="shared" si="7"/>
        <v>theater</v>
      </c>
      <c r="Q72" t="str">
        <f t="shared" si="8"/>
        <v>plays</v>
      </c>
      <c r="R72">
        <f t="shared" si="9"/>
        <v>63.995555555555555</v>
      </c>
      <c r="S72" s="8">
        <f t="shared" si="10"/>
        <v>40484.208333333336</v>
      </c>
      <c r="T72" s="8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7">
        <v>1575093600</v>
      </c>
      <c r="K73" s="7">
        <v>1575439200</v>
      </c>
      <c r="L73" t="b">
        <v>0</v>
      </c>
      <c r="M73" t="b">
        <v>0</v>
      </c>
      <c r="N73" t="s">
        <v>33</v>
      </c>
      <c r="O73" s="4">
        <f t="shared" si="6"/>
        <v>108</v>
      </c>
      <c r="P73" t="str">
        <f t="shared" si="7"/>
        <v>theater</v>
      </c>
      <c r="Q73" t="str">
        <f t="shared" si="8"/>
        <v>plays</v>
      </c>
      <c r="R73">
        <f t="shared" si="9"/>
        <v>85.315789473684205</v>
      </c>
      <c r="S73" s="8">
        <f t="shared" si="10"/>
        <v>43799.25</v>
      </c>
      <c r="T73" s="8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7">
        <v>1435726800</v>
      </c>
      <c r="K74" s="7">
        <v>1438837200</v>
      </c>
      <c r="L74" t="b">
        <v>0</v>
      </c>
      <c r="M74" t="b">
        <v>0</v>
      </c>
      <c r="N74" t="s">
        <v>71</v>
      </c>
      <c r="O74" s="4">
        <f t="shared" si="6"/>
        <v>670</v>
      </c>
      <c r="P74" t="str">
        <f t="shared" si="7"/>
        <v>film &amp; video</v>
      </c>
      <c r="Q74" t="str">
        <f t="shared" si="8"/>
        <v>animation</v>
      </c>
      <c r="R74">
        <f t="shared" si="9"/>
        <v>74.481481481481481</v>
      </c>
      <c r="S74" s="8">
        <f t="shared" si="10"/>
        <v>42186.208333333328</v>
      </c>
      <c r="T74" s="8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7">
        <v>1480226400</v>
      </c>
      <c r="K75" s="7">
        <v>1480485600</v>
      </c>
      <c r="L75" t="b">
        <v>0</v>
      </c>
      <c r="M75" t="b">
        <v>0</v>
      </c>
      <c r="N75" t="s">
        <v>159</v>
      </c>
      <c r="O75" s="4">
        <f t="shared" si="6"/>
        <v>661</v>
      </c>
      <c r="P75" t="str">
        <f t="shared" si="7"/>
        <v>music</v>
      </c>
      <c r="Q75" t="str">
        <f t="shared" si="8"/>
        <v>jazz</v>
      </c>
      <c r="R75">
        <f t="shared" si="9"/>
        <v>105.14772727272727</v>
      </c>
      <c r="S75" s="8">
        <f t="shared" si="10"/>
        <v>42701.25</v>
      </c>
      <c r="T75" s="8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7">
        <v>1459054800</v>
      </c>
      <c r="K76" s="7">
        <v>1459141200</v>
      </c>
      <c r="L76" t="b">
        <v>0</v>
      </c>
      <c r="M76" t="b">
        <v>0</v>
      </c>
      <c r="N76" t="s">
        <v>148</v>
      </c>
      <c r="O76" s="4">
        <f t="shared" si="6"/>
        <v>122</v>
      </c>
      <c r="P76" t="str">
        <f t="shared" si="7"/>
        <v>music</v>
      </c>
      <c r="Q76" t="str">
        <f t="shared" si="8"/>
        <v>metal</v>
      </c>
      <c r="R76">
        <f t="shared" si="9"/>
        <v>56.188235294117646</v>
      </c>
      <c r="S76" s="8">
        <f t="shared" si="10"/>
        <v>42456.208333333328</v>
      </c>
      <c r="T76" s="8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7">
        <v>1531630800</v>
      </c>
      <c r="K77" s="7">
        <v>1532322000</v>
      </c>
      <c r="L77" t="b">
        <v>0</v>
      </c>
      <c r="M77" t="b">
        <v>0</v>
      </c>
      <c r="N77" t="s">
        <v>122</v>
      </c>
      <c r="O77" s="4">
        <f t="shared" si="6"/>
        <v>151</v>
      </c>
      <c r="P77" t="str">
        <f t="shared" si="7"/>
        <v>photography</v>
      </c>
      <c r="Q77" t="str">
        <f t="shared" si="8"/>
        <v>photography books</v>
      </c>
      <c r="R77">
        <f t="shared" si="9"/>
        <v>85.917647058823533</v>
      </c>
      <c r="S77" s="8">
        <f t="shared" si="10"/>
        <v>43296.208333333328</v>
      </c>
      <c r="T77" s="8">
        <f t="shared" si="11"/>
        <v>43304.208333333328</v>
      </c>
    </row>
    <row r="78" spans="1:20" ht="17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7">
        <v>1421992800</v>
      </c>
      <c r="K78" s="7">
        <v>1426222800</v>
      </c>
      <c r="L78" t="b">
        <v>1</v>
      </c>
      <c r="M78" t="b">
        <v>1</v>
      </c>
      <c r="N78" t="s">
        <v>33</v>
      </c>
      <c r="O78" s="4">
        <f t="shared" si="6"/>
        <v>78</v>
      </c>
      <c r="P78" t="str">
        <f t="shared" si="7"/>
        <v>theater</v>
      </c>
      <c r="Q78" t="str">
        <f t="shared" si="8"/>
        <v>plays</v>
      </c>
      <c r="R78">
        <f t="shared" si="9"/>
        <v>57.00296912114014</v>
      </c>
      <c r="S78" s="8">
        <f t="shared" si="10"/>
        <v>42027.25</v>
      </c>
      <c r="T78" s="8">
        <f t="shared" si="11"/>
        <v>42076.208333333328</v>
      </c>
    </row>
    <row r="79" spans="1:20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7">
        <v>1285563600</v>
      </c>
      <c r="K79" s="7">
        <v>1286773200</v>
      </c>
      <c r="L79" t="b">
        <v>0</v>
      </c>
      <c r="M79" t="b">
        <v>1</v>
      </c>
      <c r="N79" t="s">
        <v>71</v>
      </c>
      <c r="O79" s="4">
        <f t="shared" si="6"/>
        <v>47</v>
      </c>
      <c r="P79" t="str">
        <f t="shared" si="7"/>
        <v>film &amp; video</v>
      </c>
      <c r="Q79" t="str">
        <f t="shared" si="8"/>
        <v>animation</v>
      </c>
      <c r="R79">
        <f t="shared" si="9"/>
        <v>79.642857142857139</v>
      </c>
      <c r="S79" s="8">
        <f t="shared" si="10"/>
        <v>40448.208333333336</v>
      </c>
      <c r="T79" s="8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7">
        <v>1523854800</v>
      </c>
      <c r="K80" s="7">
        <v>1523941200</v>
      </c>
      <c r="L80" t="b">
        <v>0</v>
      </c>
      <c r="M80" t="b">
        <v>0</v>
      </c>
      <c r="N80" t="s">
        <v>206</v>
      </c>
      <c r="O80" s="4">
        <f t="shared" si="6"/>
        <v>301</v>
      </c>
      <c r="P80" t="str">
        <f t="shared" si="7"/>
        <v>publishing</v>
      </c>
      <c r="Q80" t="str">
        <f t="shared" si="8"/>
        <v>translations</v>
      </c>
      <c r="R80">
        <f t="shared" si="9"/>
        <v>41.018181818181816</v>
      </c>
      <c r="S80" s="8">
        <f t="shared" si="10"/>
        <v>43206.208333333328</v>
      </c>
      <c r="T80" s="8">
        <f t="shared" si="11"/>
        <v>43207.208333333328</v>
      </c>
    </row>
    <row r="81" spans="1:20" ht="17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7">
        <v>1529125200</v>
      </c>
      <c r="K81" s="7">
        <v>1529557200</v>
      </c>
      <c r="L81" t="b">
        <v>0</v>
      </c>
      <c r="M81" t="b">
        <v>0</v>
      </c>
      <c r="N81" t="s">
        <v>33</v>
      </c>
      <c r="O81" s="4">
        <f t="shared" si="6"/>
        <v>70</v>
      </c>
      <c r="P81" t="str">
        <f t="shared" si="7"/>
        <v>theater</v>
      </c>
      <c r="Q81" t="str">
        <f t="shared" si="8"/>
        <v>plays</v>
      </c>
      <c r="R81">
        <f t="shared" si="9"/>
        <v>48.004773269689736</v>
      </c>
      <c r="S81" s="8">
        <f t="shared" si="10"/>
        <v>43267.208333333328</v>
      </c>
      <c r="T81" s="8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7">
        <v>1503982800</v>
      </c>
      <c r="K82" s="7">
        <v>1506574800</v>
      </c>
      <c r="L82" t="b">
        <v>0</v>
      </c>
      <c r="M82" t="b">
        <v>0</v>
      </c>
      <c r="N82" t="s">
        <v>89</v>
      </c>
      <c r="O82" s="4">
        <f t="shared" si="6"/>
        <v>637</v>
      </c>
      <c r="P82" t="str">
        <f t="shared" si="7"/>
        <v>games</v>
      </c>
      <c r="Q82" t="str">
        <f t="shared" si="8"/>
        <v>video games</v>
      </c>
      <c r="R82">
        <f t="shared" si="9"/>
        <v>55.212598425196852</v>
      </c>
      <c r="S82" s="8">
        <f t="shared" si="10"/>
        <v>42976.208333333328</v>
      </c>
      <c r="T82" s="8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7">
        <v>1511416800</v>
      </c>
      <c r="K83" s="7">
        <v>1513576800</v>
      </c>
      <c r="L83" t="b">
        <v>0</v>
      </c>
      <c r="M83" t="b">
        <v>0</v>
      </c>
      <c r="N83" t="s">
        <v>23</v>
      </c>
      <c r="O83" s="4">
        <f t="shared" si="6"/>
        <v>225</v>
      </c>
      <c r="P83" t="str">
        <f t="shared" si="7"/>
        <v>music</v>
      </c>
      <c r="Q83" t="str">
        <f t="shared" si="8"/>
        <v>rock</v>
      </c>
      <c r="R83">
        <f t="shared" si="9"/>
        <v>92.109489051094897</v>
      </c>
      <c r="S83" s="8">
        <f t="shared" si="10"/>
        <v>43062.25</v>
      </c>
      <c r="T83" s="8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7">
        <v>1547704800</v>
      </c>
      <c r="K84" s="7">
        <v>1548309600</v>
      </c>
      <c r="L84" t="b">
        <v>0</v>
      </c>
      <c r="M84" t="b">
        <v>1</v>
      </c>
      <c r="N84" t="s">
        <v>89</v>
      </c>
      <c r="O84" s="4">
        <f t="shared" si="6"/>
        <v>1497</v>
      </c>
      <c r="P84" t="str">
        <f t="shared" si="7"/>
        <v>games</v>
      </c>
      <c r="Q84" t="str">
        <f t="shared" si="8"/>
        <v>video games</v>
      </c>
      <c r="R84">
        <f t="shared" si="9"/>
        <v>83.183333333333337</v>
      </c>
      <c r="S84" s="8">
        <f t="shared" si="10"/>
        <v>43482.25</v>
      </c>
      <c r="T84" s="8">
        <f t="shared" si="11"/>
        <v>43489.25</v>
      </c>
    </row>
    <row r="85" spans="1:20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7">
        <v>1469682000</v>
      </c>
      <c r="K85" s="7">
        <v>1471582800</v>
      </c>
      <c r="L85" t="b">
        <v>0</v>
      </c>
      <c r="M85" t="b">
        <v>0</v>
      </c>
      <c r="N85" t="s">
        <v>50</v>
      </c>
      <c r="O85" s="4">
        <f t="shared" si="6"/>
        <v>38</v>
      </c>
      <c r="P85" t="str">
        <f t="shared" si="7"/>
        <v>music</v>
      </c>
      <c r="Q85" t="str">
        <f t="shared" si="8"/>
        <v>electric music</v>
      </c>
      <c r="R85">
        <f t="shared" si="9"/>
        <v>39.996000000000002</v>
      </c>
      <c r="S85" s="8">
        <f t="shared" si="10"/>
        <v>42579.208333333328</v>
      </c>
      <c r="T85" s="8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7">
        <v>1343451600</v>
      </c>
      <c r="K86" s="7">
        <v>1344315600</v>
      </c>
      <c r="L86" t="b">
        <v>0</v>
      </c>
      <c r="M86" t="b">
        <v>0</v>
      </c>
      <c r="N86" t="s">
        <v>65</v>
      </c>
      <c r="O86" s="4">
        <f t="shared" si="6"/>
        <v>132</v>
      </c>
      <c r="P86" t="str">
        <f t="shared" si="7"/>
        <v>technology</v>
      </c>
      <c r="Q86" t="str">
        <f t="shared" si="8"/>
        <v>wearables</v>
      </c>
      <c r="R86">
        <f t="shared" si="9"/>
        <v>111.1336898395722</v>
      </c>
      <c r="S86" s="8">
        <f t="shared" si="10"/>
        <v>41118.208333333336</v>
      </c>
      <c r="T86" s="8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7">
        <v>1315717200</v>
      </c>
      <c r="K87" s="7">
        <v>1316408400</v>
      </c>
      <c r="L87" t="b">
        <v>0</v>
      </c>
      <c r="M87" t="b">
        <v>0</v>
      </c>
      <c r="N87" t="s">
        <v>60</v>
      </c>
      <c r="O87" s="4">
        <f t="shared" si="6"/>
        <v>131</v>
      </c>
      <c r="P87" t="str">
        <f t="shared" si="7"/>
        <v>music</v>
      </c>
      <c r="Q87" t="str">
        <f t="shared" si="8"/>
        <v>indie rock</v>
      </c>
      <c r="R87">
        <f t="shared" si="9"/>
        <v>90.563380281690144</v>
      </c>
      <c r="S87" s="8">
        <f t="shared" si="10"/>
        <v>40797.208333333336</v>
      </c>
      <c r="T87" s="8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7">
        <v>1430715600</v>
      </c>
      <c r="K88" s="7">
        <v>1431838800</v>
      </c>
      <c r="L88" t="b">
        <v>1</v>
      </c>
      <c r="M88" t="b">
        <v>0</v>
      </c>
      <c r="N88" t="s">
        <v>33</v>
      </c>
      <c r="O88" s="4">
        <f t="shared" si="6"/>
        <v>168</v>
      </c>
      <c r="P88" t="str">
        <f t="shared" si="7"/>
        <v>theater</v>
      </c>
      <c r="Q88" t="str">
        <f t="shared" si="8"/>
        <v>plays</v>
      </c>
      <c r="R88">
        <f t="shared" si="9"/>
        <v>61.108374384236456</v>
      </c>
      <c r="S88" s="8">
        <f t="shared" si="10"/>
        <v>42128.208333333328</v>
      </c>
      <c r="T88" s="8">
        <f t="shared" si="11"/>
        <v>42141.208333333328</v>
      </c>
    </row>
    <row r="89" spans="1:20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7">
        <v>1299564000</v>
      </c>
      <c r="K89" s="7">
        <v>1300510800</v>
      </c>
      <c r="L89" t="b">
        <v>0</v>
      </c>
      <c r="M89" t="b">
        <v>1</v>
      </c>
      <c r="N89" t="s">
        <v>23</v>
      </c>
      <c r="O89" s="4">
        <f t="shared" si="6"/>
        <v>62</v>
      </c>
      <c r="P89" t="str">
        <f t="shared" si="7"/>
        <v>music</v>
      </c>
      <c r="Q89" t="str">
        <f t="shared" si="8"/>
        <v>rock</v>
      </c>
      <c r="R89">
        <f t="shared" si="9"/>
        <v>83.022941970310384</v>
      </c>
      <c r="S89" s="8">
        <f t="shared" si="10"/>
        <v>40610.25</v>
      </c>
      <c r="T89" s="8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7">
        <v>1429160400</v>
      </c>
      <c r="K90" s="7">
        <v>1431061200</v>
      </c>
      <c r="L90" t="b">
        <v>0</v>
      </c>
      <c r="M90" t="b">
        <v>0</v>
      </c>
      <c r="N90" t="s">
        <v>206</v>
      </c>
      <c r="O90" s="4">
        <f t="shared" si="6"/>
        <v>261</v>
      </c>
      <c r="P90" t="str">
        <f t="shared" si="7"/>
        <v>publishing</v>
      </c>
      <c r="Q90" t="str">
        <f t="shared" si="8"/>
        <v>translations</v>
      </c>
      <c r="R90">
        <f t="shared" si="9"/>
        <v>110.76106194690266</v>
      </c>
      <c r="S90" s="8">
        <f t="shared" si="10"/>
        <v>42110.208333333328</v>
      </c>
      <c r="T90" s="8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7">
        <v>1271307600</v>
      </c>
      <c r="K91" s="7">
        <v>1271480400</v>
      </c>
      <c r="L91" t="b">
        <v>0</v>
      </c>
      <c r="M91" t="b">
        <v>0</v>
      </c>
      <c r="N91" t="s">
        <v>33</v>
      </c>
      <c r="O91" s="4">
        <f t="shared" si="6"/>
        <v>253</v>
      </c>
      <c r="P91" t="str">
        <f t="shared" si="7"/>
        <v>theater</v>
      </c>
      <c r="Q91" t="str">
        <f t="shared" si="8"/>
        <v>plays</v>
      </c>
      <c r="R91">
        <f t="shared" si="9"/>
        <v>89.458333333333329</v>
      </c>
      <c r="S91" s="8">
        <f t="shared" si="10"/>
        <v>40283.208333333336</v>
      </c>
      <c r="T91" s="8">
        <f t="shared" si="11"/>
        <v>40285.208333333336</v>
      </c>
    </row>
    <row r="92" spans="1:20" ht="17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7">
        <v>1456380000</v>
      </c>
      <c r="K92" s="7">
        <v>1456380000</v>
      </c>
      <c r="L92" t="b">
        <v>0</v>
      </c>
      <c r="M92" t="b">
        <v>1</v>
      </c>
      <c r="N92" t="s">
        <v>33</v>
      </c>
      <c r="O92" s="4">
        <f t="shared" si="6"/>
        <v>79</v>
      </c>
      <c r="P92" t="str">
        <f t="shared" si="7"/>
        <v>theater</v>
      </c>
      <c r="Q92" t="str">
        <f t="shared" si="8"/>
        <v>plays</v>
      </c>
      <c r="R92">
        <f t="shared" si="9"/>
        <v>57.849056603773583</v>
      </c>
      <c r="S92" s="8">
        <f t="shared" si="10"/>
        <v>42425.25</v>
      </c>
      <c r="T92" s="8">
        <f t="shared" si="11"/>
        <v>42425.25</v>
      </c>
    </row>
    <row r="93" spans="1:20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7">
        <v>1470459600</v>
      </c>
      <c r="K93" s="7">
        <v>1472878800</v>
      </c>
      <c r="L93" t="b">
        <v>0</v>
      </c>
      <c r="M93" t="b">
        <v>0</v>
      </c>
      <c r="N93" t="s">
        <v>206</v>
      </c>
      <c r="O93" s="4">
        <f t="shared" si="6"/>
        <v>48</v>
      </c>
      <c r="P93" t="str">
        <f t="shared" si="7"/>
        <v>publishing</v>
      </c>
      <c r="Q93" t="str">
        <f t="shared" si="8"/>
        <v>translations</v>
      </c>
      <c r="R93">
        <f t="shared" si="9"/>
        <v>109.99705449189985</v>
      </c>
      <c r="S93" s="8">
        <f t="shared" si="10"/>
        <v>42588.208333333328</v>
      </c>
      <c r="T93" s="8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7">
        <v>1277269200</v>
      </c>
      <c r="K94" s="7">
        <v>1277355600</v>
      </c>
      <c r="L94" t="b">
        <v>0</v>
      </c>
      <c r="M94" t="b">
        <v>1</v>
      </c>
      <c r="N94" t="s">
        <v>89</v>
      </c>
      <c r="O94" s="4">
        <f t="shared" si="6"/>
        <v>259</v>
      </c>
      <c r="P94" t="str">
        <f t="shared" si="7"/>
        <v>games</v>
      </c>
      <c r="Q94" t="str">
        <f t="shared" si="8"/>
        <v>video games</v>
      </c>
      <c r="R94">
        <f t="shared" si="9"/>
        <v>103.96586345381526</v>
      </c>
      <c r="S94" s="8">
        <f t="shared" si="10"/>
        <v>40352.208333333336</v>
      </c>
      <c r="T94" s="8">
        <f t="shared" si="11"/>
        <v>40353.208333333336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7">
        <v>1350709200</v>
      </c>
      <c r="K95" s="7">
        <v>1351054800</v>
      </c>
      <c r="L95" t="b">
        <v>0</v>
      </c>
      <c r="M95" t="b">
        <v>1</v>
      </c>
      <c r="N95" t="s">
        <v>33</v>
      </c>
      <c r="O95" s="4">
        <f t="shared" si="6"/>
        <v>61</v>
      </c>
      <c r="P95" t="str">
        <f t="shared" si="7"/>
        <v>theater</v>
      </c>
      <c r="Q95" t="str">
        <f t="shared" si="8"/>
        <v>plays</v>
      </c>
      <c r="R95">
        <f t="shared" si="9"/>
        <v>107.99508196721311</v>
      </c>
      <c r="S95" s="8">
        <f t="shared" si="10"/>
        <v>41202.208333333336</v>
      </c>
      <c r="T95" s="8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7">
        <v>1554613200</v>
      </c>
      <c r="K96" s="7">
        <v>1555563600</v>
      </c>
      <c r="L96" t="b">
        <v>0</v>
      </c>
      <c r="M96" t="b">
        <v>0</v>
      </c>
      <c r="N96" t="s">
        <v>28</v>
      </c>
      <c r="O96" s="4">
        <f t="shared" si="6"/>
        <v>304</v>
      </c>
      <c r="P96" t="str">
        <f t="shared" si="7"/>
        <v>technology</v>
      </c>
      <c r="Q96" t="str">
        <f t="shared" si="8"/>
        <v>web</v>
      </c>
      <c r="R96">
        <f t="shared" si="9"/>
        <v>48.927777777777777</v>
      </c>
      <c r="S96" s="8">
        <f t="shared" si="10"/>
        <v>43562.208333333328</v>
      </c>
      <c r="T96" s="8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7">
        <v>1571029200</v>
      </c>
      <c r="K97" s="7">
        <v>1571634000</v>
      </c>
      <c r="L97" t="b">
        <v>0</v>
      </c>
      <c r="M97" t="b">
        <v>0</v>
      </c>
      <c r="N97" t="s">
        <v>42</v>
      </c>
      <c r="O97" s="4">
        <f t="shared" si="6"/>
        <v>113</v>
      </c>
      <c r="P97" t="str">
        <f t="shared" si="7"/>
        <v>film &amp; video</v>
      </c>
      <c r="Q97" t="str">
        <f t="shared" si="8"/>
        <v>documentary</v>
      </c>
      <c r="R97">
        <f t="shared" si="9"/>
        <v>37.666666666666664</v>
      </c>
      <c r="S97" s="8">
        <f t="shared" si="10"/>
        <v>43752.208333333328</v>
      </c>
      <c r="T97" s="8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7">
        <v>1299736800</v>
      </c>
      <c r="K98" s="7">
        <v>1300856400</v>
      </c>
      <c r="L98" t="b">
        <v>0</v>
      </c>
      <c r="M98" t="b">
        <v>0</v>
      </c>
      <c r="N98" t="s">
        <v>33</v>
      </c>
      <c r="O98" s="4">
        <f t="shared" si="6"/>
        <v>217</v>
      </c>
      <c r="P98" t="str">
        <f t="shared" si="7"/>
        <v>theater</v>
      </c>
      <c r="Q98" t="str">
        <f t="shared" si="8"/>
        <v>plays</v>
      </c>
      <c r="R98">
        <f t="shared" si="9"/>
        <v>64.999141999141997</v>
      </c>
      <c r="S98" s="8">
        <f t="shared" si="10"/>
        <v>40612.25</v>
      </c>
      <c r="T98" s="8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7">
        <v>1435208400</v>
      </c>
      <c r="K99" s="7">
        <v>1439874000</v>
      </c>
      <c r="L99" t="b">
        <v>0</v>
      </c>
      <c r="M99" t="b">
        <v>0</v>
      </c>
      <c r="N99" t="s">
        <v>17</v>
      </c>
      <c r="O99" s="4">
        <f t="shared" si="6"/>
        <v>927</v>
      </c>
      <c r="P99" t="str">
        <f t="shared" si="7"/>
        <v>food</v>
      </c>
      <c r="Q99" t="str">
        <f t="shared" si="8"/>
        <v>food trucks</v>
      </c>
      <c r="R99">
        <f t="shared" si="9"/>
        <v>106.61061946902655</v>
      </c>
      <c r="S99" s="8">
        <f t="shared" si="10"/>
        <v>42180.208333333328</v>
      </c>
      <c r="T99" s="8">
        <f t="shared" si="11"/>
        <v>42234.208333333328</v>
      </c>
    </row>
    <row r="100" spans="1:20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7">
        <v>1437973200</v>
      </c>
      <c r="K100" s="7">
        <v>1438318800</v>
      </c>
      <c r="L100" t="b">
        <v>0</v>
      </c>
      <c r="M100" t="b">
        <v>0</v>
      </c>
      <c r="N100" t="s">
        <v>89</v>
      </c>
      <c r="O100" s="4">
        <f t="shared" si="6"/>
        <v>34</v>
      </c>
      <c r="P100" t="str">
        <f t="shared" si="7"/>
        <v>games</v>
      </c>
      <c r="Q100" t="str">
        <f t="shared" si="8"/>
        <v>video games</v>
      </c>
      <c r="R100">
        <f t="shared" si="9"/>
        <v>27.009016393442622</v>
      </c>
      <c r="S100" s="8">
        <f t="shared" si="10"/>
        <v>42212.208333333328</v>
      </c>
      <c r="T100" s="8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7">
        <v>1416895200</v>
      </c>
      <c r="K101" s="7">
        <v>1419400800</v>
      </c>
      <c r="L101" t="b">
        <v>0</v>
      </c>
      <c r="M101" t="b">
        <v>0</v>
      </c>
      <c r="N101" t="s">
        <v>33</v>
      </c>
      <c r="O101" s="4">
        <f t="shared" si="6"/>
        <v>197</v>
      </c>
      <c r="P101" t="str">
        <f t="shared" si="7"/>
        <v>theater</v>
      </c>
      <c r="Q101" t="str">
        <f t="shared" si="8"/>
        <v>plays</v>
      </c>
      <c r="R101">
        <f t="shared" si="9"/>
        <v>91.16463414634147</v>
      </c>
      <c r="S101" s="8">
        <f t="shared" si="10"/>
        <v>41968.25</v>
      </c>
      <c r="T101" s="8">
        <f t="shared" si="11"/>
        <v>41997.25</v>
      </c>
    </row>
    <row r="102" spans="1:20" ht="17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7">
        <v>1319000400</v>
      </c>
      <c r="K102" s="7">
        <v>1320555600</v>
      </c>
      <c r="L102" t="b">
        <v>0</v>
      </c>
      <c r="M102" t="b">
        <v>0</v>
      </c>
      <c r="N102" t="s">
        <v>33</v>
      </c>
      <c r="O102" s="4">
        <f t="shared" si="6"/>
        <v>1</v>
      </c>
      <c r="P102" t="str">
        <f t="shared" si="7"/>
        <v>theater</v>
      </c>
      <c r="Q102" t="str">
        <f t="shared" si="8"/>
        <v>plays</v>
      </c>
      <c r="R102">
        <f t="shared" si="9"/>
        <v>1</v>
      </c>
      <c r="S102" s="8">
        <f t="shared" si="10"/>
        <v>40835.208333333336</v>
      </c>
      <c r="T102" s="8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7">
        <v>1424498400</v>
      </c>
      <c r="K103" s="7">
        <v>1425103200</v>
      </c>
      <c r="L103" t="b">
        <v>0</v>
      </c>
      <c r="M103" t="b">
        <v>1</v>
      </c>
      <c r="N103" t="s">
        <v>50</v>
      </c>
      <c r="O103" s="4">
        <f t="shared" si="6"/>
        <v>1021</v>
      </c>
      <c r="P103" t="str">
        <f t="shared" si="7"/>
        <v>music</v>
      </c>
      <c r="Q103" t="str">
        <f t="shared" si="8"/>
        <v>electric music</v>
      </c>
      <c r="R103">
        <f t="shared" si="9"/>
        <v>56.054878048780488</v>
      </c>
      <c r="S103" s="8">
        <f t="shared" si="10"/>
        <v>42056.25</v>
      </c>
      <c r="T103" s="8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7">
        <v>1526274000</v>
      </c>
      <c r="K104" s="7">
        <v>1526878800</v>
      </c>
      <c r="L104" t="b">
        <v>0</v>
      </c>
      <c r="M104" t="b">
        <v>1</v>
      </c>
      <c r="N104" t="s">
        <v>65</v>
      </c>
      <c r="O104" s="4">
        <f t="shared" si="6"/>
        <v>282</v>
      </c>
      <c r="P104" t="str">
        <f t="shared" si="7"/>
        <v>technology</v>
      </c>
      <c r="Q104" t="str">
        <f t="shared" si="8"/>
        <v>wearables</v>
      </c>
      <c r="R104">
        <f t="shared" si="9"/>
        <v>31.017857142857142</v>
      </c>
      <c r="S104" s="8">
        <f t="shared" si="10"/>
        <v>43234.208333333328</v>
      </c>
      <c r="T104" s="8">
        <f t="shared" si="11"/>
        <v>43241.208333333328</v>
      </c>
    </row>
    <row r="105" spans="1:20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7">
        <v>1287896400</v>
      </c>
      <c r="K105" s="7">
        <v>1288674000</v>
      </c>
      <c r="L105" t="b">
        <v>0</v>
      </c>
      <c r="M105" t="b">
        <v>0</v>
      </c>
      <c r="N105" t="s">
        <v>50</v>
      </c>
      <c r="O105" s="4">
        <f t="shared" si="6"/>
        <v>25</v>
      </c>
      <c r="P105" t="str">
        <f t="shared" si="7"/>
        <v>music</v>
      </c>
      <c r="Q105" t="str">
        <f t="shared" si="8"/>
        <v>electric music</v>
      </c>
      <c r="R105">
        <f t="shared" si="9"/>
        <v>66.513513513513516</v>
      </c>
      <c r="S105" s="8">
        <f t="shared" si="10"/>
        <v>40475.208333333336</v>
      </c>
      <c r="T105" s="8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7">
        <v>1495515600</v>
      </c>
      <c r="K106" s="7">
        <v>1495602000</v>
      </c>
      <c r="L106" t="b">
        <v>0</v>
      </c>
      <c r="M106" t="b">
        <v>0</v>
      </c>
      <c r="N106" t="s">
        <v>60</v>
      </c>
      <c r="O106" s="4">
        <f t="shared" si="6"/>
        <v>143</v>
      </c>
      <c r="P106" t="str">
        <f t="shared" si="7"/>
        <v>music</v>
      </c>
      <c r="Q106" t="str">
        <f t="shared" si="8"/>
        <v>indie rock</v>
      </c>
      <c r="R106">
        <f t="shared" si="9"/>
        <v>89.005216484089729</v>
      </c>
      <c r="S106" s="8">
        <f t="shared" si="10"/>
        <v>42878.208333333328</v>
      </c>
      <c r="T106" s="8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7">
        <v>1364878800</v>
      </c>
      <c r="K107" s="7">
        <v>1366434000</v>
      </c>
      <c r="L107" t="b">
        <v>0</v>
      </c>
      <c r="M107" t="b">
        <v>0</v>
      </c>
      <c r="N107" t="s">
        <v>28</v>
      </c>
      <c r="O107" s="4">
        <f t="shared" si="6"/>
        <v>145</v>
      </c>
      <c r="P107" t="str">
        <f t="shared" si="7"/>
        <v>technology</v>
      </c>
      <c r="Q107" t="str">
        <f t="shared" si="8"/>
        <v>web</v>
      </c>
      <c r="R107">
        <f t="shared" si="9"/>
        <v>103.46315789473684</v>
      </c>
      <c r="S107" s="8">
        <f t="shared" si="10"/>
        <v>41366.208333333336</v>
      </c>
      <c r="T107" s="8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7">
        <v>1567918800</v>
      </c>
      <c r="K108" s="7">
        <v>1568350800</v>
      </c>
      <c r="L108" t="b">
        <v>0</v>
      </c>
      <c r="M108" t="b">
        <v>0</v>
      </c>
      <c r="N108" t="s">
        <v>33</v>
      </c>
      <c r="O108" s="4">
        <f t="shared" si="6"/>
        <v>359</v>
      </c>
      <c r="P108" t="str">
        <f t="shared" si="7"/>
        <v>theater</v>
      </c>
      <c r="Q108" t="str">
        <f t="shared" si="8"/>
        <v>plays</v>
      </c>
      <c r="R108">
        <f t="shared" si="9"/>
        <v>95.278911564625844</v>
      </c>
      <c r="S108" s="8">
        <f t="shared" si="10"/>
        <v>43716.208333333328</v>
      </c>
      <c r="T108" s="8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7">
        <v>1524459600</v>
      </c>
      <c r="K109" s="7">
        <v>1525928400</v>
      </c>
      <c r="L109" t="b">
        <v>0</v>
      </c>
      <c r="M109" t="b">
        <v>1</v>
      </c>
      <c r="N109" t="s">
        <v>33</v>
      </c>
      <c r="O109" s="4">
        <f t="shared" si="6"/>
        <v>186</v>
      </c>
      <c r="P109" t="str">
        <f t="shared" si="7"/>
        <v>theater</v>
      </c>
      <c r="Q109" t="str">
        <f t="shared" si="8"/>
        <v>plays</v>
      </c>
      <c r="R109">
        <f t="shared" si="9"/>
        <v>75.895348837209298</v>
      </c>
      <c r="S109" s="8">
        <f t="shared" si="10"/>
        <v>43213.208333333328</v>
      </c>
      <c r="T109" s="8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7">
        <v>1333688400</v>
      </c>
      <c r="K110" s="7">
        <v>1336885200</v>
      </c>
      <c r="L110" t="b">
        <v>0</v>
      </c>
      <c r="M110" t="b">
        <v>0</v>
      </c>
      <c r="N110" t="s">
        <v>42</v>
      </c>
      <c r="O110" s="4">
        <f t="shared" si="6"/>
        <v>595</v>
      </c>
      <c r="P110" t="str">
        <f t="shared" si="7"/>
        <v>film &amp; video</v>
      </c>
      <c r="Q110" t="str">
        <f t="shared" si="8"/>
        <v>documentary</v>
      </c>
      <c r="R110">
        <f t="shared" si="9"/>
        <v>107.57831325301204</v>
      </c>
      <c r="S110" s="8">
        <f t="shared" si="10"/>
        <v>41005.208333333336</v>
      </c>
      <c r="T110" s="8">
        <f t="shared" si="11"/>
        <v>41042.208333333336</v>
      </c>
    </row>
    <row r="111" spans="1:20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7">
        <v>1389506400</v>
      </c>
      <c r="K111" s="7">
        <v>1389679200</v>
      </c>
      <c r="L111" t="b">
        <v>0</v>
      </c>
      <c r="M111" t="b">
        <v>0</v>
      </c>
      <c r="N111" t="s">
        <v>269</v>
      </c>
      <c r="O111" s="4">
        <f t="shared" si="6"/>
        <v>59</v>
      </c>
      <c r="P111" t="str">
        <f t="shared" si="7"/>
        <v>film &amp; video</v>
      </c>
      <c r="Q111" t="str">
        <f t="shared" si="8"/>
        <v>television</v>
      </c>
      <c r="R111">
        <f t="shared" si="9"/>
        <v>51.31666666666667</v>
      </c>
      <c r="S111" s="8">
        <f t="shared" si="10"/>
        <v>41651.25</v>
      </c>
      <c r="T111" s="8">
        <f t="shared" si="11"/>
        <v>41653.25</v>
      </c>
    </row>
    <row r="112" spans="1:20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7">
        <v>1536642000</v>
      </c>
      <c r="K112" s="7">
        <v>1538283600</v>
      </c>
      <c r="L112" t="b">
        <v>0</v>
      </c>
      <c r="M112" t="b">
        <v>0</v>
      </c>
      <c r="N112" t="s">
        <v>17</v>
      </c>
      <c r="O112" s="4">
        <f t="shared" si="6"/>
        <v>15</v>
      </c>
      <c r="P112" t="str">
        <f t="shared" si="7"/>
        <v>food</v>
      </c>
      <c r="Q112" t="str">
        <f t="shared" si="8"/>
        <v>food trucks</v>
      </c>
      <c r="R112">
        <f t="shared" si="9"/>
        <v>71.983108108108112</v>
      </c>
      <c r="S112" s="8">
        <f t="shared" si="10"/>
        <v>43354.208333333328</v>
      </c>
      <c r="T112" s="8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7">
        <v>1348290000</v>
      </c>
      <c r="K113" s="7">
        <v>1348808400</v>
      </c>
      <c r="L113" t="b">
        <v>0</v>
      </c>
      <c r="M113" t="b">
        <v>0</v>
      </c>
      <c r="N113" t="s">
        <v>133</v>
      </c>
      <c r="O113" s="4">
        <f t="shared" si="6"/>
        <v>120</v>
      </c>
      <c r="P113" t="str">
        <f t="shared" si="7"/>
        <v>publishing</v>
      </c>
      <c r="Q113" t="str">
        <f t="shared" si="8"/>
        <v>radio &amp; podcasts</v>
      </c>
      <c r="R113">
        <f t="shared" si="9"/>
        <v>108.95414201183432</v>
      </c>
      <c r="S113" s="8">
        <f t="shared" si="10"/>
        <v>41174.208333333336</v>
      </c>
      <c r="T113" s="8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7">
        <v>1408856400</v>
      </c>
      <c r="K114" s="7">
        <v>1410152400</v>
      </c>
      <c r="L114" t="b">
        <v>0</v>
      </c>
      <c r="M114" t="b">
        <v>0</v>
      </c>
      <c r="N114" t="s">
        <v>28</v>
      </c>
      <c r="O114" s="4">
        <f t="shared" si="6"/>
        <v>269</v>
      </c>
      <c r="P114" t="str">
        <f t="shared" si="7"/>
        <v>technology</v>
      </c>
      <c r="Q114" t="str">
        <f t="shared" si="8"/>
        <v>web</v>
      </c>
      <c r="R114">
        <f t="shared" si="9"/>
        <v>35</v>
      </c>
      <c r="S114" s="8">
        <f t="shared" si="10"/>
        <v>41875.208333333336</v>
      </c>
      <c r="T114" s="8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7">
        <v>1505192400</v>
      </c>
      <c r="K115" s="7">
        <v>1505797200</v>
      </c>
      <c r="L115" t="b">
        <v>0</v>
      </c>
      <c r="M115" t="b">
        <v>0</v>
      </c>
      <c r="N115" t="s">
        <v>17</v>
      </c>
      <c r="O115" s="4">
        <f t="shared" si="6"/>
        <v>377</v>
      </c>
      <c r="P115" t="str">
        <f t="shared" si="7"/>
        <v>food</v>
      </c>
      <c r="Q115" t="str">
        <f t="shared" si="8"/>
        <v>food trucks</v>
      </c>
      <c r="R115">
        <f t="shared" si="9"/>
        <v>94.938931297709928</v>
      </c>
      <c r="S115" s="8">
        <f t="shared" si="10"/>
        <v>42990.208333333328</v>
      </c>
      <c r="T115" s="8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7">
        <v>1554786000</v>
      </c>
      <c r="K116" s="7">
        <v>1554872400</v>
      </c>
      <c r="L116" t="b">
        <v>0</v>
      </c>
      <c r="M116" t="b">
        <v>1</v>
      </c>
      <c r="N116" t="s">
        <v>65</v>
      </c>
      <c r="O116" s="4">
        <f t="shared" si="6"/>
        <v>727</v>
      </c>
      <c r="P116" t="str">
        <f t="shared" si="7"/>
        <v>technology</v>
      </c>
      <c r="Q116" t="str">
        <f t="shared" si="8"/>
        <v>wearables</v>
      </c>
      <c r="R116">
        <f t="shared" si="9"/>
        <v>109.65079365079364</v>
      </c>
      <c r="S116" s="8">
        <f t="shared" si="10"/>
        <v>43564.208333333328</v>
      </c>
      <c r="T116" s="8">
        <f t="shared" si="11"/>
        <v>43565.208333333328</v>
      </c>
    </row>
    <row r="117" spans="1:20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7">
        <v>1510898400</v>
      </c>
      <c r="K117" s="7">
        <v>1513922400</v>
      </c>
      <c r="L117" t="b">
        <v>0</v>
      </c>
      <c r="M117" t="b">
        <v>0</v>
      </c>
      <c r="N117" t="s">
        <v>119</v>
      </c>
      <c r="O117" s="4">
        <f t="shared" si="6"/>
        <v>87</v>
      </c>
      <c r="P117" t="str">
        <f t="shared" si="7"/>
        <v>publishing</v>
      </c>
      <c r="Q117" t="str">
        <f t="shared" si="8"/>
        <v>fiction</v>
      </c>
      <c r="R117">
        <f t="shared" si="9"/>
        <v>44.001815980629537</v>
      </c>
      <c r="S117" s="8">
        <f t="shared" si="10"/>
        <v>43056.25</v>
      </c>
      <c r="T117" s="8">
        <f t="shared" si="11"/>
        <v>43091.25</v>
      </c>
    </row>
    <row r="118" spans="1:20" ht="34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7">
        <v>1442552400</v>
      </c>
      <c r="K118" s="7">
        <v>1442638800</v>
      </c>
      <c r="L118" t="b">
        <v>0</v>
      </c>
      <c r="M118" t="b">
        <v>0</v>
      </c>
      <c r="N118" t="s">
        <v>33</v>
      </c>
      <c r="O118" s="4">
        <f t="shared" si="6"/>
        <v>88</v>
      </c>
      <c r="P118" t="str">
        <f t="shared" si="7"/>
        <v>theater</v>
      </c>
      <c r="Q118" t="str">
        <f t="shared" si="8"/>
        <v>plays</v>
      </c>
      <c r="R118">
        <f t="shared" si="9"/>
        <v>86.794520547945211</v>
      </c>
      <c r="S118" s="8">
        <f t="shared" si="10"/>
        <v>42265.208333333328</v>
      </c>
      <c r="T118" s="8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7">
        <v>1316667600</v>
      </c>
      <c r="K119" s="7">
        <v>1317186000</v>
      </c>
      <c r="L119" t="b">
        <v>0</v>
      </c>
      <c r="M119" t="b">
        <v>0</v>
      </c>
      <c r="N119" t="s">
        <v>269</v>
      </c>
      <c r="O119" s="4">
        <f t="shared" si="6"/>
        <v>174</v>
      </c>
      <c r="P119" t="str">
        <f t="shared" si="7"/>
        <v>film &amp; video</v>
      </c>
      <c r="Q119" t="str">
        <f t="shared" si="8"/>
        <v>television</v>
      </c>
      <c r="R119">
        <f t="shared" si="9"/>
        <v>30.992727272727272</v>
      </c>
      <c r="S119" s="8">
        <f t="shared" si="10"/>
        <v>40808.208333333336</v>
      </c>
      <c r="T119" s="8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7">
        <v>1390716000</v>
      </c>
      <c r="K120" s="7">
        <v>1391234400</v>
      </c>
      <c r="L120" t="b">
        <v>0</v>
      </c>
      <c r="M120" t="b">
        <v>0</v>
      </c>
      <c r="N120" t="s">
        <v>122</v>
      </c>
      <c r="O120" s="4">
        <f t="shared" si="6"/>
        <v>118</v>
      </c>
      <c r="P120" t="str">
        <f t="shared" si="7"/>
        <v>photography</v>
      </c>
      <c r="Q120" t="str">
        <f t="shared" si="8"/>
        <v>photography books</v>
      </c>
      <c r="R120">
        <f t="shared" si="9"/>
        <v>94.791044776119406</v>
      </c>
      <c r="S120" s="8">
        <f t="shared" si="10"/>
        <v>41665.25</v>
      </c>
      <c r="T120" s="8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7">
        <v>1402894800</v>
      </c>
      <c r="K121" s="7">
        <v>1404363600</v>
      </c>
      <c r="L121" t="b">
        <v>0</v>
      </c>
      <c r="M121" t="b">
        <v>1</v>
      </c>
      <c r="N121" t="s">
        <v>42</v>
      </c>
      <c r="O121" s="4">
        <f t="shared" si="6"/>
        <v>215</v>
      </c>
      <c r="P121" t="str">
        <f t="shared" si="7"/>
        <v>film &amp; video</v>
      </c>
      <c r="Q121" t="str">
        <f t="shared" si="8"/>
        <v>documentary</v>
      </c>
      <c r="R121">
        <f t="shared" si="9"/>
        <v>69.79220779220779</v>
      </c>
      <c r="S121" s="8">
        <f t="shared" si="10"/>
        <v>41806.208333333336</v>
      </c>
      <c r="T121" s="8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7">
        <v>1429246800</v>
      </c>
      <c r="K122" s="7">
        <v>1429592400</v>
      </c>
      <c r="L122" t="b">
        <v>0</v>
      </c>
      <c r="M122" t="b">
        <v>1</v>
      </c>
      <c r="N122" t="s">
        <v>292</v>
      </c>
      <c r="O122" s="4">
        <f t="shared" si="6"/>
        <v>149</v>
      </c>
      <c r="P122" t="str">
        <f t="shared" si="7"/>
        <v>games</v>
      </c>
      <c r="Q122" t="str">
        <f t="shared" si="8"/>
        <v>mobile games</v>
      </c>
      <c r="R122">
        <f t="shared" si="9"/>
        <v>63.003367003367003</v>
      </c>
      <c r="S122" s="8">
        <f t="shared" si="10"/>
        <v>42111.208333333328</v>
      </c>
      <c r="T122" s="8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7">
        <v>1412485200</v>
      </c>
      <c r="K123" s="7">
        <v>1413608400</v>
      </c>
      <c r="L123" t="b">
        <v>0</v>
      </c>
      <c r="M123" t="b">
        <v>0</v>
      </c>
      <c r="N123" t="s">
        <v>89</v>
      </c>
      <c r="O123" s="4">
        <f t="shared" si="6"/>
        <v>219</v>
      </c>
      <c r="P123" t="str">
        <f t="shared" si="7"/>
        <v>games</v>
      </c>
      <c r="Q123" t="str">
        <f t="shared" si="8"/>
        <v>video games</v>
      </c>
      <c r="R123">
        <f t="shared" si="9"/>
        <v>110.0343300110742</v>
      </c>
      <c r="S123" s="8">
        <f t="shared" si="10"/>
        <v>41917.208333333336</v>
      </c>
      <c r="T123" s="8">
        <f t="shared" si="11"/>
        <v>41930.208333333336</v>
      </c>
    </row>
    <row r="124" spans="1:20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7">
        <v>1417068000</v>
      </c>
      <c r="K124" s="7">
        <v>1419400800</v>
      </c>
      <c r="L124" t="b">
        <v>0</v>
      </c>
      <c r="M124" t="b">
        <v>0</v>
      </c>
      <c r="N124" t="s">
        <v>119</v>
      </c>
      <c r="O124" s="4">
        <f t="shared" si="6"/>
        <v>64</v>
      </c>
      <c r="P124" t="str">
        <f t="shared" si="7"/>
        <v>publishing</v>
      </c>
      <c r="Q124" t="str">
        <f t="shared" si="8"/>
        <v>fiction</v>
      </c>
      <c r="R124">
        <f t="shared" si="9"/>
        <v>25.997933274284026</v>
      </c>
      <c r="S124" s="8">
        <f t="shared" si="10"/>
        <v>41970.25</v>
      </c>
      <c r="T124" s="8">
        <f t="shared" si="11"/>
        <v>41997.25</v>
      </c>
    </row>
    <row r="125" spans="1:20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7">
        <v>1448344800</v>
      </c>
      <c r="K125" s="7">
        <v>1448604000</v>
      </c>
      <c r="L125" t="b">
        <v>1</v>
      </c>
      <c r="M125" t="b">
        <v>0</v>
      </c>
      <c r="N125" t="s">
        <v>33</v>
      </c>
      <c r="O125" s="4">
        <f t="shared" si="6"/>
        <v>19</v>
      </c>
      <c r="P125" t="str">
        <f t="shared" si="7"/>
        <v>theater</v>
      </c>
      <c r="Q125" t="str">
        <f t="shared" si="8"/>
        <v>plays</v>
      </c>
      <c r="R125">
        <f t="shared" si="9"/>
        <v>49.987915407854985</v>
      </c>
      <c r="S125" s="8">
        <f t="shared" si="10"/>
        <v>42332.25</v>
      </c>
      <c r="T125" s="8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7">
        <v>1557723600</v>
      </c>
      <c r="K126" s="7">
        <v>1562302800</v>
      </c>
      <c r="L126" t="b">
        <v>0</v>
      </c>
      <c r="M126" t="b">
        <v>0</v>
      </c>
      <c r="N126" t="s">
        <v>122</v>
      </c>
      <c r="O126" s="4">
        <f t="shared" si="6"/>
        <v>368</v>
      </c>
      <c r="P126" t="str">
        <f t="shared" si="7"/>
        <v>photography</v>
      </c>
      <c r="Q126" t="str">
        <f t="shared" si="8"/>
        <v>photography books</v>
      </c>
      <c r="R126">
        <f t="shared" si="9"/>
        <v>101.72340425531915</v>
      </c>
      <c r="S126" s="8">
        <f t="shared" si="10"/>
        <v>43598.208333333328</v>
      </c>
      <c r="T126" s="8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7">
        <v>1537333200</v>
      </c>
      <c r="K127" s="7">
        <v>1537678800</v>
      </c>
      <c r="L127" t="b">
        <v>0</v>
      </c>
      <c r="M127" t="b">
        <v>0</v>
      </c>
      <c r="N127" t="s">
        <v>33</v>
      </c>
      <c r="O127" s="4">
        <f t="shared" si="6"/>
        <v>160</v>
      </c>
      <c r="P127" t="str">
        <f t="shared" si="7"/>
        <v>theater</v>
      </c>
      <c r="Q127" t="str">
        <f t="shared" si="8"/>
        <v>plays</v>
      </c>
      <c r="R127">
        <f t="shared" si="9"/>
        <v>47.083333333333336</v>
      </c>
      <c r="S127" s="8">
        <f t="shared" si="10"/>
        <v>43362.208333333328</v>
      </c>
      <c r="T127" s="8">
        <f t="shared" si="11"/>
        <v>43366.208333333328</v>
      </c>
    </row>
    <row r="128" spans="1:20" ht="17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7">
        <v>1471150800</v>
      </c>
      <c r="K128" s="7">
        <v>1473570000</v>
      </c>
      <c r="L128" t="b">
        <v>0</v>
      </c>
      <c r="M128" t="b">
        <v>1</v>
      </c>
      <c r="N128" t="s">
        <v>33</v>
      </c>
      <c r="O128" s="4">
        <f t="shared" si="6"/>
        <v>39</v>
      </c>
      <c r="P128" t="str">
        <f t="shared" si="7"/>
        <v>theater</v>
      </c>
      <c r="Q128" t="str">
        <f t="shared" si="8"/>
        <v>plays</v>
      </c>
      <c r="R128">
        <f t="shared" si="9"/>
        <v>89.944444444444443</v>
      </c>
      <c r="S128" s="8">
        <f t="shared" si="10"/>
        <v>42596.208333333328</v>
      </c>
      <c r="T128" s="8">
        <f t="shared" si="11"/>
        <v>42624.208333333328</v>
      </c>
    </row>
    <row r="129" spans="1:20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7">
        <v>1273640400</v>
      </c>
      <c r="K129" s="7">
        <v>1273899600</v>
      </c>
      <c r="L129" t="b">
        <v>0</v>
      </c>
      <c r="M129" t="b">
        <v>0</v>
      </c>
      <c r="N129" t="s">
        <v>33</v>
      </c>
      <c r="O129" s="4">
        <f t="shared" si="6"/>
        <v>51</v>
      </c>
      <c r="P129" t="str">
        <f t="shared" si="7"/>
        <v>theater</v>
      </c>
      <c r="Q129" t="str">
        <f t="shared" si="8"/>
        <v>plays</v>
      </c>
      <c r="R129">
        <f t="shared" si="9"/>
        <v>78.96875</v>
      </c>
      <c r="S129" s="8">
        <f t="shared" si="10"/>
        <v>40310.208333333336</v>
      </c>
      <c r="T129" s="8">
        <f t="shared" si="11"/>
        <v>40313.208333333336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7">
        <v>1282885200</v>
      </c>
      <c r="K130" s="7">
        <v>1284008400</v>
      </c>
      <c r="L130" t="b">
        <v>0</v>
      </c>
      <c r="M130" t="b">
        <v>0</v>
      </c>
      <c r="N130" t="s">
        <v>23</v>
      </c>
      <c r="O130" s="4">
        <f t="shared" si="6"/>
        <v>60</v>
      </c>
      <c r="P130" t="str">
        <f t="shared" si="7"/>
        <v>music</v>
      </c>
      <c r="Q130" t="str">
        <f t="shared" si="8"/>
        <v>rock</v>
      </c>
      <c r="R130">
        <f t="shared" si="9"/>
        <v>80.067669172932327</v>
      </c>
      <c r="S130" s="8">
        <f t="shared" si="10"/>
        <v>40417.208333333336</v>
      </c>
      <c r="T130" s="8">
        <f t="shared" si="11"/>
        <v>40430.208333333336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7">
        <v>1422943200</v>
      </c>
      <c r="K131" s="7">
        <v>1425103200</v>
      </c>
      <c r="L131" t="b">
        <v>0</v>
      </c>
      <c r="M131" t="b">
        <v>0</v>
      </c>
      <c r="N131" t="s">
        <v>17</v>
      </c>
      <c r="O131" s="4">
        <f t="shared" ref="O131:O194" si="12">ROUND(E131/D131*100,0)</f>
        <v>3</v>
      </c>
      <c r="P131" t="str">
        <f t="shared" ref="P131:P194" si="13">LEFT(N131,FIND("/",N131)-1)</f>
        <v>food</v>
      </c>
      <c r="Q131" t="str">
        <f t="shared" ref="Q131:Q194" si="14">RIGHT(N131,LEN(N131)-SEARCH("/",N131))</f>
        <v>food trucks</v>
      </c>
      <c r="R131">
        <f t="shared" ref="R131:R194" si="15">AVERAGE(E131/G131)</f>
        <v>86.472727272727269</v>
      </c>
      <c r="S131" s="8">
        <f t="shared" ref="S131:S194" si="16">(((J131/60)/60)/24)+DATE(1970,1,1)</f>
        <v>42038.25</v>
      </c>
      <c r="T131" s="8">
        <f t="shared" ref="T131:T194" si="1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7">
        <v>1319605200</v>
      </c>
      <c r="K132" s="7">
        <v>1320991200</v>
      </c>
      <c r="L132" t="b">
        <v>0</v>
      </c>
      <c r="M132" t="b">
        <v>0</v>
      </c>
      <c r="N132" t="s">
        <v>53</v>
      </c>
      <c r="O132" s="4">
        <f t="shared" si="12"/>
        <v>155</v>
      </c>
      <c r="P132" t="str">
        <f t="shared" si="13"/>
        <v>film &amp; video</v>
      </c>
      <c r="Q132" t="str">
        <f t="shared" si="14"/>
        <v>drama</v>
      </c>
      <c r="R132">
        <f t="shared" si="15"/>
        <v>28.001876172607879</v>
      </c>
      <c r="S132" s="8">
        <f t="shared" si="16"/>
        <v>40842.208333333336</v>
      </c>
      <c r="T132" s="8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7">
        <v>1385704800</v>
      </c>
      <c r="K133" s="7">
        <v>1386828000</v>
      </c>
      <c r="L133" t="b">
        <v>0</v>
      </c>
      <c r="M133" t="b">
        <v>0</v>
      </c>
      <c r="N133" t="s">
        <v>28</v>
      </c>
      <c r="O133" s="4">
        <f t="shared" si="12"/>
        <v>101</v>
      </c>
      <c r="P133" t="str">
        <f t="shared" si="13"/>
        <v>technology</v>
      </c>
      <c r="Q133" t="str">
        <f t="shared" si="14"/>
        <v>web</v>
      </c>
      <c r="R133">
        <f t="shared" si="15"/>
        <v>67.996725337699544</v>
      </c>
      <c r="S133" s="8">
        <f t="shared" si="16"/>
        <v>41607.25</v>
      </c>
      <c r="T133" s="8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7">
        <v>1515736800</v>
      </c>
      <c r="K134" s="7">
        <v>1517119200</v>
      </c>
      <c r="L134" t="b">
        <v>0</v>
      </c>
      <c r="M134" t="b">
        <v>1</v>
      </c>
      <c r="N134" t="s">
        <v>33</v>
      </c>
      <c r="O134" s="4">
        <f t="shared" si="12"/>
        <v>116</v>
      </c>
      <c r="P134" t="str">
        <f t="shared" si="13"/>
        <v>theater</v>
      </c>
      <c r="Q134" t="str">
        <f t="shared" si="14"/>
        <v>plays</v>
      </c>
      <c r="R134">
        <f t="shared" si="15"/>
        <v>43.078651685393261</v>
      </c>
      <c r="S134" s="8">
        <f t="shared" si="16"/>
        <v>43112.25</v>
      </c>
      <c r="T134" s="8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7">
        <v>1313125200</v>
      </c>
      <c r="K135" s="7">
        <v>1315026000</v>
      </c>
      <c r="L135" t="b">
        <v>0</v>
      </c>
      <c r="M135" t="b">
        <v>0</v>
      </c>
      <c r="N135" t="s">
        <v>319</v>
      </c>
      <c r="O135" s="4">
        <f t="shared" si="12"/>
        <v>311</v>
      </c>
      <c r="P135" t="str">
        <f t="shared" si="13"/>
        <v>music</v>
      </c>
      <c r="Q135" t="str">
        <f t="shared" si="14"/>
        <v>world music</v>
      </c>
      <c r="R135">
        <f t="shared" si="15"/>
        <v>87.95597484276729</v>
      </c>
      <c r="S135" s="8">
        <f t="shared" si="16"/>
        <v>40767.208333333336</v>
      </c>
      <c r="T135" s="8">
        <f t="shared" si="17"/>
        <v>40789.208333333336</v>
      </c>
    </row>
    <row r="136" spans="1:20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7">
        <v>1308459600</v>
      </c>
      <c r="K136" s="7">
        <v>1312693200</v>
      </c>
      <c r="L136" t="b">
        <v>0</v>
      </c>
      <c r="M136" t="b">
        <v>1</v>
      </c>
      <c r="N136" t="s">
        <v>42</v>
      </c>
      <c r="O136" s="4">
        <f t="shared" si="12"/>
        <v>90</v>
      </c>
      <c r="P136" t="str">
        <f t="shared" si="13"/>
        <v>film &amp; video</v>
      </c>
      <c r="Q136" t="str">
        <f t="shared" si="14"/>
        <v>documentary</v>
      </c>
      <c r="R136">
        <f t="shared" si="15"/>
        <v>94.987234042553197</v>
      </c>
      <c r="S136" s="8">
        <f t="shared" si="16"/>
        <v>40713.208333333336</v>
      </c>
      <c r="T136" s="8">
        <f t="shared" si="17"/>
        <v>40762.208333333336</v>
      </c>
    </row>
    <row r="137" spans="1:20" ht="17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7">
        <v>1362636000</v>
      </c>
      <c r="K137" s="7">
        <v>1363064400</v>
      </c>
      <c r="L137" t="b">
        <v>0</v>
      </c>
      <c r="M137" t="b">
        <v>1</v>
      </c>
      <c r="N137" t="s">
        <v>33</v>
      </c>
      <c r="O137" s="4">
        <f t="shared" si="12"/>
        <v>71</v>
      </c>
      <c r="P137" t="str">
        <f t="shared" si="13"/>
        <v>theater</v>
      </c>
      <c r="Q137" t="str">
        <f t="shared" si="14"/>
        <v>plays</v>
      </c>
      <c r="R137">
        <f t="shared" si="15"/>
        <v>46.905982905982903</v>
      </c>
      <c r="S137" s="8">
        <f t="shared" si="16"/>
        <v>41340.25</v>
      </c>
      <c r="T137" s="8">
        <f t="shared" si="17"/>
        <v>41345.208333333336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7">
        <v>1402117200</v>
      </c>
      <c r="K138" s="7">
        <v>1403154000</v>
      </c>
      <c r="L138" t="b">
        <v>0</v>
      </c>
      <c r="M138" t="b">
        <v>1</v>
      </c>
      <c r="N138" t="s">
        <v>53</v>
      </c>
      <c r="O138" s="4">
        <f t="shared" si="12"/>
        <v>3</v>
      </c>
      <c r="P138" t="str">
        <f t="shared" si="13"/>
        <v>film &amp; video</v>
      </c>
      <c r="Q138" t="str">
        <f t="shared" si="14"/>
        <v>drama</v>
      </c>
      <c r="R138">
        <f t="shared" si="15"/>
        <v>46.913793103448278</v>
      </c>
      <c r="S138" s="8">
        <f t="shared" si="16"/>
        <v>41797.208333333336</v>
      </c>
      <c r="T138" s="8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7">
        <v>1286341200</v>
      </c>
      <c r="K139" s="7">
        <v>1286859600</v>
      </c>
      <c r="L139" t="b">
        <v>0</v>
      </c>
      <c r="M139" t="b">
        <v>0</v>
      </c>
      <c r="N139" t="s">
        <v>68</v>
      </c>
      <c r="O139" s="4">
        <f t="shared" si="12"/>
        <v>262</v>
      </c>
      <c r="P139" t="str">
        <f t="shared" si="13"/>
        <v>publishing</v>
      </c>
      <c r="Q139" t="str">
        <f t="shared" si="14"/>
        <v>nonfiction</v>
      </c>
      <c r="R139">
        <f t="shared" si="15"/>
        <v>94.24</v>
      </c>
      <c r="S139" s="8">
        <f t="shared" si="16"/>
        <v>40457.208333333336</v>
      </c>
      <c r="T139" s="8">
        <f t="shared" si="17"/>
        <v>40463.208333333336</v>
      </c>
    </row>
    <row r="140" spans="1:20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7">
        <v>1348808400</v>
      </c>
      <c r="K140" s="7">
        <v>1349326800</v>
      </c>
      <c r="L140" t="b">
        <v>0</v>
      </c>
      <c r="M140" t="b">
        <v>0</v>
      </c>
      <c r="N140" t="s">
        <v>292</v>
      </c>
      <c r="O140" s="4">
        <f t="shared" si="12"/>
        <v>96</v>
      </c>
      <c r="P140" t="str">
        <f t="shared" si="13"/>
        <v>games</v>
      </c>
      <c r="Q140" t="str">
        <f t="shared" si="14"/>
        <v>mobile games</v>
      </c>
      <c r="R140">
        <f t="shared" si="15"/>
        <v>80.139130434782615</v>
      </c>
      <c r="S140" s="8">
        <f t="shared" si="16"/>
        <v>41180.208333333336</v>
      </c>
      <c r="T140" s="8">
        <f t="shared" si="17"/>
        <v>41186.208333333336</v>
      </c>
    </row>
    <row r="141" spans="1:20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7">
        <v>1429592400</v>
      </c>
      <c r="K141" s="7">
        <v>1430974800</v>
      </c>
      <c r="L141" t="b">
        <v>0</v>
      </c>
      <c r="M141" t="b">
        <v>1</v>
      </c>
      <c r="N141" t="s">
        <v>65</v>
      </c>
      <c r="O141" s="4">
        <f t="shared" si="12"/>
        <v>21</v>
      </c>
      <c r="P141" t="str">
        <f t="shared" si="13"/>
        <v>technology</v>
      </c>
      <c r="Q141" t="str">
        <f t="shared" si="14"/>
        <v>wearables</v>
      </c>
      <c r="R141">
        <f t="shared" si="15"/>
        <v>59.036809815950917</v>
      </c>
      <c r="S141" s="8">
        <f t="shared" si="16"/>
        <v>42115.208333333328</v>
      </c>
      <c r="T141" s="8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7">
        <v>1519538400</v>
      </c>
      <c r="K142" s="7">
        <v>1519970400</v>
      </c>
      <c r="L142" t="b">
        <v>0</v>
      </c>
      <c r="M142" t="b">
        <v>0</v>
      </c>
      <c r="N142" t="s">
        <v>42</v>
      </c>
      <c r="O142" s="4">
        <f t="shared" si="12"/>
        <v>223</v>
      </c>
      <c r="P142" t="str">
        <f t="shared" si="13"/>
        <v>film &amp; video</v>
      </c>
      <c r="Q142" t="str">
        <f t="shared" si="14"/>
        <v>documentary</v>
      </c>
      <c r="R142">
        <f t="shared" si="15"/>
        <v>65.989247311827953</v>
      </c>
      <c r="S142" s="8">
        <f t="shared" si="16"/>
        <v>43156.25</v>
      </c>
      <c r="T142" s="8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7">
        <v>1434085200</v>
      </c>
      <c r="K143" s="7">
        <v>1434603600</v>
      </c>
      <c r="L143" t="b">
        <v>0</v>
      </c>
      <c r="M143" t="b">
        <v>0</v>
      </c>
      <c r="N143" t="s">
        <v>28</v>
      </c>
      <c r="O143" s="4">
        <f t="shared" si="12"/>
        <v>102</v>
      </c>
      <c r="P143" t="str">
        <f t="shared" si="13"/>
        <v>technology</v>
      </c>
      <c r="Q143" t="str">
        <f t="shared" si="14"/>
        <v>web</v>
      </c>
      <c r="R143">
        <f t="shared" si="15"/>
        <v>60.992530345471522</v>
      </c>
      <c r="S143" s="8">
        <f t="shared" si="16"/>
        <v>42167.208333333328</v>
      </c>
      <c r="T143" s="8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7">
        <v>1333688400</v>
      </c>
      <c r="K144" s="7">
        <v>1337230800</v>
      </c>
      <c r="L144" t="b">
        <v>0</v>
      </c>
      <c r="M144" t="b">
        <v>0</v>
      </c>
      <c r="N144" t="s">
        <v>28</v>
      </c>
      <c r="O144" s="4">
        <f t="shared" si="12"/>
        <v>230</v>
      </c>
      <c r="P144" t="str">
        <f t="shared" si="13"/>
        <v>technology</v>
      </c>
      <c r="Q144" t="str">
        <f t="shared" si="14"/>
        <v>web</v>
      </c>
      <c r="R144">
        <f t="shared" si="15"/>
        <v>98.307692307692307</v>
      </c>
      <c r="S144" s="8">
        <f t="shared" si="16"/>
        <v>41005.208333333336</v>
      </c>
      <c r="T144" s="8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7">
        <v>1277701200</v>
      </c>
      <c r="K145" s="7">
        <v>1279429200</v>
      </c>
      <c r="L145" t="b">
        <v>0</v>
      </c>
      <c r="M145" t="b">
        <v>0</v>
      </c>
      <c r="N145" t="s">
        <v>60</v>
      </c>
      <c r="O145" s="4">
        <f t="shared" si="12"/>
        <v>136</v>
      </c>
      <c r="P145" t="str">
        <f t="shared" si="13"/>
        <v>music</v>
      </c>
      <c r="Q145" t="str">
        <f t="shared" si="14"/>
        <v>indie rock</v>
      </c>
      <c r="R145">
        <f t="shared" si="15"/>
        <v>104.6</v>
      </c>
      <c r="S145" s="8">
        <f t="shared" si="16"/>
        <v>40357.208333333336</v>
      </c>
      <c r="T145" s="8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7">
        <v>1560747600</v>
      </c>
      <c r="K146" s="7">
        <v>1561438800</v>
      </c>
      <c r="L146" t="b">
        <v>0</v>
      </c>
      <c r="M146" t="b">
        <v>0</v>
      </c>
      <c r="N146" t="s">
        <v>33</v>
      </c>
      <c r="O146" s="4">
        <f t="shared" si="12"/>
        <v>129</v>
      </c>
      <c r="P146" t="str">
        <f t="shared" si="13"/>
        <v>theater</v>
      </c>
      <c r="Q146" t="str">
        <f t="shared" si="14"/>
        <v>plays</v>
      </c>
      <c r="R146">
        <f t="shared" si="15"/>
        <v>86.066666666666663</v>
      </c>
      <c r="S146" s="8">
        <f t="shared" si="16"/>
        <v>43633.208333333328</v>
      </c>
      <c r="T146" s="8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7">
        <v>1410066000</v>
      </c>
      <c r="K147" s="7">
        <v>1410498000</v>
      </c>
      <c r="L147" t="b">
        <v>0</v>
      </c>
      <c r="M147" t="b">
        <v>0</v>
      </c>
      <c r="N147" t="s">
        <v>65</v>
      </c>
      <c r="O147" s="4">
        <f t="shared" si="12"/>
        <v>237</v>
      </c>
      <c r="P147" t="str">
        <f t="shared" si="13"/>
        <v>technology</v>
      </c>
      <c r="Q147" t="str">
        <f t="shared" si="14"/>
        <v>wearables</v>
      </c>
      <c r="R147">
        <f t="shared" si="15"/>
        <v>76.989583333333329</v>
      </c>
      <c r="S147" s="8">
        <f t="shared" si="16"/>
        <v>41889.208333333336</v>
      </c>
      <c r="T147" s="8">
        <f t="shared" si="17"/>
        <v>41894.208333333336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7">
        <v>1320732000</v>
      </c>
      <c r="K148" s="7">
        <v>1322460000</v>
      </c>
      <c r="L148" t="b">
        <v>0</v>
      </c>
      <c r="M148" t="b">
        <v>0</v>
      </c>
      <c r="N148" t="s">
        <v>33</v>
      </c>
      <c r="O148" s="4">
        <f t="shared" si="12"/>
        <v>17</v>
      </c>
      <c r="P148" t="str">
        <f t="shared" si="13"/>
        <v>theater</v>
      </c>
      <c r="Q148" t="str">
        <f t="shared" si="14"/>
        <v>plays</v>
      </c>
      <c r="R148">
        <f t="shared" si="15"/>
        <v>29.764705882352942</v>
      </c>
      <c r="S148" s="8">
        <f t="shared" si="16"/>
        <v>40855.25</v>
      </c>
      <c r="T148" s="8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7">
        <v>1465794000</v>
      </c>
      <c r="K149" s="7">
        <v>1466312400</v>
      </c>
      <c r="L149" t="b">
        <v>0</v>
      </c>
      <c r="M149" t="b">
        <v>1</v>
      </c>
      <c r="N149" t="s">
        <v>33</v>
      </c>
      <c r="O149" s="4">
        <f t="shared" si="12"/>
        <v>112</v>
      </c>
      <c r="P149" t="str">
        <f t="shared" si="13"/>
        <v>theater</v>
      </c>
      <c r="Q149" t="str">
        <f t="shared" si="14"/>
        <v>plays</v>
      </c>
      <c r="R149">
        <f t="shared" si="15"/>
        <v>46.91959798994975</v>
      </c>
      <c r="S149" s="8">
        <f t="shared" si="16"/>
        <v>42534.208333333328</v>
      </c>
      <c r="T149" s="8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7">
        <v>1500958800</v>
      </c>
      <c r="K150" s="7">
        <v>1501736400</v>
      </c>
      <c r="L150" t="b">
        <v>0</v>
      </c>
      <c r="M150" t="b">
        <v>0</v>
      </c>
      <c r="N150" t="s">
        <v>65</v>
      </c>
      <c r="O150" s="4">
        <f t="shared" si="12"/>
        <v>121</v>
      </c>
      <c r="P150" t="str">
        <f t="shared" si="13"/>
        <v>technology</v>
      </c>
      <c r="Q150" t="str">
        <f t="shared" si="14"/>
        <v>wearables</v>
      </c>
      <c r="R150">
        <f t="shared" si="15"/>
        <v>105.18691588785046</v>
      </c>
      <c r="S150" s="8">
        <f t="shared" si="16"/>
        <v>42941.208333333328</v>
      </c>
      <c r="T150" s="8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7">
        <v>1357020000</v>
      </c>
      <c r="K151" s="7">
        <v>1361512800</v>
      </c>
      <c r="L151" t="b">
        <v>0</v>
      </c>
      <c r="M151" t="b">
        <v>0</v>
      </c>
      <c r="N151" t="s">
        <v>60</v>
      </c>
      <c r="O151" s="4">
        <f t="shared" si="12"/>
        <v>220</v>
      </c>
      <c r="P151" t="str">
        <f t="shared" si="13"/>
        <v>music</v>
      </c>
      <c r="Q151" t="str">
        <f t="shared" si="14"/>
        <v>indie rock</v>
      </c>
      <c r="R151">
        <f t="shared" si="15"/>
        <v>69.907692307692301</v>
      </c>
      <c r="S151" s="8">
        <f t="shared" si="16"/>
        <v>41275.25</v>
      </c>
      <c r="T151" s="8">
        <f t="shared" si="17"/>
        <v>41327.25</v>
      </c>
    </row>
    <row r="152" spans="1:20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7">
        <v>1544940000</v>
      </c>
      <c r="K152" s="7">
        <v>1545026400</v>
      </c>
      <c r="L152" t="b">
        <v>0</v>
      </c>
      <c r="M152" t="b">
        <v>0</v>
      </c>
      <c r="N152" t="s">
        <v>23</v>
      </c>
      <c r="O152" s="4">
        <f t="shared" si="12"/>
        <v>1</v>
      </c>
      <c r="P152" t="str">
        <f t="shared" si="13"/>
        <v>music</v>
      </c>
      <c r="Q152" t="str">
        <f t="shared" si="14"/>
        <v>rock</v>
      </c>
      <c r="R152">
        <f t="shared" si="15"/>
        <v>1</v>
      </c>
      <c r="S152" s="8">
        <f t="shared" si="16"/>
        <v>43450.25</v>
      </c>
      <c r="T152" s="8">
        <f t="shared" si="17"/>
        <v>43451.25</v>
      </c>
    </row>
    <row r="153" spans="1:20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7">
        <v>1402290000</v>
      </c>
      <c r="K153" s="7">
        <v>1406696400</v>
      </c>
      <c r="L153" t="b">
        <v>0</v>
      </c>
      <c r="M153" t="b">
        <v>0</v>
      </c>
      <c r="N153" t="s">
        <v>50</v>
      </c>
      <c r="O153" s="4">
        <f t="shared" si="12"/>
        <v>64</v>
      </c>
      <c r="P153" t="str">
        <f t="shared" si="13"/>
        <v>music</v>
      </c>
      <c r="Q153" t="str">
        <f t="shared" si="14"/>
        <v>electric music</v>
      </c>
      <c r="R153">
        <f t="shared" si="15"/>
        <v>60.011588275391958</v>
      </c>
      <c r="S153" s="8">
        <f t="shared" si="16"/>
        <v>41799.208333333336</v>
      </c>
      <c r="T153" s="8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7">
        <v>1487311200</v>
      </c>
      <c r="K154" s="7">
        <v>1487916000</v>
      </c>
      <c r="L154" t="b">
        <v>0</v>
      </c>
      <c r="M154" t="b">
        <v>0</v>
      </c>
      <c r="N154" t="s">
        <v>60</v>
      </c>
      <c r="O154" s="4">
        <f t="shared" si="12"/>
        <v>423</v>
      </c>
      <c r="P154" t="str">
        <f t="shared" si="13"/>
        <v>music</v>
      </c>
      <c r="Q154" t="str">
        <f t="shared" si="14"/>
        <v>indie rock</v>
      </c>
      <c r="R154">
        <f t="shared" si="15"/>
        <v>52.006220379146917</v>
      </c>
      <c r="S154" s="8">
        <f t="shared" si="16"/>
        <v>42783.25</v>
      </c>
      <c r="T154" s="8">
        <f t="shared" si="17"/>
        <v>42790.25</v>
      </c>
    </row>
    <row r="155" spans="1:20" ht="17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7">
        <v>1350622800</v>
      </c>
      <c r="K155" s="7">
        <v>1351141200</v>
      </c>
      <c r="L155" t="b">
        <v>0</v>
      </c>
      <c r="M155" t="b">
        <v>0</v>
      </c>
      <c r="N155" t="s">
        <v>33</v>
      </c>
      <c r="O155" s="4">
        <f t="shared" si="12"/>
        <v>93</v>
      </c>
      <c r="P155" t="str">
        <f t="shared" si="13"/>
        <v>theater</v>
      </c>
      <c r="Q155" t="str">
        <f t="shared" si="14"/>
        <v>plays</v>
      </c>
      <c r="R155">
        <f t="shared" si="15"/>
        <v>31.000176025347649</v>
      </c>
      <c r="S155" s="8">
        <f t="shared" si="16"/>
        <v>41201.208333333336</v>
      </c>
      <c r="T155" s="8">
        <f t="shared" si="17"/>
        <v>41207.208333333336</v>
      </c>
    </row>
    <row r="156" spans="1:20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7">
        <v>1463029200</v>
      </c>
      <c r="K156" s="7">
        <v>1465016400</v>
      </c>
      <c r="L156" t="b">
        <v>0</v>
      </c>
      <c r="M156" t="b">
        <v>1</v>
      </c>
      <c r="N156" t="s">
        <v>60</v>
      </c>
      <c r="O156" s="4">
        <f t="shared" si="12"/>
        <v>59</v>
      </c>
      <c r="P156" t="str">
        <f t="shared" si="13"/>
        <v>music</v>
      </c>
      <c r="Q156" t="str">
        <f t="shared" si="14"/>
        <v>indie rock</v>
      </c>
      <c r="R156">
        <f t="shared" si="15"/>
        <v>95.042492917847028</v>
      </c>
      <c r="S156" s="8">
        <f t="shared" si="16"/>
        <v>42502.208333333328</v>
      </c>
      <c r="T156" s="8">
        <f t="shared" si="17"/>
        <v>42525.208333333328</v>
      </c>
    </row>
    <row r="157" spans="1:20" ht="17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7">
        <v>1269493200</v>
      </c>
      <c r="K157" s="7">
        <v>1270789200</v>
      </c>
      <c r="L157" t="b">
        <v>0</v>
      </c>
      <c r="M157" t="b">
        <v>0</v>
      </c>
      <c r="N157" t="s">
        <v>33</v>
      </c>
      <c r="O157" s="4">
        <f t="shared" si="12"/>
        <v>65</v>
      </c>
      <c r="P157" t="str">
        <f t="shared" si="13"/>
        <v>theater</v>
      </c>
      <c r="Q157" t="str">
        <f t="shared" si="14"/>
        <v>plays</v>
      </c>
      <c r="R157">
        <f t="shared" si="15"/>
        <v>75.968174204355108</v>
      </c>
      <c r="S157" s="8">
        <f t="shared" si="16"/>
        <v>40262.208333333336</v>
      </c>
      <c r="T157" s="8">
        <f t="shared" si="17"/>
        <v>40277.208333333336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7">
        <v>1570251600</v>
      </c>
      <c r="K158" s="7">
        <v>1572325200</v>
      </c>
      <c r="L158" t="b">
        <v>0</v>
      </c>
      <c r="M158" t="b">
        <v>0</v>
      </c>
      <c r="N158" t="s">
        <v>23</v>
      </c>
      <c r="O158" s="4">
        <f t="shared" si="12"/>
        <v>74</v>
      </c>
      <c r="P158" t="str">
        <f t="shared" si="13"/>
        <v>music</v>
      </c>
      <c r="Q158" t="str">
        <f t="shared" si="14"/>
        <v>rock</v>
      </c>
      <c r="R158">
        <f t="shared" si="15"/>
        <v>71.013192612137203</v>
      </c>
      <c r="S158" s="8">
        <f t="shared" si="16"/>
        <v>43743.208333333328</v>
      </c>
      <c r="T158" s="8">
        <f t="shared" si="17"/>
        <v>43767.208333333328</v>
      </c>
    </row>
    <row r="159" spans="1:20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7">
        <v>1388383200</v>
      </c>
      <c r="K159" s="7">
        <v>1389420000</v>
      </c>
      <c r="L159" t="b">
        <v>0</v>
      </c>
      <c r="M159" t="b">
        <v>0</v>
      </c>
      <c r="N159" t="s">
        <v>122</v>
      </c>
      <c r="O159" s="4">
        <f t="shared" si="12"/>
        <v>53</v>
      </c>
      <c r="P159" t="str">
        <f t="shared" si="13"/>
        <v>photography</v>
      </c>
      <c r="Q159" t="str">
        <f t="shared" si="14"/>
        <v>photography books</v>
      </c>
      <c r="R159">
        <f t="shared" si="15"/>
        <v>73.733333333333334</v>
      </c>
      <c r="S159" s="8">
        <f t="shared" si="16"/>
        <v>41638.25</v>
      </c>
      <c r="T159" s="8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7">
        <v>1449554400</v>
      </c>
      <c r="K160" s="7">
        <v>1449640800</v>
      </c>
      <c r="L160" t="b">
        <v>0</v>
      </c>
      <c r="M160" t="b">
        <v>0</v>
      </c>
      <c r="N160" t="s">
        <v>23</v>
      </c>
      <c r="O160" s="4">
        <f t="shared" si="12"/>
        <v>221</v>
      </c>
      <c r="P160" t="str">
        <f t="shared" si="13"/>
        <v>music</v>
      </c>
      <c r="Q160" t="str">
        <f t="shared" si="14"/>
        <v>rock</v>
      </c>
      <c r="R160">
        <f t="shared" si="15"/>
        <v>113.17073170731707</v>
      </c>
      <c r="S160" s="8">
        <f t="shared" si="16"/>
        <v>42346.25</v>
      </c>
      <c r="T160" s="8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7">
        <v>1553662800</v>
      </c>
      <c r="K161" s="7">
        <v>1555218000</v>
      </c>
      <c r="L161" t="b">
        <v>0</v>
      </c>
      <c r="M161" t="b">
        <v>1</v>
      </c>
      <c r="N161" t="s">
        <v>33</v>
      </c>
      <c r="O161" s="4">
        <f t="shared" si="12"/>
        <v>100</v>
      </c>
      <c r="P161" t="str">
        <f t="shared" si="13"/>
        <v>theater</v>
      </c>
      <c r="Q161" t="str">
        <f t="shared" si="14"/>
        <v>plays</v>
      </c>
      <c r="R161">
        <f t="shared" si="15"/>
        <v>105.00933552992861</v>
      </c>
      <c r="S161" s="8">
        <f t="shared" si="16"/>
        <v>43551.208333333328</v>
      </c>
      <c r="T161" s="8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7">
        <v>1556341200</v>
      </c>
      <c r="K162" s="7">
        <v>1557723600</v>
      </c>
      <c r="L162" t="b">
        <v>0</v>
      </c>
      <c r="M162" t="b">
        <v>0</v>
      </c>
      <c r="N162" t="s">
        <v>65</v>
      </c>
      <c r="O162" s="4">
        <f t="shared" si="12"/>
        <v>162</v>
      </c>
      <c r="P162" t="str">
        <f t="shared" si="13"/>
        <v>technology</v>
      </c>
      <c r="Q162" t="str">
        <f t="shared" si="14"/>
        <v>wearables</v>
      </c>
      <c r="R162">
        <f t="shared" si="15"/>
        <v>79.176829268292678</v>
      </c>
      <c r="S162" s="8">
        <f t="shared" si="16"/>
        <v>43582.208333333328</v>
      </c>
      <c r="T162" s="8">
        <f t="shared" si="17"/>
        <v>43598.208333333328</v>
      </c>
    </row>
    <row r="163" spans="1:20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7">
        <v>1442984400</v>
      </c>
      <c r="K163" s="7">
        <v>1443502800</v>
      </c>
      <c r="L163" t="b">
        <v>0</v>
      </c>
      <c r="M163" t="b">
        <v>1</v>
      </c>
      <c r="N163" t="s">
        <v>28</v>
      </c>
      <c r="O163" s="4">
        <f t="shared" si="12"/>
        <v>78</v>
      </c>
      <c r="P163" t="str">
        <f t="shared" si="13"/>
        <v>technology</v>
      </c>
      <c r="Q163" t="str">
        <f t="shared" si="14"/>
        <v>web</v>
      </c>
      <c r="R163">
        <f t="shared" si="15"/>
        <v>57.333333333333336</v>
      </c>
      <c r="S163" s="8">
        <f t="shared" si="16"/>
        <v>42270.208333333328</v>
      </c>
      <c r="T163" s="8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7">
        <v>1544248800</v>
      </c>
      <c r="K164" s="7">
        <v>1546840800</v>
      </c>
      <c r="L164" t="b">
        <v>0</v>
      </c>
      <c r="M164" t="b">
        <v>0</v>
      </c>
      <c r="N164" t="s">
        <v>23</v>
      </c>
      <c r="O164" s="4">
        <f t="shared" si="12"/>
        <v>150</v>
      </c>
      <c r="P164" t="str">
        <f t="shared" si="13"/>
        <v>music</v>
      </c>
      <c r="Q164" t="str">
        <f t="shared" si="14"/>
        <v>rock</v>
      </c>
      <c r="R164">
        <f t="shared" si="15"/>
        <v>58.178343949044589</v>
      </c>
      <c r="S164" s="8">
        <f t="shared" si="16"/>
        <v>43442.25</v>
      </c>
      <c r="T164" s="8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7">
        <v>1508475600</v>
      </c>
      <c r="K165" s="7">
        <v>1512712800</v>
      </c>
      <c r="L165" t="b">
        <v>0</v>
      </c>
      <c r="M165" t="b">
        <v>1</v>
      </c>
      <c r="N165" t="s">
        <v>122</v>
      </c>
      <c r="O165" s="4">
        <f t="shared" si="12"/>
        <v>253</v>
      </c>
      <c r="P165" t="str">
        <f t="shared" si="13"/>
        <v>photography</v>
      </c>
      <c r="Q165" t="str">
        <f t="shared" si="14"/>
        <v>photography books</v>
      </c>
      <c r="R165">
        <f t="shared" si="15"/>
        <v>36.032520325203251</v>
      </c>
      <c r="S165" s="8">
        <f t="shared" si="16"/>
        <v>43028.208333333328</v>
      </c>
      <c r="T165" s="8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7">
        <v>1507438800</v>
      </c>
      <c r="K166" s="7">
        <v>1507525200</v>
      </c>
      <c r="L166" t="b">
        <v>0</v>
      </c>
      <c r="M166" t="b">
        <v>0</v>
      </c>
      <c r="N166" t="s">
        <v>33</v>
      </c>
      <c r="O166" s="4">
        <f t="shared" si="12"/>
        <v>100</v>
      </c>
      <c r="P166" t="str">
        <f t="shared" si="13"/>
        <v>theater</v>
      </c>
      <c r="Q166" t="str">
        <f t="shared" si="14"/>
        <v>plays</v>
      </c>
      <c r="R166">
        <f t="shared" si="15"/>
        <v>107.99068767908309</v>
      </c>
      <c r="S166" s="8">
        <f t="shared" si="16"/>
        <v>43016.208333333328</v>
      </c>
      <c r="T166" s="8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7">
        <v>1501563600</v>
      </c>
      <c r="K167" s="7">
        <v>1504328400</v>
      </c>
      <c r="L167" t="b">
        <v>0</v>
      </c>
      <c r="M167" t="b">
        <v>0</v>
      </c>
      <c r="N167" t="s">
        <v>28</v>
      </c>
      <c r="O167" s="4">
        <f t="shared" si="12"/>
        <v>122</v>
      </c>
      <c r="P167" t="str">
        <f t="shared" si="13"/>
        <v>technology</v>
      </c>
      <c r="Q167" t="str">
        <f t="shared" si="14"/>
        <v>web</v>
      </c>
      <c r="R167">
        <f t="shared" si="15"/>
        <v>44.005985634477256</v>
      </c>
      <c r="S167" s="8">
        <f t="shared" si="16"/>
        <v>42948.208333333328</v>
      </c>
      <c r="T167" s="8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7">
        <v>1292997600</v>
      </c>
      <c r="K168" s="7">
        <v>1293343200</v>
      </c>
      <c r="L168" t="b">
        <v>0</v>
      </c>
      <c r="M168" t="b">
        <v>0</v>
      </c>
      <c r="N168" t="s">
        <v>122</v>
      </c>
      <c r="O168" s="4">
        <f t="shared" si="12"/>
        <v>137</v>
      </c>
      <c r="P168" t="str">
        <f t="shared" si="13"/>
        <v>photography</v>
      </c>
      <c r="Q168" t="str">
        <f t="shared" si="14"/>
        <v>photography books</v>
      </c>
      <c r="R168">
        <f t="shared" si="15"/>
        <v>55.077868852459019</v>
      </c>
      <c r="S168" s="8">
        <f t="shared" si="16"/>
        <v>40534.25</v>
      </c>
      <c r="T168" s="8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7">
        <v>1370840400</v>
      </c>
      <c r="K169" s="7">
        <v>1371704400</v>
      </c>
      <c r="L169" t="b">
        <v>0</v>
      </c>
      <c r="M169" t="b">
        <v>0</v>
      </c>
      <c r="N169" t="s">
        <v>33</v>
      </c>
      <c r="O169" s="4">
        <f t="shared" si="12"/>
        <v>416</v>
      </c>
      <c r="P169" t="str">
        <f t="shared" si="13"/>
        <v>theater</v>
      </c>
      <c r="Q169" t="str">
        <f t="shared" si="14"/>
        <v>plays</v>
      </c>
      <c r="R169">
        <f t="shared" si="15"/>
        <v>74</v>
      </c>
      <c r="S169" s="8">
        <f t="shared" si="16"/>
        <v>41435.208333333336</v>
      </c>
      <c r="T169" s="8">
        <f t="shared" si="17"/>
        <v>41445.208333333336</v>
      </c>
    </row>
    <row r="170" spans="1:20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7">
        <v>1550815200</v>
      </c>
      <c r="K170" s="7">
        <v>1552798800</v>
      </c>
      <c r="L170" t="b">
        <v>0</v>
      </c>
      <c r="M170" t="b">
        <v>1</v>
      </c>
      <c r="N170" t="s">
        <v>60</v>
      </c>
      <c r="O170" s="4">
        <f t="shared" si="12"/>
        <v>31</v>
      </c>
      <c r="P170" t="str">
        <f t="shared" si="13"/>
        <v>music</v>
      </c>
      <c r="Q170" t="str">
        <f t="shared" si="14"/>
        <v>indie rock</v>
      </c>
      <c r="R170">
        <f t="shared" si="15"/>
        <v>41.996858638743454</v>
      </c>
      <c r="S170" s="8">
        <f t="shared" si="16"/>
        <v>43518.25</v>
      </c>
      <c r="T170" s="8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7">
        <v>1339909200</v>
      </c>
      <c r="K171" s="7">
        <v>1342328400</v>
      </c>
      <c r="L171" t="b">
        <v>0</v>
      </c>
      <c r="M171" t="b">
        <v>1</v>
      </c>
      <c r="N171" t="s">
        <v>100</v>
      </c>
      <c r="O171" s="4">
        <f t="shared" si="12"/>
        <v>424</v>
      </c>
      <c r="P171" t="str">
        <f t="shared" si="13"/>
        <v>film &amp; video</v>
      </c>
      <c r="Q171" t="str">
        <f t="shared" si="14"/>
        <v>shorts</v>
      </c>
      <c r="R171">
        <f t="shared" si="15"/>
        <v>77.988161010260455</v>
      </c>
      <c r="S171" s="8">
        <f t="shared" si="16"/>
        <v>41077.208333333336</v>
      </c>
      <c r="T171" s="8">
        <f t="shared" si="17"/>
        <v>41105.208333333336</v>
      </c>
    </row>
    <row r="172" spans="1:20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7">
        <v>1501736400</v>
      </c>
      <c r="K172" s="7">
        <v>1502341200</v>
      </c>
      <c r="L172" t="b">
        <v>0</v>
      </c>
      <c r="M172" t="b">
        <v>0</v>
      </c>
      <c r="N172" t="s">
        <v>60</v>
      </c>
      <c r="O172" s="4">
        <f t="shared" si="12"/>
        <v>3</v>
      </c>
      <c r="P172" t="str">
        <f t="shared" si="13"/>
        <v>music</v>
      </c>
      <c r="Q172" t="str">
        <f t="shared" si="14"/>
        <v>indie rock</v>
      </c>
      <c r="R172">
        <f t="shared" si="15"/>
        <v>82.507462686567166</v>
      </c>
      <c r="S172" s="8">
        <f t="shared" si="16"/>
        <v>42950.208333333328</v>
      </c>
      <c r="T172" s="8">
        <f t="shared" si="17"/>
        <v>42957.208333333328</v>
      </c>
    </row>
    <row r="173" spans="1:20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7">
        <v>1395291600</v>
      </c>
      <c r="K173" s="7">
        <v>1397192400</v>
      </c>
      <c r="L173" t="b">
        <v>0</v>
      </c>
      <c r="M173" t="b">
        <v>0</v>
      </c>
      <c r="N173" t="s">
        <v>206</v>
      </c>
      <c r="O173" s="4">
        <f t="shared" si="12"/>
        <v>11</v>
      </c>
      <c r="P173" t="str">
        <f t="shared" si="13"/>
        <v>publishing</v>
      </c>
      <c r="Q173" t="str">
        <f t="shared" si="14"/>
        <v>translations</v>
      </c>
      <c r="R173">
        <f t="shared" si="15"/>
        <v>104.2</v>
      </c>
      <c r="S173" s="8">
        <f t="shared" si="16"/>
        <v>41718.208333333336</v>
      </c>
      <c r="T173" s="8">
        <f t="shared" si="17"/>
        <v>41740.208333333336</v>
      </c>
    </row>
    <row r="174" spans="1:20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7">
        <v>1405746000</v>
      </c>
      <c r="K174" s="7">
        <v>1407042000</v>
      </c>
      <c r="L174" t="b">
        <v>0</v>
      </c>
      <c r="M174" t="b">
        <v>1</v>
      </c>
      <c r="N174" t="s">
        <v>42</v>
      </c>
      <c r="O174" s="4">
        <f t="shared" si="12"/>
        <v>83</v>
      </c>
      <c r="P174" t="str">
        <f t="shared" si="13"/>
        <v>film &amp; video</v>
      </c>
      <c r="Q174" t="str">
        <f t="shared" si="14"/>
        <v>documentary</v>
      </c>
      <c r="R174">
        <f t="shared" si="15"/>
        <v>25.5</v>
      </c>
      <c r="S174" s="8">
        <f t="shared" si="16"/>
        <v>41839.208333333336</v>
      </c>
      <c r="T174" s="8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7">
        <v>1368853200</v>
      </c>
      <c r="K175" s="7">
        <v>1369371600</v>
      </c>
      <c r="L175" t="b">
        <v>0</v>
      </c>
      <c r="M175" t="b">
        <v>0</v>
      </c>
      <c r="N175" t="s">
        <v>33</v>
      </c>
      <c r="O175" s="4">
        <f t="shared" si="12"/>
        <v>163</v>
      </c>
      <c r="P175" t="str">
        <f t="shared" si="13"/>
        <v>theater</v>
      </c>
      <c r="Q175" t="str">
        <f t="shared" si="14"/>
        <v>plays</v>
      </c>
      <c r="R175">
        <f t="shared" si="15"/>
        <v>100.98334401024984</v>
      </c>
      <c r="S175" s="8">
        <f t="shared" si="16"/>
        <v>41412.208333333336</v>
      </c>
      <c r="T175" s="8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7">
        <v>1444021200</v>
      </c>
      <c r="K176" s="7">
        <v>1444107600</v>
      </c>
      <c r="L176" t="b">
        <v>0</v>
      </c>
      <c r="M176" t="b">
        <v>1</v>
      </c>
      <c r="N176" t="s">
        <v>65</v>
      </c>
      <c r="O176" s="4">
        <f t="shared" si="12"/>
        <v>895</v>
      </c>
      <c r="P176" t="str">
        <f t="shared" si="13"/>
        <v>technology</v>
      </c>
      <c r="Q176" t="str">
        <f t="shared" si="14"/>
        <v>wearables</v>
      </c>
      <c r="R176">
        <f t="shared" si="15"/>
        <v>111.83333333333333</v>
      </c>
      <c r="S176" s="8">
        <f t="shared" si="16"/>
        <v>42282.208333333328</v>
      </c>
      <c r="T176" s="8">
        <f t="shared" si="17"/>
        <v>42283.208333333328</v>
      </c>
    </row>
    <row r="177" spans="1:20" ht="17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7">
        <v>1472619600</v>
      </c>
      <c r="K177" s="7">
        <v>1474261200</v>
      </c>
      <c r="L177" t="b">
        <v>0</v>
      </c>
      <c r="M177" t="b">
        <v>0</v>
      </c>
      <c r="N177" t="s">
        <v>33</v>
      </c>
      <c r="O177" s="4">
        <f t="shared" si="12"/>
        <v>26</v>
      </c>
      <c r="P177" t="str">
        <f t="shared" si="13"/>
        <v>theater</v>
      </c>
      <c r="Q177" t="str">
        <f t="shared" si="14"/>
        <v>plays</v>
      </c>
      <c r="R177">
        <f t="shared" si="15"/>
        <v>41.999115044247787</v>
      </c>
      <c r="S177" s="8">
        <f t="shared" si="16"/>
        <v>42613.208333333328</v>
      </c>
      <c r="T177" s="8">
        <f t="shared" si="17"/>
        <v>42632.208333333328</v>
      </c>
    </row>
    <row r="178" spans="1:20" ht="34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7">
        <v>1472878800</v>
      </c>
      <c r="K178" s="7">
        <v>1473656400</v>
      </c>
      <c r="L178" t="b">
        <v>0</v>
      </c>
      <c r="M178" t="b">
        <v>0</v>
      </c>
      <c r="N178" t="s">
        <v>33</v>
      </c>
      <c r="O178" s="4">
        <f t="shared" si="12"/>
        <v>75</v>
      </c>
      <c r="P178" t="str">
        <f t="shared" si="13"/>
        <v>theater</v>
      </c>
      <c r="Q178" t="str">
        <f t="shared" si="14"/>
        <v>plays</v>
      </c>
      <c r="R178">
        <f t="shared" si="15"/>
        <v>110.05115089514067</v>
      </c>
      <c r="S178" s="8">
        <f t="shared" si="16"/>
        <v>42616.208333333328</v>
      </c>
      <c r="T178" s="8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7">
        <v>1289800800</v>
      </c>
      <c r="K179" s="7">
        <v>1291960800</v>
      </c>
      <c r="L179" t="b">
        <v>0</v>
      </c>
      <c r="M179" t="b">
        <v>0</v>
      </c>
      <c r="N179" t="s">
        <v>33</v>
      </c>
      <c r="O179" s="4">
        <f t="shared" si="12"/>
        <v>416</v>
      </c>
      <c r="P179" t="str">
        <f t="shared" si="13"/>
        <v>theater</v>
      </c>
      <c r="Q179" t="str">
        <f t="shared" si="14"/>
        <v>plays</v>
      </c>
      <c r="R179">
        <f t="shared" si="15"/>
        <v>58.997079225994888</v>
      </c>
      <c r="S179" s="8">
        <f t="shared" si="16"/>
        <v>40497.25</v>
      </c>
      <c r="T179" s="8">
        <f t="shared" si="17"/>
        <v>40522.25</v>
      </c>
    </row>
    <row r="180" spans="1:20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7">
        <v>1505970000</v>
      </c>
      <c r="K180" s="7">
        <v>1506747600</v>
      </c>
      <c r="L180" t="b">
        <v>0</v>
      </c>
      <c r="M180" t="b">
        <v>0</v>
      </c>
      <c r="N180" t="s">
        <v>17</v>
      </c>
      <c r="O180" s="4">
        <f t="shared" si="12"/>
        <v>96</v>
      </c>
      <c r="P180" t="str">
        <f t="shared" si="13"/>
        <v>food</v>
      </c>
      <c r="Q180" t="str">
        <f t="shared" si="14"/>
        <v>food trucks</v>
      </c>
      <c r="R180">
        <f t="shared" si="15"/>
        <v>32.985714285714288</v>
      </c>
      <c r="S180" s="8">
        <f t="shared" si="16"/>
        <v>42999.208333333328</v>
      </c>
      <c r="T180" s="8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7">
        <v>1363496400</v>
      </c>
      <c r="K181" s="7">
        <v>1363582800</v>
      </c>
      <c r="L181" t="b">
        <v>0</v>
      </c>
      <c r="M181" t="b">
        <v>1</v>
      </c>
      <c r="N181" t="s">
        <v>33</v>
      </c>
      <c r="O181" s="4">
        <f t="shared" si="12"/>
        <v>358</v>
      </c>
      <c r="P181" t="str">
        <f t="shared" si="13"/>
        <v>theater</v>
      </c>
      <c r="Q181" t="str">
        <f t="shared" si="14"/>
        <v>plays</v>
      </c>
      <c r="R181">
        <f t="shared" si="15"/>
        <v>45.005654509471306</v>
      </c>
      <c r="S181" s="8">
        <f t="shared" si="16"/>
        <v>41350.208333333336</v>
      </c>
      <c r="T181" s="8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7">
        <v>1269234000</v>
      </c>
      <c r="K182" s="7">
        <v>1269666000</v>
      </c>
      <c r="L182" t="b">
        <v>0</v>
      </c>
      <c r="M182" t="b">
        <v>0</v>
      </c>
      <c r="N182" t="s">
        <v>65</v>
      </c>
      <c r="O182" s="4">
        <f t="shared" si="12"/>
        <v>308</v>
      </c>
      <c r="P182" t="str">
        <f t="shared" si="13"/>
        <v>technology</v>
      </c>
      <c r="Q182" t="str">
        <f t="shared" si="14"/>
        <v>wearables</v>
      </c>
      <c r="R182">
        <f t="shared" si="15"/>
        <v>81.98196487897485</v>
      </c>
      <c r="S182" s="8">
        <f t="shared" si="16"/>
        <v>40259.208333333336</v>
      </c>
      <c r="T182" s="8">
        <f t="shared" si="17"/>
        <v>40264.208333333336</v>
      </c>
    </row>
    <row r="183" spans="1:20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7">
        <v>1507093200</v>
      </c>
      <c r="K183" s="7">
        <v>1508648400</v>
      </c>
      <c r="L183" t="b">
        <v>0</v>
      </c>
      <c r="M183" t="b">
        <v>0</v>
      </c>
      <c r="N183" t="s">
        <v>28</v>
      </c>
      <c r="O183" s="4">
        <f t="shared" si="12"/>
        <v>62</v>
      </c>
      <c r="P183" t="str">
        <f t="shared" si="13"/>
        <v>technology</v>
      </c>
      <c r="Q183" t="str">
        <f t="shared" si="14"/>
        <v>web</v>
      </c>
      <c r="R183">
        <f t="shared" si="15"/>
        <v>39.080882352941174</v>
      </c>
      <c r="S183" s="8">
        <f t="shared" si="16"/>
        <v>43012.208333333328</v>
      </c>
      <c r="T183" s="8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7">
        <v>1560574800</v>
      </c>
      <c r="K184" s="7">
        <v>1561957200</v>
      </c>
      <c r="L184" t="b">
        <v>0</v>
      </c>
      <c r="M184" t="b">
        <v>0</v>
      </c>
      <c r="N184" t="s">
        <v>33</v>
      </c>
      <c r="O184" s="4">
        <f t="shared" si="12"/>
        <v>722</v>
      </c>
      <c r="P184" t="str">
        <f t="shared" si="13"/>
        <v>theater</v>
      </c>
      <c r="Q184" t="str">
        <f t="shared" si="14"/>
        <v>plays</v>
      </c>
      <c r="R184">
        <f t="shared" si="15"/>
        <v>58.996383363471971</v>
      </c>
      <c r="S184" s="8">
        <f t="shared" si="16"/>
        <v>43631.208333333328</v>
      </c>
      <c r="T184" s="8">
        <f t="shared" si="17"/>
        <v>43647.208333333328</v>
      </c>
    </row>
    <row r="185" spans="1:20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7">
        <v>1284008400</v>
      </c>
      <c r="K185" s="7">
        <v>1285131600</v>
      </c>
      <c r="L185" t="b">
        <v>0</v>
      </c>
      <c r="M185" t="b">
        <v>0</v>
      </c>
      <c r="N185" t="s">
        <v>23</v>
      </c>
      <c r="O185" s="4">
        <f t="shared" si="12"/>
        <v>69</v>
      </c>
      <c r="P185" t="str">
        <f t="shared" si="13"/>
        <v>music</v>
      </c>
      <c r="Q185" t="str">
        <f t="shared" si="14"/>
        <v>rock</v>
      </c>
      <c r="R185">
        <f t="shared" si="15"/>
        <v>40.988372093023258</v>
      </c>
      <c r="S185" s="8">
        <f t="shared" si="16"/>
        <v>40430.208333333336</v>
      </c>
      <c r="T185" s="8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7">
        <v>1556859600</v>
      </c>
      <c r="K186" s="7">
        <v>1556946000</v>
      </c>
      <c r="L186" t="b">
        <v>0</v>
      </c>
      <c r="M186" t="b">
        <v>0</v>
      </c>
      <c r="N186" t="s">
        <v>33</v>
      </c>
      <c r="O186" s="4">
        <f t="shared" si="12"/>
        <v>293</v>
      </c>
      <c r="P186" t="str">
        <f t="shared" si="13"/>
        <v>theater</v>
      </c>
      <c r="Q186" t="str">
        <f t="shared" si="14"/>
        <v>plays</v>
      </c>
      <c r="R186">
        <f t="shared" si="15"/>
        <v>31.029411764705884</v>
      </c>
      <c r="S186" s="8">
        <f t="shared" si="16"/>
        <v>43588.208333333328</v>
      </c>
      <c r="T186" s="8">
        <f t="shared" si="17"/>
        <v>43589.208333333328</v>
      </c>
    </row>
    <row r="187" spans="1:20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7">
        <v>1526187600</v>
      </c>
      <c r="K187" s="7">
        <v>1527138000</v>
      </c>
      <c r="L187" t="b">
        <v>0</v>
      </c>
      <c r="M187" t="b">
        <v>0</v>
      </c>
      <c r="N187" t="s">
        <v>269</v>
      </c>
      <c r="O187" s="4">
        <f t="shared" si="12"/>
        <v>72</v>
      </c>
      <c r="P187" t="str">
        <f t="shared" si="13"/>
        <v>film &amp; video</v>
      </c>
      <c r="Q187" t="str">
        <f t="shared" si="14"/>
        <v>television</v>
      </c>
      <c r="R187">
        <f t="shared" si="15"/>
        <v>37.789473684210527</v>
      </c>
      <c r="S187" s="8">
        <f t="shared" si="16"/>
        <v>43233.208333333328</v>
      </c>
      <c r="T187" s="8">
        <f t="shared" si="17"/>
        <v>43244.208333333328</v>
      </c>
    </row>
    <row r="188" spans="1:20" ht="17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7">
        <v>1400821200</v>
      </c>
      <c r="K188" s="7">
        <v>1402117200</v>
      </c>
      <c r="L188" t="b">
        <v>0</v>
      </c>
      <c r="M188" t="b">
        <v>0</v>
      </c>
      <c r="N188" t="s">
        <v>33</v>
      </c>
      <c r="O188" s="4">
        <f t="shared" si="12"/>
        <v>32</v>
      </c>
      <c r="P188" t="str">
        <f t="shared" si="13"/>
        <v>theater</v>
      </c>
      <c r="Q188" t="str">
        <f t="shared" si="14"/>
        <v>plays</v>
      </c>
      <c r="R188">
        <f t="shared" si="15"/>
        <v>32.006772009029348</v>
      </c>
      <c r="S188" s="8">
        <f t="shared" si="16"/>
        <v>41782.208333333336</v>
      </c>
      <c r="T188" s="8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7">
        <v>1361599200</v>
      </c>
      <c r="K189" s="7">
        <v>1364014800</v>
      </c>
      <c r="L189" t="b">
        <v>0</v>
      </c>
      <c r="M189" t="b">
        <v>1</v>
      </c>
      <c r="N189" t="s">
        <v>100</v>
      </c>
      <c r="O189" s="4">
        <f t="shared" si="12"/>
        <v>230</v>
      </c>
      <c r="P189" t="str">
        <f t="shared" si="13"/>
        <v>film &amp; video</v>
      </c>
      <c r="Q189" t="str">
        <f t="shared" si="14"/>
        <v>shorts</v>
      </c>
      <c r="R189">
        <f t="shared" si="15"/>
        <v>95.966712898751737</v>
      </c>
      <c r="S189" s="8">
        <f t="shared" si="16"/>
        <v>41328.25</v>
      </c>
      <c r="T189" s="8">
        <f t="shared" si="17"/>
        <v>41356.208333333336</v>
      </c>
    </row>
    <row r="190" spans="1:20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7">
        <v>1417500000</v>
      </c>
      <c r="K190" s="7">
        <v>1417586400</v>
      </c>
      <c r="L190" t="b">
        <v>0</v>
      </c>
      <c r="M190" t="b">
        <v>0</v>
      </c>
      <c r="N190" t="s">
        <v>33</v>
      </c>
      <c r="O190" s="4">
        <f t="shared" si="12"/>
        <v>32</v>
      </c>
      <c r="P190" t="str">
        <f t="shared" si="13"/>
        <v>theater</v>
      </c>
      <c r="Q190" t="str">
        <f t="shared" si="14"/>
        <v>plays</v>
      </c>
      <c r="R190">
        <f t="shared" si="15"/>
        <v>75</v>
      </c>
      <c r="S190" s="8">
        <f t="shared" si="16"/>
        <v>41975.25</v>
      </c>
      <c r="T190" s="8">
        <f t="shared" si="17"/>
        <v>41976.25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7">
        <v>1457071200</v>
      </c>
      <c r="K191" s="7">
        <v>1457071200</v>
      </c>
      <c r="L191" t="b">
        <v>0</v>
      </c>
      <c r="M191" t="b">
        <v>0</v>
      </c>
      <c r="N191" t="s">
        <v>33</v>
      </c>
      <c r="O191" s="4">
        <f t="shared" si="12"/>
        <v>24</v>
      </c>
      <c r="P191" t="str">
        <f t="shared" si="13"/>
        <v>theater</v>
      </c>
      <c r="Q191" t="str">
        <f t="shared" si="14"/>
        <v>plays</v>
      </c>
      <c r="R191">
        <f t="shared" si="15"/>
        <v>102.0498866213152</v>
      </c>
      <c r="S191" s="8">
        <f t="shared" si="16"/>
        <v>42433.25</v>
      </c>
      <c r="T191" s="8">
        <f t="shared" si="17"/>
        <v>42433.25</v>
      </c>
    </row>
    <row r="192" spans="1:20" ht="17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7">
        <v>1370322000</v>
      </c>
      <c r="K192" s="7">
        <v>1370408400</v>
      </c>
      <c r="L192" t="b">
        <v>0</v>
      </c>
      <c r="M192" t="b">
        <v>1</v>
      </c>
      <c r="N192" t="s">
        <v>33</v>
      </c>
      <c r="O192" s="4">
        <f t="shared" si="12"/>
        <v>69</v>
      </c>
      <c r="P192" t="str">
        <f t="shared" si="13"/>
        <v>theater</v>
      </c>
      <c r="Q192" t="str">
        <f t="shared" si="14"/>
        <v>plays</v>
      </c>
      <c r="R192">
        <f t="shared" si="15"/>
        <v>105.75</v>
      </c>
      <c r="S192" s="8">
        <f t="shared" si="16"/>
        <v>41429.208333333336</v>
      </c>
      <c r="T192" s="8">
        <f t="shared" si="17"/>
        <v>41430.208333333336</v>
      </c>
    </row>
    <row r="193" spans="1:20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7">
        <v>1552366800</v>
      </c>
      <c r="K193" s="7">
        <v>1552626000</v>
      </c>
      <c r="L193" t="b">
        <v>0</v>
      </c>
      <c r="M193" t="b">
        <v>0</v>
      </c>
      <c r="N193" t="s">
        <v>33</v>
      </c>
      <c r="O193" s="4">
        <f t="shared" si="12"/>
        <v>38</v>
      </c>
      <c r="P193" t="str">
        <f t="shared" si="13"/>
        <v>theater</v>
      </c>
      <c r="Q193" t="str">
        <f t="shared" si="14"/>
        <v>plays</v>
      </c>
      <c r="R193">
        <f t="shared" si="15"/>
        <v>37.069767441860463</v>
      </c>
      <c r="S193" s="8">
        <f t="shared" si="16"/>
        <v>43536.208333333328</v>
      </c>
      <c r="T193" s="8">
        <f t="shared" si="17"/>
        <v>43539.208333333328</v>
      </c>
    </row>
    <row r="194" spans="1:20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7">
        <v>1403845200</v>
      </c>
      <c r="K194" s="7">
        <v>1404190800</v>
      </c>
      <c r="L194" t="b">
        <v>0</v>
      </c>
      <c r="M194" t="b">
        <v>0</v>
      </c>
      <c r="N194" t="s">
        <v>23</v>
      </c>
      <c r="O194" s="4">
        <f t="shared" si="12"/>
        <v>20</v>
      </c>
      <c r="P194" t="str">
        <f t="shared" si="13"/>
        <v>music</v>
      </c>
      <c r="Q194" t="str">
        <f t="shared" si="14"/>
        <v>rock</v>
      </c>
      <c r="R194">
        <f t="shared" si="15"/>
        <v>35.049382716049379</v>
      </c>
      <c r="S194" s="8">
        <f t="shared" si="16"/>
        <v>41817.208333333336</v>
      </c>
      <c r="T194" s="8">
        <f t="shared" si="17"/>
        <v>41821.208333333336</v>
      </c>
    </row>
    <row r="195" spans="1:20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7">
        <v>1523163600</v>
      </c>
      <c r="K195" s="7">
        <v>1523509200</v>
      </c>
      <c r="L195" t="b">
        <v>1</v>
      </c>
      <c r="M195" t="b">
        <v>0</v>
      </c>
      <c r="N195" t="s">
        <v>60</v>
      </c>
      <c r="O195" s="4">
        <f t="shared" ref="O195:O258" si="18">ROUND(E195/D195*100,0)</f>
        <v>46</v>
      </c>
      <c r="P195" t="str">
        <f t="shared" ref="P195:P258" si="19">LEFT(N195,FIND("/",N195)-1)</f>
        <v>music</v>
      </c>
      <c r="Q195" t="str">
        <f t="shared" ref="Q195:Q258" si="20">RIGHT(N195,LEN(N195)-SEARCH("/",N195))</f>
        <v>indie rock</v>
      </c>
      <c r="R195">
        <f t="shared" ref="R195:R258" si="21">AVERAGE(E195/G195)</f>
        <v>46.338461538461537</v>
      </c>
      <c r="S195" s="8">
        <f t="shared" ref="S195:S258" si="22">(((J195/60)/60)/24)+DATE(1970,1,1)</f>
        <v>43198.208333333328</v>
      </c>
      <c r="T195" s="8">
        <f t="shared" ref="T195:T258" si="23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7">
        <v>1442206800</v>
      </c>
      <c r="K196" s="7">
        <v>1443589200</v>
      </c>
      <c r="L196" t="b">
        <v>0</v>
      </c>
      <c r="M196" t="b">
        <v>0</v>
      </c>
      <c r="N196" t="s">
        <v>148</v>
      </c>
      <c r="O196" s="4">
        <f t="shared" si="18"/>
        <v>123</v>
      </c>
      <c r="P196" t="str">
        <f t="shared" si="19"/>
        <v>music</v>
      </c>
      <c r="Q196" t="str">
        <f t="shared" si="20"/>
        <v>metal</v>
      </c>
      <c r="R196">
        <f t="shared" si="21"/>
        <v>69.174603174603178</v>
      </c>
      <c r="S196" s="8">
        <f t="shared" si="22"/>
        <v>42261.208333333328</v>
      </c>
      <c r="T196" s="8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7">
        <v>1532840400</v>
      </c>
      <c r="K197" s="7">
        <v>1533445200</v>
      </c>
      <c r="L197" t="b">
        <v>0</v>
      </c>
      <c r="M197" t="b">
        <v>0</v>
      </c>
      <c r="N197" t="s">
        <v>50</v>
      </c>
      <c r="O197" s="4">
        <f t="shared" si="18"/>
        <v>362</v>
      </c>
      <c r="P197" t="str">
        <f t="shared" si="19"/>
        <v>music</v>
      </c>
      <c r="Q197" t="str">
        <f t="shared" si="20"/>
        <v>electric music</v>
      </c>
      <c r="R197">
        <f t="shared" si="21"/>
        <v>109.07824427480917</v>
      </c>
      <c r="S197" s="8">
        <f t="shared" si="22"/>
        <v>43310.208333333328</v>
      </c>
      <c r="T197" s="8">
        <f t="shared" si="23"/>
        <v>43317.208333333328</v>
      </c>
    </row>
    <row r="198" spans="1:20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7">
        <v>1472878800</v>
      </c>
      <c r="K198" s="7">
        <v>1474520400</v>
      </c>
      <c r="L198" t="b">
        <v>0</v>
      </c>
      <c r="M198" t="b">
        <v>0</v>
      </c>
      <c r="N198" t="s">
        <v>65</v>
      </c>
      <c r="O198" s="4">
        <f t="shared" si="18"/>
        <v>63</v>
      </c>
      <c r="P198" t="str">
        <f t="shared" si="19"/>
        <v>technology</v>
      </c>
      <c r="Q198" t="str">
        <f t="shared" si="20"/>
        <v>wearables</v>
      </c>
      <c r="R198">
        <f t="shared" si="21"/>
        <v>51.78</v>
      </c>
      <c r="S198" s="8">
        <f t="shared" si="22"/>
        <v>42616.208333333328</v>
      </c>
      <c r="T198" s="8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7">
        <v>1498194000</v>
      </c>
      <c r="K199" s="7">
        <v>1499403600</v>
      </c>
      <c r="L199" t="b">
        <v>0</v>
      </c>
      <c r="M199" t="b">
        <v>0</v>
      </c>
      <c r="N199" t="s">
        <v>53</v>
      </c>
      <c r="O199" s="4">
        <f t="shared" si="18"/>
        <v>298</v>
      </c>
      <c r="P199" t="str">
        <f t="shared" si="19"/>
        <v>film &amp; video</v>
      </c>
      <c r="Q199" t="str">
        <f t="shared" si="20"/>
        <v>drama</v>
      </c>
      <c r="R199">
        <f t="shared" si="21"/>
        <v>82.010055304172951</v>
      </c>
      <c r="S199" s="8">
        <f t="shared" si="22"/>
        <v>42909.208333333328</v>
      </c>
      <c r="T199" s="8">
        <f t="shared" si="23"/>
        <v>42923.208333333328</v>
      </c>
    </row>
    <row r="200" spans="1:20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7">
        <v>1281070800</v>
      </c>
      <c r="K200" s="7">
        <v>1283576400</v>
      </c>
      <c r="L200" t="b">
        <v>0</v>
      </c>
      <c r="M200" t="b">
        <v>0</v>
      </c>
      <c r="N200" t="s">
        <v>50</v>
      </c>
      <c r="O200" s="4">
        <f t="shared" si="18"/>
        <v>10</v>
      </c>
      <c r="P200" t="str">
        <f t="shared" si="19"/>
        <v>music</v>
      </c>
      <c r="Q200" t="str">
        <f t="shared" si="20"/>
        <v>electric music</v>
      </c>
      <c r="R200">
        <f t="shared" si="21"/>
        <v>35.958333333333336</v>
      </c>
      <c r="S200" s="8">
        <f t="shared" si="22"/>
        <v>40396.208333333336</v>
      </c>
      <c r="T200" s="8">
        <f t="shared" si="23"/>
        <v>40425.208333333336</v>
      </c>
    </row>
    <row r="201" spans="1:20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7">
        <v>1436245200</v>
      </c>
      <c r="K201" s="7">
        <v>1436590800</v>
      </c>
      <c r="L201" t="b">
        <v>0</v>
      </c>
      <c r="M201" t="b">
        <v>0</v>
      </c>
      <c r="N201" t="s">
        <v>23</v>
      </c>
      <c r="O201" s="4">
        <f t="shared" si="18"/>
        <v>54</v>
      </c>
      <c r="P201" t="str">
        <f t="shared" si="19"/>
        <v>music</v>
      </c>
      <c r="Q201" t="str">
        <f t="shared" si="20"/>
        <v>rock</v>
      </c>
      <c r="R201">
        <f t="shared" si="21"/>
        <v>74.461538461538467</v>
      </c>
      <c r="S201" s="8">
        <f t="shared" si="22"/>
        <v>42192.208333333328</v>
      </c>
      <c r="T201" s="8">
        <f t="shared" si="23"/>
        <v>42196.208333333328</v>
      </c>
    </row>
    <row r="202" spans="1:20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7">
        <v>1269493200</v>
      </c>
      <c r="K202" s="7">
        <v>1270443600</v>
      </c>
      <c r="L202" t="b">
        <v>0</v>
      </c>
      <c r="M202" t="b">
        <v>0</v>
      </c>
      <c r="N202" t="s">
        <v>33</v>
      </c>
      <c r="O202" s="4">
        <f t="shared" si="18"/>
        <v>2</v>
      </c>
      <c r="P202" t="str">
        <f t="shared" si="19"/>
        <v>theater</v>
      </c>
      <c r="Q202" t="str">
        <f t="shared" si="20"/>
        <v>plays</v>
      </c>
      <c r="R202">
        <f t="shared" si="21"/>
        <v>2</v>
      </c>
      <c r="S202" s="8">
        <f t="shared" si="22"/>
        <v>40262.208333333336</v>
      </c>
      <c r="T202" s="8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7">
        <v>1406264400</v>
      </c>
      <c r="K203" s="7">
        <v>1407819600</v>
      </c>
      <c r="L203" t="b">
        <v>0</v>
      </c>
      <c r="M203" t="b">
        <v>0</v>
      </c>
      <c r="N203" t="s">
        <v>28</v>
      </c>
      <c r="O203" s="4">
        <f t="shared" si="18"/>
        <v>681</v>
      </c>
      <c r="P203" t="str">
        <f t="shared" si="19"/>
        <v>technology</v>
      </c>
      <c r="Q203" t="str">
        <f t="shared" si="20"/>
        <v>web</v>
      </c>
      <c r="R203">
        <f t="shared" si="21"/>
        <v>91.114649681528661</v>
      </c>
      <c r="S203" s="8">
        <f t="shared" si="22"/>
        <v>41845.208333333336</v>
      </c>
      <c r="T203" s="8">
        <f t="shared" si="23"/>
        <v>41863.208333333336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7">
        <v>1317531600</v>
      </c>
      <c r="K204" s="7">
        <v>1317877200</v>
      </c>
      <c r="L204" t="b">
        <v>0</v>
      </c>
      <c r="M204" t="b">
        <v>0</v>
      </c>
      <c r="N204" t="s">
        <v>17</v>
      </c>
      <c r="O204" s="4">
        <f t="shared" si="18"/>
        <v>79</v>
      </c>
      <c r="P204" t="str">
        <f t="shared" si="19"/>
        <v>food</v>
      </c>
      <c r="Q204" t="str">
        <f t="shared" si="20"/>
        <v>food trucks</v>
      </c>
      <c r="R204">
        <f t="shared" si="21"/>
        <v>79.792682926829272</v>
      </c>
      <c r="S204" s="8">
        <f t="shared" si="22"/>
        <v>40818.208333333336</v>
      </c>
      <c r="T204" s="8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7">
        <v>1484632800</v>
      </c>
      <c r="K205" s="7">
        <v>1484805600</v>
      </c>
      <c r="L205" t="b">
        <v>0</v>
      </c>
      <c r="M205" t="b">
        <v>0</v>
      </c>
      <c r="N205" t="s">
        <v>33</v>
      </c>
      <c r="O205" s="4">
        <f t="shared" si="18"/>
        <v>134</v>
      </c>
      <c r="P205" t="str">
        <f t="shared" si="19"/>
        <v>theater</v>
      </c>
      <c r="Q205" t="str">
        <f t="shared" si="20"/>
        <v>plays</v>
      </c>
      <c r="R205">
        <f t="shared" si="21"/>
        <v>42.999777678968428</v>
      </c>
      <c r="S205" s="8">
        <f t="shared" si="22"/>
        <v>42752.25</v>
      </c>
      <c r="T205" s="8">
        <f t="shared" si="23"/>
        <v>42754.25</v>
      </c>
    </row>
    <row r="206" spans="1:20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7">
        <v>1301806800</v>
      </c>
      <c r="K206" s="7">
        <v>1302670800</v>
      </c>
      <c r="L206" t="b">
        <v>0</v>
      </c>
      <c r="M206" t="b">
        <v>0</v>
      </c>
      <c r="N206" t="s">
        <v>159</v>
      </c>
      <c r="O206" s="4">
        <f t="shared" si="18"/>
        <v>3</v>
      </c>
      <c r="P206" t="str">
        <f t="shared" si="19"/>
        <v>music</v>
      </c>
      <c r="Q206" t="str">
        <f t="shared" si="20"/>
        <v>jazz</v>
      </c>
      <c r="R206">
        <f t="shared" si="21"/>
        <v>63.225000000000001</v>
      </c>
      <c r="S206" s="8">
        <f t="shared" si="22"/>
        <v>40636.208333333336</v>
      </c>
      <c r="T206" s="8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7">
        <v>1539752400</v>
      </c>
      <c r="K207" s="7">
        <v>1540789200</v>
      </c>
      <c r="L207" t="b">
        <v>1</v>
      </c>
      <c r="M207" t="b">
        <v>0</v>
      </c>
      <c r="N207" t="s">
        <v>33</v>
      </c>
      <c r="O207" s="4">
        <f t="shared" si="18"/>
        <v>432</v>
      </c>
      <c r="P207" t="str">
        <f t="shared" si="19"/>
        <v>theater</v>
      </c>
      <c r="Q207" t="str">
        <f t="shared" si="20"/>
        <v>plays</v>
      </c>
      <c r="R207">
        <f t="shared" si="21"/>
        <v>70.174999999999997</v>
      </c>
      <c r="S207" s="8">
        <f t="shared" si="22"/>
        <v>43390.208333333328</v>
      </c>
      <c r="T207" s="8">
        <f t="shared" si="23"/>
        <v>43402.208333333328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7">
        <v>1267250400</v>
      </c>
      <c r="K208" s="7">
        <v>1268028000</v>
      </c>
      <c r="L208" t="b">
        <v>0</v>
      </c>
      <c r="M208" t="b">
        <v>0</v>
      </c>
      <c r="N208" t="s">
        <v>119</v>
      </c>
      <c r="O208" s="4">
        <f t="shared" si="18"/>
        <v>39</v>
      </c>
      <c r="P208" t="str">
        <f t="shared" si="19"/>
        <v>publishing</v>
      </c>
      <c r="Q208" t="str">
        <f t="shared" si="20"/>
        <v>fiction</v>
      </c>
      <c r="R208">
        <f t="shared" si="21"/>
        <v>61.333333333333336</v>
      </c>
      <c r="S208" s="8">
        <f t="shared" si="22"/>
        <v>40236.25</v>
      </c>
      <c r="T208" s="8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7">
        <v>1535432400</v>
      </c>
      <c r="K209" s="7">
        <v>1537160400</v>
      </c>
      <c r="L209" t="b">
        <v>0</v>
      </c>
      <c r="M209" t="b">
        <v>1</v>
      </c>
      <c r="N209" t="s">
        <v>23</v>
      </c>
      <c r="O209" s="4">
        <f t="shared" si="18"/>
        <v>426</v>
      </c>
      <c r="P209" t="str">
        <f t="shared" si="19"/>
        <v>music</v>
      </c>
      <c r="Q209" t="str">
        <f t="shared" si="20"/>
        <v>rock</v>
      </c>
      <c r="R209">
        <f t="shared" si="21"/>
        <v>99</v>
      </c>
      <c r="S209" s="8">
        <f t="shared" si="22"/>
        <v>43340.208333333328</v>
      </c>
      <c r="T209" s="8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7">
        <v>1510207200</v>
      </c>
      <c r="K210" s="7">
        <v>1512280800</v>
      </c>
      <c r="L210" t="b">
        <v>0</v>
      </c>
      <c r="M210" t="b">
        <v>0</v>
      </c>
      <c r="N210" t="s">
        <v>42</v>
      </c>
      <c r="O210" s="4">
        <f t="shared" si="18"/>
        <v>101</v>
      </c>
      <c r="P210" t="str">
        <f t="shared" si="19"/>
        <v>film &amp; video</v>
      </c>
      <c r="Q210" t="str">
        <f t="shared" si="20"/>
        <v>documentary</v>
      </c>
      <c r="R210">
        <f t="shared" si="21"/>
        <v>96.984900146127615</v>
      </c>
      <c r="S210" s="8">
        <f t="shared" si="22"/>
        <v>43048.25</v>
      </c>
      <c r="T210" s="8">
        <f t="shared" si="23"/>
        <v>43072.25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7">
        <v>1462510800</v>
      </c>
      <c r="K211" s="7">
        <v>1463115600</v>
      </c>
      <c r="L211" t="b">
        <v>0</v>
      </c>
      <c r="M211" t="b">
        <v>0</v>
      </c>
      <c r="N211" t="s">
        <v>42</v>
      </c>
      <c r="O211" s="4">
        <f t="shared" si="18"/>
        <v>21</v>
      </c>
      <c r="P211" t="str">
        <f t="shared" si="19"/>
        <v>film &amp; video</v>
      </c>
      <c r="Q211" t="str">
        <f t="shared" si="20"/>
        <v>documentary</v>
      </c>
      <c r="R211">
        <f t="shared" si="21"/>
        <v>51.004950495049506</v>
      </c>
      <c r="S211" s="8">
        <f t="shared" si="22"/>
        <v>42496.208333333328</v>
      </c>
      <c r="T211" s="8">
        <f t="shared" si="23"/>
        <v>42503.208333333328</v>
      </c>
    </row>
    <row r="212" spans="1:20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7">
        <v>1488520800</v>
      </c>
      <c r="K212" s="7">
        <v>1490850000</v>
      </c>
      <c r="L212" t="b">
        <v>0</v>
      </c>
      <c r="M212" t="b">
        <v>0</v>
      </c>
      <c r="N212" t="s">
        <v>474</v>
      </c>
      <c r="O212" s="4">
        <f t="shared" si="18"/>
        <v>67</v>
      </c>
      <c r="P212" t="str">
        <f t="shared" si="19"/>
        <v>film &amp; video</v>
      </c>
      <c r="Q212" t="str">
        <f t="shared" si="20"/>
        <v>science fiction</v>
      </c>
      <c r="R212">
        <f t="shared" si="21"/>
        <v>28.044247787610619</v>
      </c>
      <c r="S212" s="8">
        <f t="shared" si="22"/>
        <v>42797.25</v>
      </c>
      <c r="T212" s="8">
        <f t="shared" si="23"/>
        <v>42824.208333333328</v>
      </c>
    </row>
    <row r="213" spans="1:20" ht="34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7">
        <v>1377579600</v>
      </c>
      <c r="K213" s="7">
        <v>1379653200</v>
      </c>
      <c r="L213" t="b">
        <v>0</v>
      </c>
      <c r="M213" t="b">
        <v>0</v>
      </c>
      <c r="N213" t="s">
        <v>33</v>
      </c>
      <c r="O213" s="4">
        <f t="shared" si="18"/>
        <v>95</v>
      </c>
      <c r="P213" t="str">
        <f t="shared" si="19"/>
        <v>theater</v>
      </c>
      <c r="Q213" t="str">
        <f t="shared" si="20"/>
        <v>plays</v>
      </c>
      <c r="R213">
        <f t="shared" si="21"/>
        <v>60.984615384615381</v>
      </c>
      <c r="S213" s="8">
        <f t="shared" si="22"/>
        <v>41513.208333333336</v>
      </c>
      <c r="T213" s="8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7">
        <v>1576389600</v>
      </c>
      <c r="K214" s="7">
        <v>1580364000</v>
      </c>
      <c r="L214" t="b">
        <v>0</v>
      </c>
      <c r="M214" t="b">
        <v>0</v>
      </c>
      <c r="N214" t="s">
        <v>33</v>
      </c>
      <c r="O214" s="4">
        <f t="shared" si="18"/>
        <v>152</v>
      </c>
      <c r="P214" t="str">
        <f t="shared" si="19"/>
        <v>theater</v>
      </c>
      <c r="Q214" t="str">
        <f t="shared" si="20"/>
        <v>plays</v>
      </c>
      <c r="R214">
        <f t="shared" si="21"/>
        <v>73.214285714285708</v>
      </c>
      <c r="S214" s="8">
        <f t="shared" si="22"/>
        <v>43814.25</v>
      </c>
      <c r="T214" s="8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7">
        <v>1289019600</v>
      </c>
      <c r="K215" s="7">
        <v>1289714400</v>
      </c>
      <c r="L215" t="b">
        <v>0</v>
      </c>
      <c r="M215" t="b">
        <v>1</v>
      </c>
      <c r="N215" t="s">
        <v>60</v>
      </c>
      <c r="O215" s="4">
        <f t="shared" si="18"/>
        <v>195</v>
      </c>
      <c r="P215" t="str">
        <f t="shared" si="19"/>
        <v>music</v>
      </c>
      <c r="Q215" t="str">
        <f t="shared" si="20"/>
        <v>indie rock</v>
      </c>
      <c r="R215">
        <f t="shared" si="21"/>
        <v>39.997435299603637</v>
      </c>
      <c r="S215" s="8">
        <f t="shared" si="22"/>
        <v>40488.208333333336</v>
      </c>
      <c r="T215" s="8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7">
        <v>1282194000</v>
      </c>
      <c r="K216" s="7">
        <v>1282712400</v>
      </c>
      <c r="L216" t="b">
        <v>0</v>
      </c>
      <c r="M216" t="b">
        <v>0</v>
      </c>
      <c r="N216" t="s">
        <v>23</v>
      </c>
      <c r="O216" s="4">
        <f t="shared" si="18"/>
        <v>1023</v>
      </c>
      <c r="P216" t="str">
        <f t="shared" si="19"/>
        <v>music</v>
      </c>
      <c r="Q216" t="str">
        <f t="shared" si="20"/>
        <v>rock</v>
      </c>
      <c r="R216">
        <f t="shared" si="21"/>
        <v>86.812121212121212</v>
      </c>
      <c r="S216" s="8">
        <f t="shared" si="22"/>
        <v>40409.208333333336</v>
      </c>
      <c r="T216" s="8">
        <f t="shared" si="23"/>
        <v>40415.208333333336</v>
      </c>
    </row>
    <row r="217" spans="1:20" ht="17" hidden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7">
        <v>1550037600</v>
      </c>
      <c r="K217" s="7">
        <v>1550210400</v>
      </c>
      <c r="L217" t="b">
        <v>0</v>
      </c>
      <c r="M217" t="b">
        <v>0</v>
      </c>
      <c r="N217" t="s">
        <v>33</v>
      </c>
      <c r="O217" s="4">
        <f t="shared" si="18"/>
        <v>4</v>
      </c>
      <c r="P217" t="str">
        <f t="shared" si="19"/>
        <v>theater</v>
      </c>
      <c r="Q217" t="str">
        <f t="shared" si="20"/>
        <v>plays</v>
      </c>
      <c r="R217">
        <f t="shared" si="21"/>
        <v>42.125874125874127</v>
      </c>
      <c r="S217" s="8">
        <f t="shared" si="22"/>
        <v>43509.25</v>
      </c>
      <c r="T217" s="8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7">
        <v>1321941600</v>
      </c>
      <c r="K218" s="7">
        <v>1322114400</v>
      </c>
      <c r="L218" t="b">
        <v>0</v>
      </c>
      <c r="M218" t="b">
        <v>0</v>
      </c>
      <c r="N218" t="s">
        <v>33</v>
      </c>
      <c r="O218" s="4">
        <f t="shared" si="18"/>
        <v>155</v>
      </c>
      <c r="P218" t="str">
        <f t="shared" si="19"/>
        <v>theater</v>
      </c>
      <c r="Q218" t="str">
        <f t="shared" si="20"/>
        <v>plays</v>
      </c>
      <c r="R218">
        <f t="shared" si="21"/>
        <v>103.97851239669421</v>
      </c>
      <c r="S218" s="8">
        <f t="shared" si="22"/>
        <v>40869.25</v>
      </c>
      <c r="T218" s="8">
        <f t="shared" si="23"/>
        <v>40871.25</v>
      </c>
    </row>
    <row r="219" spans="1:20" ht="17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7">
        <v>1556427600</v>
      </c>
      <c r="K219" s="7">
        <v>1557205200</v>
      </c>
      <c r="L219" t="b">
        <v>0</v>
      </c>
      <c r="M219" t="b">
        <v>0</v>
      </c>
      <c r="N219" t="s">
        <v>474</v>
      </c>
      <c r="O219" s="4">
        <f t="shared" si="18"/>
        <v>45</v>
      </c>
      <c r="P219" t="str">
        <f t="shared" si="19"/>
        <v>film &amp; video</v>
      </c>
      <c r="Q219" t="str">
        <f t="shared" si="20"/>
        <v>science fiction</v>
      </c>
      <c r="R219">
        <f t="shared" si="21"/>
        <v>62.003211991434689</v>
      </c>
      <c r="S219" s="8">
        <f t="shared" si="22"/>
        <v>43583.208333333328</v>
      </c>
      <c r="T219" s="8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7">
        <v>1320991200</v>
      </c>
      <c r="K220" s="7">
        <v>1323928800</v>
      </c>
      <c r="L220" t="b">
        <v>0</v>
      </c>
      <c r="M220" t="b">
        <v>1</v>
      </c>
      <c r="N220" t="s">
        <v>100</v>
      </c>
      <c r="O220" s="4">
        <f t="shared" si="18"/>
        <v>216</v>
      </c>
      <c r="P220" t="str">
        <f t="shared" si="19"/>
        <v>film &amp; video</v>
      </c>
      <c r="Q220" t="str">
        <f t="shared" si="20"/>
        <v>shorts</v>
      </c>
      <c r="R220">
        <f t="shared" si="21"/>
        <v>31.005037783375315</v>
      </c>
      <c r="S220" s="8">
        <f t="shared" si="22"/>
        <v>40858.25</v>
      </c>
      <c r="T220" s="8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7">
        <v>1345093200</v>
      </c>
      <c r="K221" s="7">
        <v>1346130000</v>
      </c>
      <c r="L221" t="b">
        <v>0</v>
      </c>
      <c r="M221" t="b">
        <v>0</v>
      </c>
      <c r="N221" t="s">
        <v>71</v>
      </c>
      <c r="O221" s="4">
        <f t="shared" si="18"/>
        <v>332</v>
      </c>
      <c r="P221" t="str">
        <f t="shared" si="19"/>
        <v>film &amp; video</v>
      </c>
      <c r="Q221" t="str">
        <f t="shared" si="20"/>
        <v>animation</v>
      </c>
      <c r="R221">
        <f t="shared" si="21"/>
        <v>89.991552956465242</v>
      </c>
      <c r="S221" s="8">
        <f t="shared" si="22"/>
        <v>41137.208333333336</v>
      </c>
      <c r="T221" s="8">
        <f t="shared" si="23"/>
        <v>41149.208333333336</v>
      </c>
    </row>
    <row r="222" spans="1:20" ht="17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7">
        <v>1309496400</v>
      </c>
      <c r="K222" s="7">
        <v>1311051600</v>
      </c>
      <c r="L222" t="b">
        <v>1</v>
      </c>
      <c r="M222" t="b">
        <v>0</v>
      </c>
      <c r="N222" t="s">
        <v>33</v>
      </c>
      <c r="O222" s="4">
        <f t="shared" si="18"/>
        <v>8</v>
      </c>
      <c r="P222" t="str">
        <f t="shared" si="19"/>
        <v>theater</v>
      </c>
      <c r="Q222" t="str">
        <f t="shared" si="20"/>
        <v>plays</v>
      </c>
      <c r="R222">
        <f t="shared" si="21"/>
        <v>39.235294117647058</v>
      </c>
      <c r="S222" s="8">
        <f t="shared" si="22"/>
        <v>40725.208333333336</v>
      </c>
      <c r="T222" s="8">
        <f t="shared" si="23"/>
        <v>40743.208333333336</v>
      </c>
    </row>
    <row r="223" spans="1:20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7">
        <v>1340254800</v>
      </c>
      <c r="K223" s="7">
        <v>1340427600</v>
      </c>
      <c r="L223" t="b">
        <v>1</v>
      </c>
      <c r="M223" t="b">
        <v>0</v>
      </c>
      <c r="N223" t="s">
        <v>17</v>
      </c>
      <c r="O223" s="4">
        <f t="shared" si="18"/>
        <v>99</v>
      </c>
      <c r="P223" t="str">
        <f t="shared" si="19"/>
        <v>food</v>
      </c>
      <c r="Q223" t="str">
        <f t="shared" si="20"/>
        <v>food trucks</v>
      </c>
      <c r="R223">
        <f t="shared" si="21"/>
        <v>54.993116108306566</v>
      </c>
      <c r="S223" s="8">
        <f t="shared" si="22"/>
        <v>41081.208333333336</v>
      </c>
      <c r="T223" s="8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7">
        <v>1412226000</v>
      </c>
      <c r="K224" s="7">
        <v>1412312400</v>
      </c>
      <c r="L224" t="b">
        <v>0</v>
      </c>
      <c r="M224" t="b">
        <v>0</v>
      </c>
      <c r="N224" t="s">
        <v>122</v>
      </c>
      <c r="O224" s="4">
        <f t="shared" si="18"/>
        <v>138</v>
      </c>
      <c r="P224" t="str">
        <f t="shared" si="19"/>
        <v>photography</v>
      </c>
      <c r="Q224" t="str">
        <f t="shared" si="20"/>
        <v>photography books</v>
      </c>
      <c r="R224">
        <f t="shared" si="21"/>
        <v>47.992753623188406</v>
      </c>
      <c r="S224" s="8">
        <f t="shared" si="22"/>
        <v>41914.208333333336</v>
      </c>
      <c r="T224" s="8">
        <f t="shared" si="23"/>
        <v>41915.208333333336</v>
      </c>
    </row>
    <row r="225" spans="1:20" ht="17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7">
        <v>1458104400</v>
      </c>
      <c r="K225" s="7">
        <v>1459314000</v>
      </c>
      <c r="L225" t="b">
        <v>0</v>
      </c>
      <c r="M225" t="b">
        <v>0</v>
      </c>
      <c r="N225" t="s">
        <v>33</v>
      </c>
      <c r="O225" s="4">
        <f t="shared" si="18"/>
        <v>94</v>
      </c>
      <c r="P225" t="str">
        <f t="shared" si="19"/>
        <v>theater</v>
      </c>
      <c r="Q225" t="str">
        <f t="shared" si="20"/>
        <v>plays</v>
      </c>
      <c r="R225">
        <f t="shared" si="21"/>
        <v>87.966702470461868</v>
      </c>
      <c r="S225" s="8">
        <f t="shared" si="22"/>
        <v>42445.208333333328</v>
      </c>
      <c r="T225" s="8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7">
        <v>1411534800</v>
      </c>
      <c r="K226" s="7">
        <v>1415426400</v>
      </c>
      <c r="L226" t="b">
        <v>0</v>
      </c>
      <c r="M226" t="b">
        <v>0</v>
      </c>
      <c r="N226" t="s">
        <v>474</v>
      </c>
      <c r="O226" s="4">
        <f t="shared" si="18"/>
        <v>404</v>
      </c>
      <c r="P226" t="str">
        <f t="shared" si="19"/>
        <v>film &amp; video</v>
      </c>
      <c r="Q226" t="str">
        <f t="shared" si="20"/>
        <v>science fiction</v>
      </c>
      <c r="R226">
        <f t="shared" si="21"/>
        <v>51.999165275459099</v>
      </c>
      <c r="S226" s="8">
        <f t="shared" si="22"/>
        <v>41906.208333333336</v>
      </c>
      <c r="T226" s="8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7">
        <v>1399093200</v>
      </c>
      <c r="K227" s="7">
        <v>1399093200</v>
      </c>
      <c r="L227" t="b">
        <v>1</v>
      </c>
      <c r="M227" t="b">
        <v>0</v>
      </c>
      <c r="N227" t="s">
        <v>23</v>
      </c>
      <c r="O227" s="4">
        <f t="shared" si="18"/>
        <v>260</v>
      </c>
      <c r="P227" t="str">
        <f t="shared" si="19"/>
        <v>music</v>
      </c>
      <c r="Q227" t="str">
        <f t="shared" si="20"/>
        <v>rock</v>
      </c>
      <c r="R227">
        <f t="shared" si="21"/>
        <v>29.999659863945578</v>
      </c>
      <c r="S227" s="8">
        <f t="shared" si="22"/>
        <v>41762.208333333336</v>
      </c>
      <c r="T227" s="8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7">
        <v>1270702800</v>
      </c>
      <c r="K228" s="7">
        <v>1273899600</v>
      </c>
      <c r="L228" t="b">
        <v>0</v>
      </c>
      <c r="M228" t="b">
        <v>0</v>
      </c>
      <c r="N228" t="s">
        <v>122</v>
      </c>
      <c r="O228" s="4">
        <f t="shared" si="18"/>
        <v>367</v>
      </c>
      <c r="P228" t="str">
        <f t="shared" si="19"/>
        <v>photography</v>
      </c>
      <c r="Q228" t="str">
        <f t="shared" si="20"/>
        <v>photography books</v>
      </c>
      <c r="R228">
        <f t="shared" si="21"/>
        <v>98.205357142857139</v>
      </c>
      <c r="S228" s="8">
        <f t="shared" si="22"/>
        <v>40276.208333333336</v>
      </c>
      <c r="T228" s="8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7">
        <v>1431666000</v>
      </c>
      <c r="K229" s="7">
        <v>1432184400</v>
      </c>
      <c r="L229" t="b">
        <v>0</v>
      </c>
      <c r="M229" t="b">
        <v>0</v>
      </c>
      <c r="N229" t="s">
        <v>292</v>
      </c>
      <c r="O229" s="4">
        <f t="shared" si="18"/>
        <v>169</v>
      </c>
      <c r="P229" t="str">
        <f t="shared" si="19"/>
        <v>games</v>
      </c>
      <c r="Q229" t="str">
        <f t="shared" si="20"/>
        <v>mobile games</v>
      </c>
      <c r="R229">
        <f t="shared" si="21"/>
        <v>108.96182396606575</v>
      </c>
      <c r="S229" s="8">
        <f t="shared" si="22"/>
        <v>42139.208333333328</v>
      </c>
      <c r="T229" s="8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7">
        <v>1472619600</v>
      </c>
      <c r="K230" s="7">
        <v>1474779600</v>
      </c>
      <c r="L230" t="b">
        <v>0</v>
      </c>
      <c r="M230" t="b">
        <v>0</v>
      </c>
      <c r="N230" t="s">
        <v>71</v>
      </c>
      <c r="O230" s="4">
        <f t="shared" si="18"/>
        <v>120</v>
      </c>
      <c r="P230" t="str">
        <f t="shared" si="19"/>
        <v>film &amp; video</v>
      </c>
      <c r="Q230" t="str">
        <f t="shared" si="20"/>
        <v>animation</v>
      </c>
      <c r="R230">
        <f t="shared" si="21"/>
        <v>66.998379254457049</v>
      </c>
      <c r="S230" s="8">
        <f t="shared" si="22"/>
        <v>42613.208333333328</v>
      </c>
      <c r="T230" s="8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7">
        <v>1496293200</v>
      </c>
      <c r="K231" s="7">
        <v>1500440400</v>
      </c>
      <c r="L231" t="b">
        <v>0</v>
      </c>
      <c r="M231" t="b">
        <v>1</v>
      </c>
      <c r="N231" t="s">
        <v>292</v>
      </c>
      <c r="O231" s="4">
        <f t="shared" si="18"/>
        <v>194</v>
      </c>
      <c r="P231" t="str">
        <f t="shared" si="19"/>
        <v>games</v>
      </c>
      <c r="Q231" t="str">
        <f t="shared" si="20"/>
        <v>mobile games</v>
      </c>
      <c r="R231">
        <f t="shared" si="21"/>
        <v>64.99333594668758</v>
      </c>
      <c r="S231" s="8">
        <f t="shared" si="22"/>
        <v>42887.208333333328</v>
      </c>
      <c r="T231" s="8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7">
        <v>1575612000</v>
      </c>
      <c r="K232" s="7">
        <v>1575612000</v>
      </c>
      <c r="L232" t="b">
        <v>0</v>
      </c>
      <c r="M232" t="b">
        <v>0</v>
      </c>
      <c r="N232" t="s">
        <v>89</v>
      </c>
      <c r="O232" s="4">
        <f t="shared" si="18"/>
        <v>420</v>
      </c>
      <c r="P232" t="str">
        <f t="shared" si="19"/>
        <v>games</v>
      </c>
      <c r="Q232" t="str">
        <f t="shared" si="20"/>
        <v>video games</v>
      </c>
      <c r="R232">
        <f t="shared" si="21"/>
        <v>99.841584158415841</v>
      </c>
      <c r="S232" s="8">
        <f t="shared" si="22"/>
        <v>43805.25</v>
      </c>
      <c r="T232" s="8">
        <f t="shared" si="23"/>
        <v>43805.25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7">
        <v>1369112400</v>
      </c>
      <c r="K233" s="7">
        <v>1374123600</v>
      </c>
      <c r="L233" t="b">
        <v>0</v>
      </c>
      <c r="M233" t="b">
        <v>0</v>
      </c>
      <c r="N233" t="s">
        <v>33</v>
      </c>
      <c r="O233" s="4">
        <f t="shared" si="18"/>
        <v>77</v>
      </c>
      <c r="P233" t="str">
        <f t="shared" si="19"/>
        <v>theater</v>
      </c>
      <c r="Q233" t="str">
        <f t="shared" si="20"/>
        <v>plays</v>
      </c>
      <c r="R233">
        <f t="shared" si="21"/>
        <v>82.432835820895519</v>
      </c>
      <c r="S233" s="8">
        <f t="shared" si="22"/>
        <v>41415.208333333336</v>
      </c>
      <c r="T233" s="8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7">
        <v>1469422800</v>
      </c>
      <c r="K234" s="7">
        <v>1469509200</v>
      </c>
      <c r="L234" t="b">
        <v>0</v>
      </c>
      <c r="M234" t="b">
        <v>0</v>
      </c>
      <c r="N234" t="s">
        <v>33</v>
      </c>
      <c r="O234" s="4">
        <f t="shared" si="18"/>
        <v>171</v>
      </c>
      <c r="P234" t="str">
        <f t="shared" si="19"/>
        <v>theater</v>
      </c>
      <c r="Q234" t="str">
        <f t="shared" si="20"/>
        <v>plays</v>
      </c>
      <c r="R234">
        <f t="shared" si="21"/>
        <v>63.293478260869563</v>
      </c>
      <c r="S234" s="8">
        <f t="shared" si="22"/>
        <v>42576.208333333328</v>
      </c>
      <c r="T234" s="8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7">
        <v>1307854800</v>
      </c>
      <c r="K235" s="7">
        <v>1309237200</v>
      </c>
      <c r="L235" t="b">
        <v>0</v>
      </c>
      <c r="M235" t="b">
        <v>0</v>
      </c>
      <c r="N235" t="s">
        <v>71</v>
      </c>
      <c r="O235" s="4">
        <f t="shared" si="18"/>
        <v>158</v>
      </c>
      <c r="P235" t="str">
        <f t="shared" si="19"/>
        <v>film &amp; video</v>
      </c>
      <c r="Q235" t="str">
        <f t="shared" si="20"/>
        <v>animation</v>
      </c>
      <c r="R235">
        <f t="shared" si="21"/>
        <v>96.774193548387103</v>
      </c>
      <c r="S235" s="8">
        <f t="shared" si="22"/>
        <v>40706.208333333336</v>
      </c>
      <c r="T235" s="8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7">
        <v>1503378000</v>
      </c>
      <c r="K236" s="7">
        <v>1503982800</v>
      </c>
      <c r="L236" t="b">
        <v>0</v>
      </c>
      <c r="M236" t="b">
        <v>1</v>
      </c>
      <c r="N236" t="s">
        <v>89</v>
      </c>
      <c r="O236" s="4">
        <f t="shared" si="18"/>
        <v>109</v>
      </c>
      <c r="P236" t="str">
        <f t="shared" si="19"/>
        <v>games</v>
      </c>
      <c r="Q236" t="str">
        <f t="shared" si="20"/>
        <v>video games</v>
      </c>
      <c r="R236">
        <f t="shared" si="21"/>
        <v>54.906040268456373</v>
      </c>
      <c r="S236" s="8">
        <f t="shared" si="22"/>
        <v>42969.208333333328</v>
      </c>
      <c r="T236" s="8">
        <f t="shared" si="23"/>
        <v>42976.208333333328</v>
      </c>
    </row>
    <row r="237" spans="1:20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7">
        <v>1486965600</v>
      </c>
      <c r="K237" s="7">
        <v>1487397600</v>
      </c>
      <c r="L237" t="b">
        <v>0</v>
      </c>
      <c r="M237" t="b">
        <v>0</v>
      </c>
      <c r="N237" t="s">
        <v>71</v>
      </c>
      <c r="O237" s="4">
        <f t="shared" si="18"/>
        <v>42</v>
      </c>
      <c r="P237" t="str">
        <f t="shared" si="19"/>
        <v>film &amp; video</v>
      </c>
      <c r="Q237" t="str">
        <f t="shared" si="20"/>
        <v>animation</v>
      </c>
      <c r="R237">
        <f t="shared" si="21"/>
        <v>39.010869565217391</v>
      </c>
      <c r="S237" s="8">
        <f t="shared" si="22"/>
        <v>42779.25</v>
      </c>
      <c r="T237" s="8">
        <f t="shared" si="23"/>
        <v>42784.25</v>
      </c>
    </row>
    <row r="238" spans="1:20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7">
        <v>1561438800</v>
      </c>
      <c r="K238" s="7">
        <v>1562043600</v>
      </c>
      <c r="L238" t="b">
        <v>0</v>
      </c>
      <c r="M238" t="b">
        <v>1</v>
      </c>
      <c r="N238" t="s">
        <v>23</v>
      </c>
      <c r="O238" s="4">
        <f t="shared" si="18"/>
        <v>11</v>
      </c>
      <c r="P238" t="str">
        <f t="shared" si="19"/>
        <v>music</v>
      </c>
      <c r="Q238" t="str">
        <f t="shared" si="20"/>
        <v>rock</v>
      </c>
      <c r="R238">
        <f t="shared" si="21"/>
        <v>75.84210526315789</v>
      </c>
      <c r="S238" s="8">
        <f t="shared" si="22"/>
        <v>43641.208333333328</v>
      </c>
      <c r="T238" s="8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7">
        <v>1398402000</v>
      </c>
      <c r="K239" s="7">
        <v>1398574800</v>
      </c>
      <c r="L239" t="b">
        <v>0</v>
      </c>
      <c r="M239" t="b">
        <v>0</v>
      </c>
      <c r="N239" t="s">
        <v>71</v>
      </c>
      <c r="O239" s="4">
        <f t="shared" si="18"/>
        <v>159</v>
      </c>
      <c r="P239" t="str">
        <f t="shared" si="19"/>
        <v>film &amp; video</v>
      </c>
      <c r="Q239" t="str">
        <f t="shared" si="20"/>
        <v>animation</v>
      </c>
      <c r="R239">
        <f t="shared" si="21"/>
        <v>45.051671732522799</v>
      </c>
      <c r="S239" s="8">
        <f t="shared" si="22"/>
        <v>41754.208333333336</v>
      </c>
      <c r="T239" s="8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7">
        <v>1513231200</v>
      </c>
      <c r="K240" s="7">
        <v>1515391200</v>
      </c>
      <c r="L240" t="b">
        <v>0</v>
      </c>
      <c r="M240" t="b">
        <v>1</v>
      </c>
      <c r="N240" t="s">
        <v>33</v>
      </c>
      <c r="O240" s="4">
        <f t="shared" si="18"/>
        <v>422</v>
      </c>
      <c r="P240" t="str">
        <f t="shared" si="19"/>
        <v>theater</v>
      </c>
      <c r="Q240" t="str">
        <f t="shared" si="20"/>
        <v>plays</v>
      </c>
      <c r="R240">
        <f t="shared" si="21"/>
        <v>104.51546391752578</v>
      </c>
      <c r="S240" s="8">
        <f t="shared" si="22"/>
        <v>43083.25</v>
      </c>
      <c r="T240" s="8">
        <f t="shared" si="23"/>
        <v>43108.25</v>
      </c>
    </row>
    <row r="241" spans="1:20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7">
        <v>1440824400</v>
      </c>
      <c r="K241" s="7">
        <v>1441170000</v>
      </c>
      <c r="L241" t="b">
        <v>0</v>
      </c>
      <c r="M241" t="b">
        <v>0</v>
      </c>
      <c r="N241" t="s">
        <v>65</v>
      </c>
      <c r="O241" s="4">
        <f t="shared" si="18"/>
        <v>98</v>
      </c>
      <c r="P241" t="str">
        <f t="shared" si="19"/>
        <v>technology</v>
      </c>
      <c r="Q241" t="str">
        <f t="shared" si="20"/>
        <v>wearables</v>
      </c>
      <c r="R241">
        <f t="shared" si="21"/>
        <v>76.268292682926827</v>
      </c>
      <c r="S241" s="8">
        <f t="shared" si="22"/>
        <v>42245.208333333328</v>
      </c>
      <c r="T241" s="8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7">
        <v>1281070800</v>
      </c>
      <c r="K242" s="7">
        <v>1281157200</v>
      </c>
      <c r="L242" t="b">
        <v>0</v>
      </c>
      <c r="M242" t="b">
        <v>0</v>
      </c>
      <c r="N242" t="s">
        <v>33</v>
      </c>
      <c r="O242" s="4">
        <f t="shared" si="18"/>
        <v>419</v>
      </c>
      <c r="P242" t="str">
        <f t="shared" si="19"/>
        <v>theater</v>
      </c>
      <c r="Q242" t="str">
        <f t="shared" si="20"/>
        <v>plays</v>
      </c>
      <c r="R242">
        <f t="shared" si="21"/>
        <v>69.015695067264573</v>
      </c>
      <c r="S242" s="8">
        <f t="shared" si="22"/>
        <v>40396.208333333336</v>
      </c>
      <c r="T242" s="8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7">
        <v>1397365200</v>
      </c>
      <c r="K243" s="7">
        <v>1398229200</v>
      </c>
      <c r="L243" t="b">
        <v>0</v>
      </c>
      <c r="M243" t="b">
        <v>1</v>
      </c>
      <c r="N243" t="s">
        <v>68</v>
      </c>
      <c r="O243" s="4">
        <f t="shared" si="18"/>
        <v>102</v>
      </c>
      <c r="P243" t="str">
        <f t="shared" si="19"/>
        <v>publishing</v>
      </c>
      <c r="Q243" t="str">
        <f t="shared" si="20"/>
        <v>nonfiction</v>
      </c>
      <c r="R243">
        <f t="shared" si="21"/>
        <v>101.97684085510689</v>
      </c>
      <c r="S243" s="8">
        <f t="shared" si="22"/>
        <v>41742.208333333336</v>
      </c>
      <c r="T243" s="8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7">
        <v>1494392400</v>
      </c>
      <c r="K244" s="7">
        <v>1495256400</v>
      </c>
      <c r="L244" t="b">
        <v>0</v>
      </c>
      <c r="M244" t="b">
        <v>1</v>
      </c>
      <c r="N244" t="s">
        <v>23</v>
      </c>
      <c r="O244" s="4">
        <f t="shared" si="18"/>
        <v>128</v>
      </c>
      <c r="P244" t="str">
        <f t="shared" si="19"/>
        <v>music</v>
      </c>
      <c r="Q244" t="str">
        <f t="shared" si="20"/>
        <v>rock</v>
      </c>
      <c r="R244">
        <f t="shared" si="21"/>
        <v>42.915999999999997</v>
      </c>
      <c r="S244" s="8">
        <f t="shared" si="22"/>
        <v>42865.208333333328</v>
      </c>
      <c r="T244" s="8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7">
        <v>1520143200</v>
      </c>
      <c r="K245" s="7">
        <v>1520402400</v>
      </c>
      <c r="L245" t="b">
        <v>0</v>
      </c>
      <c r="M245" t="b">
        <v>0</v>
      </c>
      <c r="N245" t="s">
        <v>33</v>
      </c>
      <c r="O245" s="4">
        <f t="shared" si="18"/>
        <v>445</v>
      </c>
      <c r="P245" t="str">
        <f t="shared" si="19"/>
        <v>theater</v>
      </c>
      <c r="Q245" t="str">
        <f t="shared" si="20"/>
        <v>plays</v>
      </c>
      <c r="R245">
        <f t="shared" si="21"/>
        <v>43.025210084033617</v>
      </c>
      <c r="S245" s="8">
        <f t="shared" si="22"/>
        <v>43163.25</v>
      </c>
      <c r="T245" s="8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7">
        <v>1405314000</v>
      </c>
      <c r="K246" s="7">
        <v>1409806800</v>
      </c>
      <c r="L246" t="b">
        <v>0</v>
      </c>
      <c r="M246" t="b">
        <v>0</v>
      </c>
      <c r="N246" t="s">
        <v>33</v>
      </c>
      <c r="O246" s="4">
        <f t="shared" si="18"/>
        <v>570</v>
      </c>
      <c r="P246" t="str">
        <f t="shared" si="19"/>
        <v>theater</v>
      </c>
      <c r="Q246" t="str">
        <f t="shared" si="20"/>
        <v>plays</v>
      </c>
      <c r="R246">
        <f t="shared" si="21"/>
        <v>75.245283018867923</v>
      </c>
      <c r="S246" s="8">
        <f t="shared" si="22"/>
        <v>41834.208333333336</v>
      </c>
      <c r="T246" s="8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7">
        <v>1396846800</v>
      </c>
      <c r="K247" s="7">
        <v>1396933200</v>
      </c>
      <c r="L247" t="b">
        <v>0</v>
      </c>
      <c r="M247" t="b">
        <v>0</v>
      </c>
      <c r="N247" t="s">
        <v>33</v>
      </c>
      <c r="O247" s="4">
        <f t="shared" si="18"/>
        <v>509</v>
      </c>
      <c r="P247" t="str">
        <f t="shared" si="19"/>
        <v>theater</v>
      </c>
      <c r="Q247" t="str">
        <f t="shared" si="20"/>
        <v>plays</v>
      </c>
      <c r="R247">
        <f t="shared" si="21"/>
        <v>69.023364485981304</v>
      </c>
      <c r="S247" s="8">
        <f t="shared" si="22"/>
        <v>41736.208333333336</v>
      </c>
      <c r="T247" s="8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7">
        <v>1375678800</v>
      </c>
      <c r="K248" s="7">
        <v>1376024400</v>
      </c>
      <c r="L248" t="b">
        <v>0</v>
      </c>
      <c r="M248" t="b">
        <v>0</v>
      </c>
      <c r="N248" t="s">
        <v>28</v>
      </c>
      <c r="O248" s="4">
        <f t="shared" si="18"/>
        <v>326</v>
      </c>
      <c r="P248" t="str">
        <f t="shared" si="19"/>
        <v>technology</v>
      </c>
      <c r="Q248" t="str">
        <f t="shared" si="20"/>
        <v>web</v>
      </c>
      <c r="R248">
        <f t="shared" si="21"/>
        <v>65.986486486486484</v>
      </c>
      <c r="S248" s="8">
        <f t="shared" si="22"/>
        <v>41491.208333333336</v>
      </c>
      <c r="T248" s="8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7">
        <v>1482386400</v>
      </c>
      <c r="K249" s="7">
        <v>1483682400</v>
      </c>
      <c r="L249" t="b">
        <v>0</v>
      </c>
      <c r="M249" t="b">
        <v>1</v>
      </c>
      <c r="N249" t="s">
        <v>119</v>
      </c>
      <c r="O249" s="4">
        <f t="shared" si="18"/>
        <v>933</v>
      </c>
      <c r="P249" t="str">
        <f t="shared" si="19"/>
        <v>publishing</v>
      </c>
      <c r="Q249" t="str">
        <f t="shared" si="20"/>
        <v>fiction</v>
      </c>
      <c r="R249">
        <f t="shared" si="21"/>
        <v>98.013800424628457</v>
      </c>
      <c r="S249" s="8">
        <f t="shared" si="22"/>
        <v>42726.25</v>
      </c>
      <c r="T249" s="8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7">
        <v>1420005600</v>
      </c>
      <c r="K250" s="7">
        <v>1420437600</v>
      </c>
      <c r="L250" t="b">
        <v>0</v>
      </c>
      <c r="M250" t="b">
        <v>0</v>
      </c>
      <c r="N250" t="s">
        <v>292</v>
      </c>
      <c r="O250" s="4">
        <f t="shared" si="18"/>
        <v>211</v>
      </c>
      <c r="P250" t="str">
        <f t="shared" si="19"/>
        <v>games</v>
      </c>
      <c r="Q250" t="str">
        <f t="shared" si="20"/>
        <v>mobile games</v>
      </c>
      <c r="R250">
        <f t="shared" si="21"/>
        <v>60.105504587155963</v>
      </c>
      <c r="S250" s="8">
        <f t="shared" si="22"/>
        <v>42004.25</v>
      </c>
      <c r="T250" s="8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7">
        <v>1420178400</v>
      </c>
      <c r="K251" s="7">
        <v>1420783200</v>
      </c>
      <c r="L251" t="b">
        <v>0</v>
      </c>
      <c r="M251" t="b">
        <v>0</v>
      </c>
      <c r="N251" t="s">
        <v>206</v>
      </c>
      <c r="O251" s="4">
        <f t="shared" si="18"/>
        <v>273</v>
      </c>
      <c r="P251" t="str">
        <f t="shared" si="19"/>
        <v>publishing</v>
      </c>
      <c r="Q251" t="str">
        <f t="shared" si="20"/>
        <v>translations</v>
      </c>
      <c r="R251">
        <f t="shared" si="21"/>
        <v>26.000773395204948</v>
      </c>
      <c r="S251" s="8">
        <f t="shared" si="22"/>
        <v>42006.25</v>
      </c>
      <c r="T251" s="8">
        <f t="shared" si="23"/>
        <v>42013.25</v>
      </c>
    </row>
    <row r="252" spans="1:20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7">
        <v>1264399200</v>
      </c>
      <c r="K252" s="7">
        <v>1267423200</v>
      </c>
      <c r="L252" t="b">
        <v>0</v>
      </c>
      <c r="M252" t="b">
        <v>0</v>
      </c>
      <c r="N252" t="s">
        <v>23</v>
      </c>
      <c r="O252" s="4">
        <f t="shared" si="18"/>
        <v>3</v>
      </c>
      <c r="P252" t="str">
        <f t="shared" si="19"/>
        <v>music</v>
      </c>
      <c r="Q252" t="str">
        <f t="shared" si="20"/>
        <v>rock</v>
      </c>
      <c r="R252">
        <f t="shared" si="21"/>
        <v>3</v>
      </c>
      <c r="S252" s="8">
        <f t="shared" si="22"/>
        <v>40203.25</v>
      </c>
      <c r="T252" s="8">
        <f t="shared" si="23"/>
        <v>40238.25</v>
      </c>
    </row>
    <row r="253" spans="1:20" ht="17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7">
        <v>1355032800</v>
      </c>
      <c r="K253" s="7">
        <v>1355205600</v>
      </c>
      <c r="L253" t="b">
        <v>0</v>
      </c>
      <c r="M253" t="b">
        <v>0</v>
      </c>
      <c r="N253" t="s">
        <v>33</v>
      </c>
      <c r="O253" s="4">
        <f t="shared" si="18"/>
        <v>54</v>
      </c>
      <c r="P253" t="str">
        <f t="shared" si="19"/>
        <v>theater</v>
      </c>
      <c r="Q253" t="str">
        <f t="shared" si="20"/>
        <v>plays</v>
      </c>
      <c r="R253">
        <f t="shared" si="21"/>
        <v>38.019801980198018</v>
      </c>
      <c r="S253" s="8">
        <f t="shared" si="22"/>
        <v>41252.25</v>
      </c>
      <c r="T253" s="8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7">
        <v>1382677200</v>
      </c>
      <c r="K254" s="7">
        <v>1383109200</v>
      </c>
      <c r="L254" t="b">
        <v>0</v>
      </c>
      <c r="M254" t="b">
        <v>0</v>
      </c>
      <c r="N254" t="s">
        <v>33</v>
      </c>
      <c r="O254" s="4">
        <f t="shared" si="18"/>
        <v>626</v>
      </c>
      <c r="P254" t="str">
        <f t="shared" si="19"/>
        <v>theater</v>
      </c>
      <c r="Q254" t="str">
        <f t="shared" si="20"/>
        <v>plays</v>
      </c>
      <c r="R254">
        <f t="shared" si="21"/>
        <v>106.15254237288136</v>
      </c>
      <c r="S254" s="8">
        <f t="shared" si="22"/>
        <v>41572.208333333336</v>
      </c>
      <c r="T254" s="8">
        <f t="shared" si="23"/>
        <v>41577.208333333336</v>
      </c>
    </row>
    <row r="255" spans="1:20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7">
        <v>1302238800</v>
      </c>
      <c r="K255" s="7">
        <v>1303275600</v>
      </c>
      <c r="L255" t="b">
        <v>0</v>
      </c>
      <c r="M255" t="b">
        <v>0</v>
      </c>
      <c r="N255" t="s">
        <v>53</v>
      </c>
      <c r="O255" s="4">
        <f t="shared" si="18"/>
        <v>89</v>
      </c>
      <c r="P255" t="str">
        <f t="shared" si="19"/>
        <v>film &amp; video</v>
      </c>
      <c r="Q255" t="str">
        <f t="shared" si="20"/>
        <v>drama</v>
      </c>
      <c r="R255">
        <f t="shared" si="21"/>
        <v>81.019475655430711</v>
      </c>
      <c r="S255" s="8">
        <f t="shared" si="22"/>
        <v>40641.208333333336</v>
      </c>
      <c r="T255" s="8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7">
        <v>1487656800</v>
      </c>
      <c r="K256" s="7">
        <v>1487829600</v>
      </c>
      <c r="L256" t="b">
        <v>0</v>
      </c>
      <c r="M256" t="b">
        <v>0</v>
      </c>
      <c r="N256" t="s">
        <v>68</v>
      </c>
      <c r="O256" s="4">
        <f t="shared" si="18"/>
        <v>185</v>
      </c>
      <c r="P256" t="str">
        <f t="shared" si="19"/>
        <v>publishing</v>
      </c>
      <c r="Q256" t="str">
        <f t="shared" si="20"/>
        <v>nonfiction</v>
      </c>
      <c r="R256">
        <f t="shared" si="21"/>
        <v>96.647727272727266</v>
      </c>
      <c r="S256" s="8">
        <f t="shared" si="22"/>
        <v>42787.25</v>
      </c>
      <c r="T256" s="8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7">
        <v>1297836000</v>
      </c>
      <c r="K257" s="7">
        <v>1298268000</v>
      </c>
      <c r="L257" t="b">
        <v>0</v>
      </c>
      <c r="M257" t="b">
        <v>1</v>
      </c>
      <c r="N257" t="s">
        <v>23</v>
      </c>
      <c r="O257" s="4">
        <f t="shared" si="18"/>
        <v>120</v>
      </c>
      <c r="P257" t="str">
        <f t="shared" si="19"/>
        <v>music</v>
      </c>
      <c r="Q257" t="str">
        <f t="shared" si="20"/>
        <v>rock</v>
      </c>
      <c r="R257">
        <f t="shared" si="21"/>
        <v>57.003535651149086</v>
      </c>
      <c r="S257" s="8">
        <f t="shared" si="22"/>
        <v>40590.25</v>
      </c>
      <c r="T257" s="8">
        <f t="shared" si="23"/>
        <v>40595.25</v>
      </c>
    </row>
    <row r="258" spans="1:20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7">
        <v>1453615200</v>
      </c>
      <c r="K258" s="7">
        <v>1456812000</v>
      </c>
      <c r="L258" t="b">
        <v>0</v>
      </c>
      <c r="M258" t="b">
        <v>0</v>
      </c>
      <c r="N258" t="s">
        <v>23</v>
      </c>
      <c r="O258" s="4">
        <f t="shared" si="18"/>
        <v>23</v>
      </c>
      <c r="P258" t="str">
        <f t="shared" si="19"/>
        <v>music</v>
      </c>
      <c r="Q258" t="str">
        <f t="shared" si="20"/>
        <v>rock</v>
      </c>
      <c r="R258">
        <f t="shared" si="21"/>
        <v>63.93333333333333</v>
      </c>
      <c r="S258" s="8">
        <f t="shared" si="22"/>
        <v>42393.25</v>
      </c>
      <c r="T258" s="8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7">
        <v>1362463200</v>
      </c>
      <c r="K259" s="7">
        <v>1363669200</v>
      </c>
      <c r="L259" t="b">
        <v>0</v>
      </c>
      <c r="M259" t="b">
        <v>0</v>
      </c>
      <c r="N259" t="s">
        <v>33</v>
      </c>
      <c r="O259" s="4">
        <f t="shared" ref="O259:O322" si="24">ROUND(E259/D259*100,0)</f>
        <v>146</v>
      </c>
      <c r="P259" t="str">
        <f t="shared" ref="P259:P322" si="25">LEFT(N259,FIND("/",N259)-1)</f>
        <v>theater</v>
      </c>
      <c r="Q259" t="str">
        <f t="shared" ref="Q259:Q322" si="26">RIGHT(N259,LEN(N259)-SEARCH("/",N259))</f>
        <v>plays</v>
      </c>
      <c r="R259">
        <f t="shared" ref="R259:R322" si="27">AVERAGE(E259/G259)</f>
        <v>90.456521739130437</v>
      </c>
      <c r="S259" s="8">
        <f t="shared" ref="S259:S322" si="28">(((J259/60)/60)/24)+DATE(1970,1,1)</f>
        <v>41338.25</v>
      </c>
      <c r="T259" s="8">
        <f t="shared" ref="T259:T322" si="2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7">
        <v>1481176800</v>
      </c>
      <c r="K260" s="7">
        <v>1482904800</v>
      </c>
      <c r="L260" t="b">
        <v>0</v>
      </c>
      <c r="M260" t="b">
        <v>1</v>
      </c>
      <c r="N260" t="s">
        <v>33</v>
      </c>
      <c r="O260" s="4">
        <f t="shared" si="24"/>
        <v>268</v>
      </c>
      <c r="P260" t="str">
        <f t="shared" si="25"/>
        <v>theater</v>
      </c>
      <c r="Q260" t="str">
        <f t="shared" si="26"/>
        <v>plays</v>
      </c>
      <c r="R260">
        <f t="shared" si="27"/>
        <v>72.172043010752688</v>
      </c>
      <c r="S260" s="8">
        <f t="shared" si="28"/>
        <v>42712.25</v>
      </c>
      <c r="T260" s="8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7">
        <v>1354946400</v>
      </c>
      <c r="K261" s="7">
        <v>1356588000</v>
      </c>
      <c r="L261" t="b">
        <v>1</v>
      </c>
      <c r="M261" t="b">
        <v>0</v>
      </c>
      <c r="N261" t="s">
        <v>122</v>
      </c>
      <c r="O261" s="4">
        <f t="shared" si="24"/>
        <v>598</v>
      </c>
      <c r="P261" t="str">
        <f t="shared" si="25"/>
        <v>photography</v>
      </c>
      <c r="Q261" t="str">
        <f t="shared" si="26"/>
        <v>photography books</v>
      </c>
      <c r="R261">
        <f t="shared" si="27"/>
        <v>77.934782608695656</v>
      </c>
      <c r="S261" s="8">
        <f t="shared" si="28"/>
        <v>41251.25</v>
      </c>
      <c r="T261" s="8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7">
        <v>1348808400</v>
      </c>
      <c r="K262" s="7">
        <v>1349845200</v>
      </c>
      <c r="L262" t="b">
        <v>0</v>
      </c>
      <c r="M262" t="b">
        <v>0</v>
      </c>
      <c r="N262" t="s">
        <v>23</v>
      </c>
      <c r="O262" s="4">
        <f t="shared" si="24"/>
        <v>158</v>
      </c>
      <c r="P262" t="str">
        <f t="shared" si="25"/>
        <v>music</v>
      </c>
      <c r="Q262" t="str">
        <f t="shared" si="26"/>
        <v>rock</v>
      </c>
      <c r="R262">
        <f t="shared" si="27"/>
        <v>38.065134099616856</v>
      </c>
      <c r="S262" s="8">
        <f t="shared" si="28"/>
        <v>41180.208333333336</v>
      </c>
      <c r="T262" s="8">
        <f t="shared" si="29"/>
        <v>41192.208333333336</v>
      </c>
    </row>
    <row r="263" spans="1:20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7">
        <v>1282712400</v>
      </c>
      <c r="K263" s="7">
        <v>1283058000</v>
      </c>
      <c r="L263" t="b">
        <v>0</v>
      </c>
      <c r="M263" t="b">
        <v>1</v>
      </c>
      <c r="N263" t="s">
        <v>23</v>
      </c>
      <c r="O263" s="4">
        <f t="shared" si="24"/>
        <v>31</v>
      </c>
      <c r="P263" t="str">
        <f t="shared" si="25"/>
        <v>music</v>
      </c>
      <c r="Q263" t="str">
        <f t="shared" si="26"/>
        <v>rock</v>
      </c>
      <c r="R263">
        <f t="shared" si="27"/>
        <v>57.936123348017624</v>
      </c>
      <c r="S263" s="8">
        <f t="shared" si="28"/>
        <v>40415.208333333336</v>
      </c>
      <c r="T263" s="8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7">
        <v>1301979600</v>
      </c>
      <c r="K264" s="7">
        <v>1304226000</v>
      </c>
      <c r="L264" t="b">
        <v>0</v>
      </c>
      <c r="M264" t="b">
        <v>1</v>
      </c>
      <c r="N264" t="s">
        <v>60</v>
      </c>
      <c r="O264" s="4">
        <f t="shared" si="24"/>
        <v>313</v>
      </c>
      <c r="P264" t="str">
        <f t="shared" si="25"/>
        <v>music</v>
      </c>
      <c r="Q264" t="str">
        <f t="shared" si="26"/>
        <v>indie rock</v>
      </c>
      <c r="R264">
        <f t="shared" si="27"/>
        <v>49.794392523364486</v>
      </c>
      <c r="S264" s="8">
        <f t="shared" si="28"/>
        <v>40638.208333333336</v>
      </c>
      <c r="T264" s="8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7">
        <v>1263016800</v>
      </c>
      <c r="K265" s="7">
        <v>1263016800</v>
      </c>
      <c r="L265" t="b">
        <v>0</v>
      </c>
      <c r="M265" t="b">
        <v>0</v>
      </c>
      <c r="N265" t="s">
        <v>122</v>
      </c>
      <c r="O265" s="4">
        <f t="shared" si="24"/>
        <v>371</v>
      </c>
      <c r="P265" t="str">
        <f t="shared" si="25"/>
        <v>photography</v>
      </c>
      <c r="Q265" t="str">
        <f t="shared" si="26"/>
        <v>photography books</v>
      </c>
      <c r="R265">
        <f t="shared" si="27"/>
        <v>54.050251256281406</v>
      </c>
      <c r="S265" s="8">
        <f t="shared" si="28"/>
        <v>40187.25</v>
      </c>
      <c r="T265" s="8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7">
        <v>1360648800</v>
      </c>
      <c r="K266" s="7">
        <v>1362031200</v>
      </c>
      <c r="L266" t="b">
        <v>0</v>
      </c>
      <c r="M266" t="b">
        <v>0</v>
      </c>
      <c r="N266" t="s">
        <v>33</v>
      </c>
      <c r="O266" s="4">
        <f t="shared" si="24"/>
        <v>363</v>
      </c>
      <c r="P266" t="str">
        <f t="shared" si="25"/>
        <v>theater</v>
      </c>
      <c r="Q266" t="str">
        <f t="shared" si="26"/>
        <v>plays</v>
      </c>
      <c r="R266">
        <f t="shared" si="27"/>
        <v>30.002721335268504</v>
      </c>
      <c r="S266" s="8">
        <f t="shared" si="28"/>
        <v>41317.25</v>
      </c>
      <c r="T266" s="8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7">
        <v>1451800800</v>
      </c>
      <c r="K267" s="7">
        <v>1455602400</v>
      </c>
      <c r="L267" t="b">
        <v>0</v>
      </c>
      <c r="M267" t="b">
        <v>0</v>
      </c>
      <c r="N267" t="s">
        <v>33</v>
      </c>
      <c r="O267" s="4">
        <f t="shared" si="24"/>
        <v>123</v>
      </c>
      <c r="P267" t="str">
        <f t="shared" si="25"/>
        <v>theater</v>
      </c>
      <c r="Q267" t="str">
        <f t="shared" si="26"/>
        <v>plays</v>
      </c>
      <c r="R267">
        <f t="shared" si="27"/>
        <v>70.127906976744185</v>
      </c>
      <c r="S267" s="8">
        <f t="shared" si="28"/>
        <v>42372.25</v>
      </c>
      <c r="T267" s="8">
        <f t="shared" si="29"/>
        <v>42416.25</v>
      </c>
    </row>
    <row r="268" spans="1:20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7">
        <v>1415340000</v>
      </c>
      <c r="K268" s="7">
        <v>1418191200</v>
      </c>
      <c r="L268" t="b">
        <v>0</v>
      </c>
      <c r="M268" t="b">
        <v>1</v>
      </c>
      <c r="N268" t="s">
        <v>159</v>
      </c>
      <c r="O268" s="4">
        <f t="shared" si="24"/>
        <v>77</v>
      </c>
      <c r="P268" t="str">
        <f t="shared" si="25"/>
        <v>music</v>
      </c>
      <c r="Q268" t="str">
        <f t="shared" si="26"/>
        <v>jazz</v>
      </c>
      <c r="R268">
        <f t="shared" si="27"/>
        <v>26.996228786926462</v>
      </c>
      <c r="S268" s="8">
        <f t="shared" si="28"/>
        <v>41950.25</v>
      </c>
      <c r="T268" s="8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7">
        <v>1351054800</v>
      </c>
      <c r="K269" s="7">
        <v>1352440800</v>
      </c>
      <c r="L269" t="b">
        <v>0</v>
      </c>
      <c r="M269" t="b">
        <v>0</v>
      </c>
      <c r="N269" t="s">
        <v>33</v>
      </c>
      <c r="O269" s="4">
        <f t="shared" si="24"/>
        <v>234</v>
      </c>
      <c r="P269" t="str">
        <f t="shared" si="25"/>
        <v>theater</v>
      </c>
      <c r="Q269" t="str">
        <f t="shared" si="26"/>
        <v>plays</v>
      </c>
      <c r="R269">
        <f t="shared" si="27"/>
        <v>51.990606936416185</v>
      </c>
      <c r="S269" s="8">
        <f t="shared" si="28"/>
        <v>41206.208333333336</v>
      </c>
      <c r="T269" s="8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7">
        <v>1349326800</v>
      </c>
      <c r="K270" s="7">
        <v>1353304800</v>
      </c>
      <c r="L270" t="b">
        <v>0</v>
      </c>
      <c r="M270" t="b">
        <v>0</v>
      </c>
      <c r="N270" t="s">
        <v>42</v>
      </c>
      <c r="O270" s="4">
        <f t="shared" si="24"/>
        <v>181</v>
      </c>
      <c r="P270" t="str">
        <f t="shared" si="25"/>
        <v>film &amp; video</v>
      </c>
      <c r="Q270" t="str">
        <f t="shared" si="26"/>
        <v>documentary</v>
      </c>
      <c r="R270">
        <f t="shared" si="27"/>
        <v>56.416666666666664</v>
      </c>
      <c r="S270" s="8">
        <f t="shared" si="28"/>
        <v>41186.208333333336</v>
      </c>
      <c r="T270" s="8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7">
        <v>1548914400</v>
      </c>
      <c r="K271" s="7">
        <v>1550728800</v>
      </c>
      <c r="L271" t="b">
        <v>0</v>
      </c>
      <c r="M271" t="b">
        <v>0</v>
      </c>
      <c r="N271" t="s">
        <v>269</v>
      </c>
      <c r="O271" s="4">
        <f t="shared" si="24"/>
        <v>253</v>
      </c>
      <c r="P271" t="str">
        <f t="shared" si="25"/>
        <v>film &amp; video</v>
      </c>
      <c r="Q271" t="str">
        <f t="shared" si="26"/>
        <v>television</v>
      </c>
      <c r="R271">
        <f t="shared" si="27"/>
        <v>101.63218390804597</v>
      </c>
      <c r="S271" s="8">
        <f t="shared" si="28"/>
        <v>43496.25</v>
      </c>
      <c r="T271" s="8">
        <f t="shared" si="29"/>
        <v>43517.25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7">
        <v>1291269600</v>
      </c>
      <c r="K272" s="7">
        <v>1291442400</v>
      </c>
      <c r="L272" t="b">
        <v>0</v>
      </c>
      <c r="M272" t="b">
        <v>0</v>
      </c>
      <c r="N272" t="s">
        <v>89</v>
      </c>
      <c r="O272" s="4">
        <f t="shared" si="24"/>
        <v>27</v>
      </c>
      <c r="P272" t="str">
        <f t="shared" si="25"/>
        <v>games</v>
      </c>
      <c r="Q272" t="str">
        <f t="shared" si="26"/>
        <v>video games</v>
      </c>
      <c r="R272">
        <f t="shared" si="27"/>
        <v>25.005291005291006</v>
      </c>
      <c r="S272" s="8">
        <f t="shared" si="28"/>
        <v>40514.25</v>
      </c>
      <c r="T272" s="8">
        <f t="shared" si="29"/>
        <v>40516.25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7">
        <v>1449468000</v>
      </c>
      <c r="K273" s="7">
        <v>1452146400</v>
      </c>
      <c r="L273" t="b">
        <v>0</v>
      </c>
      <c r="M273" t="b">
        <v>0</v>
      </c>
      <c r="N273" t="s">
        <v>122</v>
      </c>
      <c r="O273" s="4">
        <f t="shared" si="24"/>
        <v>1</v>
      </c>
      <c r="P273" t="str">
        <f t="shared" si="25"/>
        <v>photography</v>
      </c>
      <c r="Q273" t="str">
        <f t="shared" si="26"/>
        <v>photography books</v>
      </c>
      <c r="R273">
        <f t="shared" si="27"/>
        <v>32.016393442622949</v>
      </c>
      <c r="S273" s="8">
        <f t="shared" si="28"/>
        <v>42345.25</v>
      </c>
      <c r="T273" s="8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7">
        <v>1562734800</v>
      </c>
      <c r="K274" s="7">
        <v>1564894800</v>
      </c>
      <c r="L274" t="b">
        <v>0</v>
      </c>
      <c r="M274" t="b">
        <v>1</v>
      </c>
      <c r="N274" t="s">
        <v>33</v>
      </c>
      <c r="O274" s="4">
        <f t="shared" si="24"/>
        <v>304</v>
      </c>
      <c r="P274" t="str">
        <f t="shared" si="25"/>
        <v>theater</v>
      </c>
      <c r="Q274" t="str">
        <f t="shared" si="26"/>
        <v>plays</v>
      </c>
      <c r="R274">
        <f t="shared" si="27"/>
        <v>82.021647307286173</v>
      </c>
      <c r="S274" s="8">
        <f t="shared" si="28"/>
        <v>43656.208333333328</v>
      </c>
      <c r="T274" s="8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7">
        <v>1505624400</v>
      </c>
      <c r="K275" s="7">
        <v>1505883600</v>
      </c>
      <c r="L275" t="b">
        <v>0</v>
      </c>
      <c r="M275" t="b">
        <v>0</v>
      </c>
      <c r="N275" t="s">
        <v>33</v>
      </c>
      <c r="O275" s="4">
        <f t="shared" si="24"/>
        <v>137</v>
      </c>
      <c r="P275" t="str">
        <f t="shared" si="25"/>
        <v>theater</v>
      </c>
      <c r="Q275" t="str">
        <f t="shared" si="26"/>
        <v>plays</v>
      </c>
      <c r="R275">
        <f t="shared" si="27"/>
        <v>37.957446808510639</v>
      </c>
      <c r="S275" s="8">
        <f t="shared" si="28"/>
        <v>42995.208333333328</v>
      </c>
      <c r="T275" s="8">
        <f t="shared" si="29"/>
        <v>42998.208333333328</v>
      </c>
    </row>
    <row r="276" spans="1:20" ht="34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7">
        <v>1509948000</v>
      </c>
      <c r="K276" s="7">
        <v>1510380000</v>
      </c>
      <c r="L276" t="b">
        <v>0</v>
      </c>
      <c r="M276" t="b">
        <v>0</v>
      </c>
      <c r="N276" t="s">
        <v>33</v>
      </c>
      <c r="O276" s="4">
        <f t="shared" si="24"/>
        <v>32</v>
      </c>
      <c r="P276" t="str">
        <f t="shared" si="25"/>
        <v>theater</v>
      </c>
      <c r="Q276" t="str">
        <f t="shared" si="26"/>
        <v>plays</v>
      </c>
      <c r="R276">
        <f t="shared" si="27"/>
        <v>51.533333333333331</v>
      </c>
      <c r="S276" s="8">
        <f t="shared" si="28"/>
        <v>43045.25</v>
      </c>
      <c r="T276" s="8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7">
        <v>1554526800</v>
      </c>
      <c r="K277" s="7">
        <v>1555218000</v>
      </c>
      <c r="L277" t="b">
        <v>0</v>
      </c>
      <c r="M277" t="b">
        <v>0</v>
      </c>
      <c r="N277" t="s">
        <v>206</v>
      </c>
      <c r="O277" s="4">
        <f t="shared" si="24"/>
        <v>242</v>
      </c>
      <c r="P277" t="str">
        <f t="shared" si="25"/>
        <v>publishing</v>
      </c>
      <c r="Q277" t="str">
        <f t="shared" si="26"/>
        <v>translations</v>
      </c>
      <c r="R277">
        <f t="shared" si="27"/>
        <v>81.198275862068968</v>
      </c>
      <c r="S277" s="8">
        <f t="shared" si="28"/>
        <v>43561.208333333328</v>
      </c>
      <c r="T277" s="8">
        <f t="shared" si="29"/>
        <v>43569.208333333328</v>
      </c>
    </row>
    <row r="278" spans="1:20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7">
        <v>1334811600</v>
      </c>
      <c r="K278" s="7">
        <v>1335243600</v>
      </c>
      <c r="L278" t="b">
        <v>0</v>
      </c>
      <c r="M278" t="b">
        <v>1</v>
      </c>
      <c r="N278" t="s">
        <v>89</v>
      </c>
      <c r="O278" s="4">
        <f t="shared" si="24"/>
        <v>97</v>
      </c>
      <c r="P278" t="str">
        <f t="shared" si="25"/>
        <v>games</v>
      </c>
      <c r="Q278" t="str">
        <f t="shared" si="26"/>
        <v>video games</v>
      </c>
      <c r="R278">
        <f t="shared" si="27"/>
        <v>40.030075187969928</v>
      </c>
      <c r="S278" s="8">
        <f t="shared" si="28"/>
        <v>41018.208333333336</v>
      </c>
      <c r="T278" s="8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7">
        <v>1279515600</v>
      </c>
      <c r="K279" s="7">
        <v>1279688400</v>
      </c>
      <c r="L279" t="b">
        <v>0</v>
      </c>
      <c r="M279" t="b">
        <v>0</v>
      </c>
      <c r="N279" t="s">
        <v>33</v>
      </c>
      <c r="O279" s="4">
        <f t="shared" si="24"/>
        <v>1066</v>
      </c>
      <c r="P279" t="str">
        <f t="shared" si="25"/>
        <v>theater</v>
      </c>
      <c r="Q279" t="str">
        <f t="shared" si="26"/>
        <v>plays</v>
      </c>
      <c r="R279">
        <f t="shared" si="27"/>
        <v>89.939759036144579</v>
      </c>
      <c r="S279" s="8">
        <f t="shared" si="28"/>
        <v>40378.208333333336</v>
      </c>
      <c r="T279" s="8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7">
        <v>1353909600</v>
      </c>
      <c r="K280" s="7">
        <v>1356069600</v>
      </c>
      <c r="L280" t="b">
        <v>0</v>
      </c>
      <c r="M280" t="b">
        <v>0</v>
      </c>
      <c r="N280" t="s">
        <v>28</v>
      </c>
      <c r="O280" s="4">
        <f t="shared" si="24"/>
        <v>326</v>
      </c>
      <c r="P280" t="str">
        <f t="shared" si="25"/>
        <v>technology</v>
      </c>
      <c r="Q280" t="str">
        <f t="shared" si="26"/>
        <v>web</v>
      </c>
      <c r="R280">
        <f t="shared" si="27"/>
        <v>96.692307692307693</v>
      </c>
      <c r="S280" s="8">
        <f t="shared" si="28"/>
        <v>41239.25</v>
      </c>
      <c r="T280" s="8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7">
        <v>1535950800</v>
      </c>
      <c r="K281" s="7">
        <v>1536210000</v>
      </c>
      <c r="L281" t="b">
        <v>0</v>
      </c>
      <c r="M281" t="b">
        <v>0</v>
      </c>
      <c r="N281" t="s">
        <v>33</v>
      </c>
      <c r="O281" s="4">
        <f t="shared" si="24"/>
        <v>171</v>
      </c>
      <c r="P281" t="str">
        <f t="shared" si="25"/>
        <v>theater</v>
      </c>
      <c r="Q281" t="str">
        <f t="shared" si="26"/>
        <v>plays</v>
      </c>
      <c r="R281">
        <f t="shared" si="27"/>
        <v>25.010989010989011</v>
      </c>
      <c r="S281" s="8">
        <f t="shared" si="28"/>
        <v>43346.208333333328</v>
      </c>
      <c r="T281" s="8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7">
        <v>1511244000</v>
      </c>
      <c r="K282" s="7">
        <v>1511762400</v>
      </c>
      <c r="L282" t="b">
        <v>0</v>
      </c>
      <c r="M282" t="b">
        <v>0</v>
      </c>
      <c r="N282" t="s">
        <v>71</v>
      </c>
      <c r="O282" s="4">
        <f t="shared" si="24"/>
        <v>581</v>
      </c>
      <c r="P282" t="str">
        <f t="shared" si="25"/>
        <v>film &amp; video</v>
      </c>
      <c r="Q282" t="str">
        <f t="shared" si="26"/>
        <v>animation</v>
      </c>
      <c r="R282">
        <f t="shared" si="27"/>
        <v>36.987277353689571</v>
      </c>
      <c r="S282" s="8">
        <f t="shared" si="28"/>
        <v>43060.25</v>
      </c>
      <c r="T282" s="8">
        <f t="shared" si="29"/>
        <v>43066.25</v>
      </c>
    </row>
    <row r="283" spans="1:20" ht="17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7">
        <v>1331445600</v>
      </c>
      <c r="K283" s="7">
        <v>1333256400</v>
      </c>
      <c r="L283" t="b">
        <v>0</v>
      </c>
      <c r="M283" t="b">
        <v>1</v>
      </c>
      <c r="N283" t="s">
        <v>33</v>
      </c>
      <c r="O283" s="4">
        <f t="shared" si="24"/>
        <v>92</v>
      </c>
      <c r="P283" t="str">
        <f t="shared" si="25"/>
        <v>theater</v>
      </c>
      <c r="Q283" t="str">
        <f t="shared" si="26"/>
        <v>plays</v>
      </c>
      <c r="R283">
        <f t="shared" si="27"/>
        <v>73.012609117361791</v>
      </c>
      <c r="S283" s="8">
        <f t="shared" si="28"/>
        <v>40979.25</v>
      </c>
      <c r="T283" s="8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7">
        <v>1480226400</v>
      </c>
      <c r="K284" s="7">
        <v>1480744800</v>
      </c>
      <c r="L284" t="b">
        <v>0</v>
      </c>
      <c r="M284" t="b">
        <v>1</v>
      </c>
      <c r="N284" t="s">
        <v>269</v>
      </c>
      <c r="O284" s="4">
        <f t="shared" si="24"/>
        <v>108</v>
      </c>
      <c r="P284" t="str">
        <f t="shared" si="25"/>
        <v>film &amp; video</v>
      </c>
      <c r="Q284" t="str">
        <f t="shared" si="26"/>
        <v>television</v>
      </c>
      <c r="R284">
        <f t="shared" si="27"/>
        <v>68.240601503759393</v>
      </c>
      <c r="S284" s="8">
        <f t="shared" si="28"/>
        <v>42701.25</v>
      </c>
      <c r="T284" s="8">
        <f t="shared" si="29"/>
        <v>42707.25</v>
      </c>
    </row>
    <row r="285" spans="1:20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7">
        <v>1464584400</v>
      </c>
      <c r="K285" s="7">
        <v>1465016400</v>
      </c>
      <c r="L285" t="b">
        <v>0</v>
      </c>
      <c r="M285" t="b">
        <v>0</v>
      </c>
      <c r="N285" t="s">
        <v>23</v>
      </c>
      <c r="O285" s="4">
        <f t="shared" si="24"/>
        <v>19</v>
      </c>
      <c r="P285" t="str">
        <f t="shared" si="25"/>
        <v>music</v>
      </c>
      <c r="Q285" t="str">
        <f t="shared" si="26"/>
        <v>rock</v>
      </c>
      <c r="R285">
        <f t="shared" si="27"/>
        <v>52.310344827586206</v>
      </c>
      <c r="S285" s="8">
        <f t="shared" si="28"/>
        <v>42520.208333333328</v>
      </c>
      <c r="T285" s="8">
        <f t="shared" si="29"/>
        <v>42525.208333333328</v>
      </c>
    </row>
    <row r="286" spans="1:20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7">
        <v>1335848400</v>
      </c>
      <c r="K286" s="7">
        <v>1336280400</v>
      </c>
      <c r="L286" t="b">
        <v>0</v>
      </c>
      <c r="M286" t="b">
        <v>0</v>
      </c>
      <c r="N286" t="s">
        <v>28</v>
      </c>
      <c r="O286" s="4">
        <f t="shared" si="24"/>
        <v>83</v>
      </c>
      <c r="P286" t="str">
        <f t="shared" si="25"/>
        <v>technology</v>
      </c>
      <c r="Q286" t="str">
        <f t="shared" si="26"/>
        <v>web</v>
      </c>
      <c r="R286">
        <f t="shared" si="27"/>
        <v>61.765151515151516</v>
      </c>
      <c r="S286" s="8">
        <f t="shared" si="28"/>
        <v>41030.208333333336</v>
      </c>
      <c r="T286" s="8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7">
        <v>1473483600</v>
      </c>
      <c r="K287" s="7">
        <v>1476766800</v>
      </c>
      <c r="L287" t="b">
        <v>0</v>
      </c>
      <c r="M287" t="b">
        <v>0</v>
      </c>
      <c r="N287" t="s">
        <v>33</v>
      </c>
      <c r="O287" s="4">
        <f t="shared" si="24"/>
        <v>706</v>
      </c>
      <c r="P287" t="str">
        <f t="shared" si="25"/>
        <v>theater</v>
      </c>
      <c r="Q287" t="str">
        <f t="shared" si="26"/>
        <v>plays</v>
      </c>
      <c r="R287">
        <f t="shared" si="27"/>
        <v>25.027559055118111</v>
      </c>
      <c r="S287" s="8">
        <f t="shared" si="28"/>
        <v>42623.208333333328</v>
      </c>
      <c r="T287" s="8">
        <f t="shared" si="29"/>
        <v>42661.208333333328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7">
        <v>1479880800</v>
      </c>
      <c r="K288" s="7">
        <v>1480485600</v>
      </c>
      <c r="L288" t="b">
        <v>0</v>
      </c>
      <c r="M288" t="b">
        <v>0</v>
      </c>
      <c r="N288" t="s">
        <v>33</v>
      </c>
      <c r="O288" s="4">
        <f t="shared" si="24"/>
        <v>17</v>
      </c>
      <c r="P288" t="str">
        <f t="shared" si="25"/>
        <v>theater</v>
      </c>
      <c r="Q288" t="str">
        <f t="shared" si="26"/>
        <v>plays</v>
      </c>
      <c r="R288">
        <f t="shared" si="27"/>
        <v>106.28804347826087</v>
      </c>
      <c r="S288" s="8">
        <f t="shared" si="28"/>
        <v>42697.25</v>
      </c>
      <c r="T288" s="8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7">
        <v>1430197200</v>
      </c>
      <c r="K289" s="7">
        <v>1430197200</v>
      </c>
      <c r="L289" t="b">
        <v>0</v>
      </c>
      <c r="M289" t="b">
        <v>0</v>
      </c>
      <c r="N289" t="s">
        <v>50</v>
      </c>
      <c r="O289" s="4">
        <f t="shared" si="24"/>
        <v>210</v>
      </c>
      <c r="P289" t="str">
        <f t="shared" si="25"/>
        <v>music</v>
      </c>
      <c r="Q289" t="str">
        <f t="shared" si="26"/>
        <v>electric music</v>
      </c>
      <c r="R289">
        <f t="shared" si="27"/>
        <v>75.07386363636364</v>
      </c>
      <c r="S289" s="8">
        <f t="shared" si="28"/>
        <v>42122.208333333328</v>
      </c>
      <c r="T289" s="8">
        <f t="shared" si="29"/>
        <v>42122.208333333328</v>
      </c>
    </row>
    <row r="290" spans="1:20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7">
        <v>1331701200</v>
      </c>
      <c r="K290" s="7">
        <v>1331787600</v>
      </c>
      <c r="L290" t="b">
        <v>0</v>
      </c>
      <c r="M290" t="b">
        <v>1</v>
      </c>
      <c r="N290" t="s">
        <v>148</v>
      </c>
      <c r="O290" s="4">
        <f t="shared" si="24"/>
        <v>98</v>
      </c>
      <c r="P290" t="str">
        <f t="shared" si="25"/>
        <v>music</v>
      </c>
      <c r="Q290" t="str">
        <f t="shared" si="26"/>
        <v>metal</v>
      </c>
      <c r="R290">
        <f t="shared" si="27"/>
        <v>39.970802919708028</v>
      </c>
      <c r="S290" s="8">
        <f t="shared" si="28"/>
        <v>40982.208333333336</v>
      </c>
      <c r="T290" s="8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7">
        <v>1438578000</v>
      </c>
      <c r="K291" s="7">
        <v>1438837200</v>
      </c>
      <c r="L291" t="b">
        <v>0</v>
      </c>
      <c r="M291" t="b">
        <v>0</v>
      </c>
      <c r="N291" t="s">
        <v>33</v>
      </c>
      <c r="O291" s="4">
        <f t="shared" si="24"/>
        <v>1684</v>
      </c>
      <c r="P291" t="str">
        <f t="shared" si="25"/>
        <v>theater</v>
      </c>
      <c r="Q291" t="str">
        <f t="shared" si="26"/>
        <v>plays</v>
      </c>
      <c r="R291">
        <f t="shared" si="27"/>
        <v>39.982195845697326</v>
      </c>
      <c r="S291" s="8">
        <f t="shared" si="28"/>
        <v>42219.208333333328</v>
      </c>
      <c r="T291" s="8">
        <f t="shared" si="29"/>
        <v>42222.208333333328</v>
      </c>
    </row>
    <row r="292" spans="1:20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7">
        <v>1368162000</v>
      </c>
      <c r="K292" s="7">
        <v>1370926800</v>
      </c>
      <c r="L292" t="b">
        <v>0</v>
      </c>
      <c r="M292" t="b">
        <v>1</v>
      </c>
      <c r="N292" t="s">
        <v>42</v>
      </c>
      <c r="O292" s="4">
        <f t="shared" si="24"/>
        <v>54</v>
      </c>
      <c r="P292" t="str">
        <f t="shared" si="25"/>
        <v>film &amp; video</v>
      </c>
      <c r="Q292" t="str">
        <f t="shared" si="26"/>
        <v>documentary</v>
      </c>
      <c r="R292">
        <f t="shared" si="27"/>
        <v>101.01541850220265</v>
      </c>
      <c r="S292" s="8">
        <f t="shared" si="28"/>
        <v>41404.208333333336</v>
      </c>
      <c r="T292" s="8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7">
        <v>1318654800</v>
      </c>
      <c r="K293" s="7">
        <v>1319000400</v>
      </c>
      <c r="L293" t="b">
        <v>1</v>
      </c>
      <c r="M293" t="b">
        <v>0</v>
      </c>
      <c r="N293" t="s">
        <v>28</v>
      </c>
      <c r="O293" s="4">
        <f t="shared" si="24"/>
        <v>457</v>
      </c>
      <c r="P293" t="str">
        <f t="shared" si="25"/>
        <v>technology</v>
      </c>
      <c r="Q293" t="str">
        <f t="shared" si="26"/>
        <v>web</v>
      </c>
      <c r="R293">
        <f t="shared" si="27"/>
        <v>76.813084112149539</v>
      </c>
      <c r="S293" s="8">
        <f t="shared" si="28"/>
        <v>40831.208333333336</v>
      </c>
      <c r="T293" s="8">
        <f t="shared" si="29"/>
        <v>40835.208333333336</v>
      </c>
    </row>
    <row r="294" spans="1:20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7">
        <v>1331874000</v>
      </c>
      <c r="K294" s="7">
        <v>1333429200</v>
      </c>
      <c r="L294" t="b">
        <v>0</v>
      </c>
      <c r="M294" t="b">
        <v>0</v>
      </c>
      <c r="N294" t="s">
        <v>17</v>
      </c>
      <c r="O294" s="4">
        <f t="shared" si="24"/>
        <v>10</v>
      </c>
      <c r="P294" t="str">
        <f t="shared" si="25"/>
        <v>food</v>
      </c>
      <c r="Q294" t="str">
        <f t="shared" si="26"/>
        <v>food trucks</v>
      </c>
      <c r="R294">
        <f t="shared" si="27"/>
        <v>71.7</v>
      </c>
      <c r="S294" s="8">
        <f t="shared" si="28"/>
        <v>40984.208333333336</v>
      </c>
      <c r="T294" s="8">
        <f t="shared" si="29"/>
        <v>41002.208333333336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7">
        <v>1286254800</v>
      </c>
      <c r="K295" s="7">
        <v>1287032400</v>
      </c>
      <c r="L295" t="b">
        <v>0</v>
      </c>
      <c r="M295" t="b">
        <v>0</v>
      </c>
      <c r="N295" t="s">
        <v>33</v>
      </c>
      <c r="O295" s="4">
        <f t="shared" si="24"/>
        <v>16</v>
      </c>
      <c r="P295" t="str">
        <f t="shared" si="25"/>
        <v>theater</v>
      </c>
      <c r="Q295" t="str">
        <f t="shared" si="26"/>
        <v>plays</v>
      </c>
      <c r="R295">
        <f t="shared" si="27"/>
        <v>33.28125</v>
      </c>
      <c r="S295" s="8">
        <f t="shared" si="28"/>
        <v>40456.208333333336</v>
      </c>
      <c r="T295" s="8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7">
        <v>1540530000</v>
      </c>
      <c r="K296" s="7">
        <v>1541570400</v>
      </c>
      <c r="L296" t="b">
        <v>0</v>
      </c>
      <c r="M296" t="b">
        <v>0</v>
      </c>
      <c r="N296" t="s">
        <v>33</v>
      </c>
      <c r="O296" s="4">
        <f t="shared" si="24"/>
        <v>1340</v>
      </c>
      <c r="P296" t="str">
        <f t="shared" si="25"/>
        <v>theater</v>
      </c>
      <c r="Q296" t="str">
        <f t="shared" si="26"/>
        <v>plays</v>
      </c>
      <c r="R296">
        <f t="shared" si="27"/>
        <v>43.923497267759565</v>
      </c>
      <c r="S296" s="8">
        <f t="shared" si="28"/>
        <v>43399.208333333328</v>
      </c>
      <c r="T296" s="8">
        <f t="shared" si="29"/>
        <v>43411.25</v>
      </c>
    </row>
    <row r="297" spans="1:20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7">
        <v>1381813200</v>
      </c>
      <c r="K297" s="7">
        <v>1383976800</v>
      </c>
      <c r="L297" t="b">
        <v>0</v>
      </c>
      <c r="M297" t="b">
        <v>0</v>
      </c>
      <c r="N297" t="s">
        <v>33</v>
      </c>
      <c r="O297" s="4">
        <f t="shared" si="24"/>
        <v>36</v>
      </c>
      <c r="P297" t="str">
        <f t="shared" si="25"/>
        <v>theater</v>
      </c>
      <c r="Q297" t="str">
        <f t="shared" si="26"/>
        <v>plays</v>
      </c>
      <c r="R297">
        <f t="shared" si="27"/>
        <v>36.004712041884815</v>
      </c>
      <c r="S297" s="8">
        <f t="shared" si="28"/>
        <v>41562.208333333336</v>
      </c>
      <c r="T297" s="8">
        <f t="shared" si="29"/>
        <v>41587.25</v>
      </c>
    </row>
    <row r="298" spans="1:20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7">
        <v>1548655200</v>
      </c>
      <c r="K298" s="7">
        <v>1550556000</v>
      </c>
      <c r="L298" t="b">
        <v>0</v>
      </c>
      <c r="M298" t="b">
        <v>0</v>
      </c>
      <c r="N298" t="s">
        <v>33</v>
      </c>
      <c r="O298" s="4">
        <f t="shared" si="24"/>
        <v>55</v>
      </c>
      <c r="P298" t="str">
        <f t="shared" si="25"/>
        <v>theater</v>
      </c>
      <c r="Q298" t="str">
        <f t="shared" si="26"/>
        <v>plays</v>
      </c>
      <c r="R298">
        <f t="shared" si="27"/>
        <v>88.21052631578948</v>
      </c>
      <c r="S298" s="8">
        <f t="shared" si="28"/>
        <v>43493.25</v>
      </c>
      <c r="T298" s="8">
        <f t="shared" si="29"/>
        <v>43515.25</v>
      </c>
    </row>
    <row r="299" spans="1:20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7">
        <v>1389679200</v>
      </c>
      <c r="K299" s="7">
        <v>1390456800</v>
      </c>
      <c r="L299" t="b">
        <v>0</v>
      </c>
      <c r="M299" t="b">
        <v>1</v>
      </c>
      <c r="N299" t="s">
        <v>33</v>
      </c>
      <c r="O299" s="4">
        <f t="shared" si="24"/>
        <v>94</v>
      </c>
      <c r="P299" t="str">
        <f t="shared" si="25"/>
        <v>theater</v>
      </c>
      <c r="Q299" t="str">
        <f t="shared" si="26"/>
        <v>plays</v>
      </c>
      <c r="R299">
        <f t="shared" si="27"/>
        <v>65.240384615384613</v>
      </c>
      <c r="S299" s="8">
        <f t="shared" si="28"/>
        <v>41653.25</v>
      </c>
      <c r="T299" s="8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7">
        <v>1456466400</v>
      </c>
      <c r="K300" s="7">
        <v>1458018000</v>
      </c>
      <c r="L300" t="b">
        <v>0</v>
      </c>
      <c r="M300" t="b">
        <v>1</v>
      </c>
      <c r="N300" t="s">
        <v>23</v>
      </c>
      <c r="O300" s="4">
        <f t="shared" si="24"/>
        <v>144</v>
      </c>
      <c r="P300" t="str">
        <f t="shared" si="25"/>
        <v>music</v>
      </c>
      <c r="Q300" t="str">
        <f t="shared" si="26"/>
        <v>rock</v>
      </c>
      <c r="R300">
        <f t="shared" si="27"/>
        <v>69.958333333333329</v>
      </c>
      <c r="S300" s="8">
        <f t="shared" si="28"/>
        <v>42426.25</v>
      </c>
      <c r="T300" s="8">
        <f t="shared" si="29"/>
        <v>42444.208333333328</v>
      </c>
    </row>
    <row r="301" spans="1:20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7">
        <v>1456984800</v>
      </c>
      <c r="K301" s="7">
        <v>1461819600</v>
      </c>
      <c r="L301" t="b">
        <v>0</v>
      </c>
      <c r="M301" t="b">
        <v>0</v>
      </c>
      <c r="N301" t="s">
        <v>17</v>
      </c>
      <c r="O301" s="4">
        <f t="shared" si="24"/>
        <v>51</v>
      </c>
      <c r="P301" t="str">
        <f t="shared" si="25"/>
        <v>food</v>
      </c>
      <c r="Q301" t="str">
        <f t="shared" si="26"/>
        <v>food trucks</v>
      </c>
      <c r="R301">
        <f t="shared" si="27"/>
        <v>39.877551020408163</v>
      </c>
      <c r="S301" s="8">
        <f t="shared" si="28"/>
        <v>42432.25</v>
      </c>
      <c r="T301" s="8">
        <f t="shared" si="29"/>
        <v>42488.208333333328</v>
      </c>
    </row>
    <row r="302" spans="1:20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7">
        <v>1504069200</v>
      </c>
      <c r="K302" s="7">
        <v>1504155600</v>
      </c>
      <c r="L302" t="b">
        <v>0</v>
      </c>
      <c r="M302" t="b">
        <v>1</v>
      </c>
      <c r="N302" t="s">
        <v>68</v>
      </c>
      <c r="O302" s="4">
        <f t="shared" si="24"/>
        <v>5</v>
      </c>
      <c r="P302" t="str">
        <f t="shared" si="25"/>
        <v>publishing</v>
      </c>
      <c r="Q302" t="str">
        <f t="shared" si="26"/>
        <v>nonfiction</v>
      </c>
      <c r="R302">
        <f t="shared" si="27"/>
        <v>5</v>
      </c>
      <c r="S302" s="8">
        <f t="shared" si="28"/>
        <v>42977.208333333328</v>
      </c>
      <c r="T302" s="8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7">
        <v>1424930400</v>
      </c>
      <c r="K303" s="7">
        <v>1426395600</v>
      </c>
      <c r="L303" t="b">
        <v>0</v>
      </c>
      <c r="M303" t="b">
        <v>0</v>
      </c>
      <c r="N303" t="s">
        <v>42</v>
      </c>
      <c r="O303" s="4">
        <f t="shared" si="24"/>
        <v>1345</v>
      </c>
      <c r="P303" t="str">
        <f t="shared" si="25"/>
        <v>film &amp; video</v>
      </c>
      <c r="Q303" t="str">
        <f t="shared" si="26"/>
        <v>documentary</v>
      </c>
      <c r="R303">
        <f t="shared" si="27"/>
        <v>41.023728813559323</v>
      </c>
      <c r="S303" s="8">
        <f t="shared" si="28"/>
        <v>42061.25</v>
      </c>
      <c r="T303" s="8">
        <f t="shared" si="29"/>
        <v>42078.208333333328</v>
      </c>
    </row>
    <row r="304" spans="1:20" ht="17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7">
        <v>1535864400</v>
      </c>
      <c r="K304" s="7">
        <v>1537074000</v>
      </c>
      <c r="L304" t="b">
        <v>0</v>
      </c>
      <c r="M304" t="b">
        <v>0</v>
      </c>
      <c r="N304" t="s">
        <v>33</v>
      </c>
      <c r="O304" s="4">
        <f t="shared" si="24"/>
        <v>32</v>
      </c>
      <c r="P304" t="str">
        <f t="shared" si="25"/>
        <v>theater</v>
      </c>
      <c r="Q304" t="str">
        <f t="shared" si="26"/>
        <v>plays</v>
      </c>
      <c r="R304">
        <f t="shared" si="27"/>
        <v>98.914285714285711</v>
      </c>
      <c r="S304" s="8">
        <f t="shared" si="28"/>
        <v>43345.208333333328</v>
      </c>
      <c r="T304" s="8">
        <f t="shared" si="29"/>
        <v>43359.208333333328</v>
      </c>
    </row>
    <row r="305" spans="1:20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7">
        <v>1452146400</v>
      </c>
      <c r="K305" s="7">
        <v>1452578400</v>
      </c>
      <c r="L305" t="b">
        <v>0</v>
      </c>
      <c r="M305" t="b">
        <v>0</v>
      </c>
      <c r="N305" t="s">
        <v>60</v>
      </c>
      <c r="O305" s="4">
        <f t="shared" si="24"/>
        <v>83</v>
      </c>
      <c r="P305" t="str">
        <f t="shared" si="25"/>
        <v>music</v>
      </c>
      <c r="Q305" t="str">
        <f t="shared" si="26"/>
        <v>indie rock</v>
      </c>
      <c r="R305">
        <f t="shared" si="27"/>
        <v>87.78125</v>
      </c>
      <c r="S305" s="8">
        <f t="shared" si="28"/>
        <v>42376.25</v>
      </c>
      <c r="T305" s="8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7">
        <v>1470546000</v>
      </c>
      <c r="K306" s="7">
        <v>1474088400</v>
      </c>
      <c r="L306" t="b">
        <v>0</v>
      </c>
      <c r="M306" t="b">
        <v>0</v>
      </c>
      <c r="N306" t="s">
        <v>42</v>
      </c>
      <c r="O306" s="4">
        <f t="shared" si="24"/>
        <v>546</v>
      </c>
      <c r="P306" t="str">
        <f t="shared" si="25"/>
        <v>film &amp; video</v>
      </c>
      <c r="Q306" t="str">
        <f t="shared" si="26"/>
        <v>documentary</v>
      </c>
      <c r="R306">
        <f t="shared" si="27"/>
        <v>80.767605633802816</v>
      </c>
      <c r="S306" s="8">
        <f t="shared" si="28"/>
        <v>42589.208333333328</v>
      </c>
      <c r="T306" s="8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7">
        <v>1458363600</v>
      </c>
      <c r="K307" s="7">
        <v>1461906000</v>
      </c>
      <c r="L307" t="b">
        <v>0</v>
      </c>
      <c r="M307" t="b">
        <v>0</v>
      </c>
      <c r="N307" t="s">
        <v>33</v>
      </c>
      <c r="O307" s="4">
        <f t="shared" si="24"/>
        <v>286</v>
      </c>
      <c r="P307" t="str">
        <f t="shared" si="25"/>
        <v>theater</v>
      </c>
      <c r="Q307" t="str">
        <f t="shared" si="26"/>
        <v>plays</v>
      </c>
      <c r="R307">
        <f t="shared" si="27"/>
        <v>94.28235294117647</v>
      </c>
      <c r="S307" s="8">
        <f t="shared" si="28"/>
        <v>42448.208333333328</v>
      </c>
      <c r="T307" s="8">
        <f t="shared" si="29"/>
        <v>42489.208333333328</v>
      </c>
    </row>
    <row r="308" spans="1:20" ht="34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7">
        <v>1500008400</v>
      </c>
      <c r="K308" s="7">
        <v>1500267600</v>
      </c>
      <c r="L308" t="b">
        <v>0</v>
      </c>
      <c r="M308" t="b">
        <v>1</v>
      </c>
      <c r="N308" t="s">
        <v>33</v>
      </c>
      <c r="O308" s="4">
        <f t="shared" si="24"/>
        <v>8</v>
      </c>
      <c r="P308" t="str">
        <f t="shared" si="25"/>
        <v>theater</v>
      </c>
      <c r="Q308" t="str">
        <f t="shared" si="26"/>
        <v>plays</v>
      </c>
      <c r="R308">
        <f t="shared" si="27"/>
        <v>73.428571428571431</v>
      </c>
      <c r="S308" s="8">
        <f t="shared" si="28"/>
        <v>42930.208333333328</v>
      </c>
      <c r="T308" s="8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7">
        <v>1338958800</v>
      </c>
      <c r="K309" s="7">
        <v>1340686800</v>
      </c>
      <c r="L309" t="b">
        <v>0</v>
      </c>
      <c r="M309" t="b">
        <v>1</v>
      </c>
      <c r="N309" t="s">
        <v>119</v>
      </c>
      <c r="O309" s="4">
        <f t="shared" si="24"/>
        <v>132</v>
      </c>
      <c r="P309" t="str">
        <f t="shared" si="25"/>
        <v>publishing</v>
      </c>
      <c r="Q309" t="str">
        <f t="shared" si="26"/>
        <v>fiction</v>
      </c>
      <c r="R309">
        <f t="shared" si="27"/>
        <v>65.968133535660087</v>
      </c>
      <c r="S309" s="8">
        <f t="shared" si="28"/>
        <v>41066.208333333336</v>
      </c>
      <c r="T309" s="8">
        <f t="shared" si="29"/>
        <v>41086.208333333336</v>
      </c>
    </row>
    <row r="310" spans="1:20" ht="17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7">
        <v>1303102800</v>
      </c>
      <c r="K310" s="7">
        <v>1303189200</v>
      </c>
      <c r="L310" t="b">
        <v>0</v>
      </c>
      <c r="M310" t="b">
        <v>0</v>
      </c>
      <c r="N310" t="s">
        <v>33</v>
      </c>
      <c r="O310" s="4">
        <f t="shared" si="24"/>
        <v>74</v>
      </c>
      <c r="P310" t="str">
        <f t="shared" si="25"/>
        <v>theater</v>
      </c>
      <c r="Q310" t="str">
        <f t="shared" si="26"/>
        <v>plays</v>
      </c>
      <c r="R310">
        <f t="shared" si="27"/>
        <v>109.04109589041096</v>
      </c>
      <c r="S310" s="8">
        <f t="shared" si="28"/>
        <v>40651.208333333336</v>
      </c>
      <c r="T310" s="8">
        <f t="shared" si="29"/>
        <v>40652.208333333336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7">
        <v>1316581200</v>
      </c>
      <c r="K311" s="7">
        <v>1318309200</v>
      </c>
      <c r="L311" t="b">
        <v>0</v>
      </c>
      <c r="M311" t="b">
        <v>1</v>
      </c>
      <c r="N311" t="s">
        <v>60</v>
      </c>
      <c r="O311" s="4">
        <f t="shared" si="24"/>
        <v>75</v>
      </c>
      <c r="P311" t="str">
        <f t="shared" si="25"/>
        <v>music</v>
      </c>
      <c r="Q311" t="str">
        <f t="shared" si="26"/>
        <v>indie rock</v>
      </c>
      <c r="R311">
        <f t="shared" si="27"/>
        <v>41.16</v>
      </c>
      <c r="S311" s="8">
        <f t="shared" si="28"/>
        <v>40807.208333333336</v>
      </c>
      <c r="T311" s="8">
        <f t="shared" si="29"/>
        <v>40827.208333333336</v>
      </c>
    </row>
    <row r="312" spans="1:20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7">
        <v>1270789200</v>
      </c>
      <c r="K312" s="7">
        <v>1272171600</v>
      </c>
      <c r="L312" t="b">
        <v>0</v>
      </c>
      <c r="M312" t="b">
        <v>0</v>
      </c>
      <c r="N312" t="s">
        <v>89</v>
      </c>
      <c r="O312" s="4">
        <f t="shared" si="24"/>
        <v>20</v>
      </c>
      <c r="P312" t="str">
        <f t="shared" si="25"/>
        <v>games</v>
      </c>
      <c r="Q312" t="str">
        <f t="shared" si="26"/>
        <v>video games</v>
      </c>
      <c r="R312">
        <f t="shared" si="27"/>
        <v>99.125</v>
      </c>
      <c r="S312" s="8">
        <f t="shared" si="28"/>
        <v>40277.208333333336</v>
      </c>
      <c r="T312" s="8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7">
        <v>1297836000</v>
      </c>
      <c r="K313" s="7">
        <v>1298872800</v>
      </c>
      <c r="L313" t="b">
        <v>0</v>
      </c>
      <c r="M313" t="b">
        <v>0</v>
      </c>
      <c r="N313" t="s">
        <v>33</v>
      </c>
      <c r="O313" s="4">
        <f t="shared" si="24"/>
        <v>203</v>
      </c>
      <c r="P313" t="str">
        <f t="shared" si="25"/>
        <v>theater</v>
      </c>
      <c r="Q313" t="str">
        <f t="shared" si="26"/>
        <v>plays</v>
      </c>
      <c r="R313">
        <f t="shared" si="27"/>
        <v>105.88429752066116</v>
      </c>
      <c r="S313" s="8">
        <f t="shared" si="28"/>
        <v>40590.25</v>
      </c>
      <c r="T313" s="8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7">
        <v>1382677200</v>
      </c>
      <c r="K314" s="7">
        <v>1383282000</v>
      </c>
      <c r="L314" t="b">
        <v>0</v>
      </c>
      <c r="M314" t="b">
        <v>0</v>
      </c>
      <c r="N314" t="s">
        <v>33</v>
      </c>
      <c r="O314" s="4">
        <f t="shared" si="24"/>
        <v>310</v>
      </c>
      <c r="P314" t="str">
        <f t="shared" si="25"/>
        <v>theater</v>
      </c>
      <c r="Q314" t="str">
        <f t="shared" si="26"/>
        <v>plays</v>
      </c>
      <c r="R314">
        <f t="shared" si="27"/>
        <v>48.996525921966864</v>
      </c>
      <c r="S314" s="8">
        <f t="shared" si="28"/>
        <v>41572.208333333336</v>
      </c>
      <c r="T314" s="8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7">
        <v>1330322400</v>
      </c>
      <c r="K315" s="7">
        <v>1330495200</v>
      </c>
      <c r="L315" t="b">
        <v>0</v>
      </c>
      <c r="M315" t="b">
        <v>0</v>
      </c>
      <c r="N315" t="s">
        <v>23</v>
      </c>
      <c r="O315" s="4">
        <f t="shared" si="24"/>
        <v>395</v>
      </c>
      <c r="P315" t="str">
        <f t="shared" si="25"/>
        <v>music</v>
      </c>
      <c r="Q315" t="str">
        <f t="shared" si="26"/>
        <v>rock</v>
      </c>
      <c r="R315">
        <f t="shared" si="27"/>
        <v>39</v>
      </c>
      <c r="S315" s="8">
        <f t="shared" si="28"/>
        <v>40966.25</v>
      </c>
      <c r="T315" s="8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7">
        <v>1552366800</v>
      </c>
      <c r="K316" s="7">
        <v>1552798800</v>
      </c>
      <c r="L316" t="b">
        <v>0</v>
      </c>
      <c r="M316" t="b">
        <v>1</v>
      </c>
      <c r="N316" t="s">
        <v>42</v>
      </c>
      <c r="O316" s="4">
        <f t="shared" si="24"/>
        <v>295</v>
      </c>
      <c r="P316" t="str">
        <f t="shared" si="25"/>
        <v>film &amp; video</v>
      </c>
      <c r="Q316" t="str">
        <f t="shared" si="26"/>
        <v>documentary</v>
      </c>
      <c r="R316">
        <f t="shared" si="27"/>
        <v>31.022556390977442</v>
      </c>
      <c r="S316" s="8">
        <f t="shared" si="28"/>
        <v>43536.208333333328</v>
      </c>
      <c r="T316" s="8">
        <f t="shared" si="29"/>
        <v>43541.208333333328</v>
      </c>
    </row>
    <row r="317" spans="1:20" ht="34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7">
        <v>1400907600</v>
      </c>
      <c r="K317" s="7">
        <v>1403413200</v>
      </c>
      <c r="L317" t="b">
        <v>0</v>
      </c>
      <c r="M317" t="b">
        <v>0</v>
      </c>
      <c r="N317" t="s">
        <v>33</v>
      </c>
      <c r="O317" s="4">
        <f t="shared" si="24"/>
        <v>34</v>
      </c>
      <c r="P317" t="str">
        <f t="shared" si="25"/>
        <v>theater</v>
      </c>
      <c r="Q317" t="str">
        <f t="shared" si="26"/>
        <v>plays</v>
      </c>
      <c r="R317">
        <f t="shared" si="27"/>
        <v>103.87096774193549</v>
      </c>
      <c r="S317" s="8">
        <f t="shared" si="28"/>
        <v>41783.208333333336</v>
      </c>
      <c r="T317" s="8">
        <f t="shared" si="29"/>
        <v>41812.208333333336</v>
      </c>
    </row>
    <row r="318" spans="1:20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7">
        <v>1574143200</v>
      </c>
      <c r="K318" s="7">
        <v>1574229600</v>
      </c>
      <c r="L318" t="b">
        <v>0</v>
      </c>
      <c r="M318" t="b">
        <v>1</v>
      </c>
      <c r="N318" t="s">
        <v>17</v>
      </c>
      <c r="O318" s="4">
        <f t="shared" si="24"/>
        <v>67</v>
      </c>
      <c r="P318" t="str">
        <f t="shared" si="25"/>
        <v>food</v>
      </c>
      <c r="Q318" t="str">
        <f t="shared" si="26"/>
        <v>food trucks</v>
      </c>
      <c r="R318">
        <f t="shared" si="27"/>
        <v>59.268518518518519</v>
      </c>
      <c r="S318" s="8">
        <f t="shared" si="28"/>
        <v>43788.25</v>
      </c>
      <c r="T318" s="8">
        <f t="shared" si="29"/>
        <v>43789.25</v>
      </c>
    </row>
    <row r="319" spans="1:20" ht="17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7">
        <v>1494738000</v>
      </c>
      <c r="K319" s="7">
        <v>1495861200</v>
      </c>
      <c r="L319" t="b">
        <v>0</v>
      </c>
      <c r="M319" t="b">
        <v>0</v>
      </c>
      <c r="N319" t="s">
        <v>33</v>
      </c>
      <c r="O319" s="4">
        <f t="shared" si="24"/>
        <v>19</v>
      </c>
      <c r="P319" t="str">
        <f t="shared" si="25"/>
        <v>theater</v>
      </c>
      <c r="Q319" t="str">
        <f t="shared" si="26"/>
        <v>plays</v>
      </c>
      <c r="R319">
        <f t="shared" si="27"/>
        <v>42.3</v>
      </c>
      <c r="S319" s="8">
        <f t="shared" si="28"/>
        <v>42869.208333333328</v>
      </c>
      <c r="T319" s="8">
        <f t="shared" si="29"/>
        <v>42882.208333333328</v>
      </c>
    </row>
    <row r="320" spans="1:20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7">
        <v>1392357600</v>
      </c>
      <c r="K320" s="7">
        <v>1392530400</v>
      </c>
      <c r="L320" t="b">
        <v>0</v>
      </c>
      <c r="M320" t="b">
        <v>0</v>
      </c>
      <c r="N320" t="s">
        <v>23</v>
      </c>
      <c r="O320" s="4">
        <f t="shared" si="24"/>
        <v>16</v>
      </c>
      <c r="P320" t="str">
        <f t="shared" si="25"/>
        <v>music</v>
      </c>
      <c r="Q320" t="str">
        <f t="shared" si="26"/>
        <v>rock</v>
      </c>
      <c r="R320">
        <f t="shared" si="27"/>
        <v>53.117647058823529</v>
      </c>
      <c r="S320" s="8">
        <f t="shared" si="28"/>
        <v>41684.25</v>
      </c>
      <c r="T320" s="8">
        <f t="shared" si="29"/>
        <v>41686.25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7">
        <v>1281589200</v>
      </c>
      <c r="K321" s="7">
        <v>1283662800</v>
      </c>
      <c r="L321" t="b">
        <v>0</v>
      </c>
      <c r="M321" t="b">
        <v>0</v>
      </c>
      <c r="N321" t="s">
        <v>28</v>
      </c>
      <c r="O321" s="4">
        <f t="shared" si="24"/>
        <v>39</v>
      </c>
      <c r="P321" t="str">
        <f t="shared" si="25"/>
        <v>technology</v>
      </c>
      <c r="Q321" t="str">
        <f t="shared" si="26"/>
        <v>web</v>
      </c>
      <c r="R321">
        <f t="shared" si="27"/>
        <v>50.796875</v>
      </c>
      <c r="S321" s="8">
        <f t="shared" si="28"/>
        <v>40402.208333333336</v>
      </c>
      <c r="T321" s="8">
        <f t="shared" si="29"/>
        <v>40426.208333333336</v>
      </c>
    </row>
    <row r="322" spans="1:20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7">
        <v>1305003600</v>
      </c>
      <c r="K322" s="7">
        <v>1305781200</v>
      </c>
      <c r="L322" t="b">
        <v>0</v>
      </c>
      <c r="M322" t="b">
        <v>0</v>
      </c>
      <c r="N322" t="s">
        <v>119</v>
      </c>
      <c r="O322" s="4">
        <f t="shared" si="24"/>
        <v>10</v>
      </c>
      <c r="P322" t="str">
        <f t="shared" si="25"/>
        <v>publishing</v>
      </c>
      <c r="Q322" t="str">
        <f t="shared" si="26"/>
        <v>fiction</v>
      </c>
      <c r="R322">
        <f t="shared" si="27"/>
        <v>101.15</v>
      </c>
      <c r="S322" s="8">
        <f t="shared" si="28"/>
        <v>40673.208333333336</v>
      </c>
      <c r="T322" s="8">
        <f t="shared" si="29"/>
        <v>40682.208333333336</v>
      </c>
    </row>
    <row r="323" spans="1:20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7">
        <v>1301634000</v>
      </c>
      <c r="K323" s="7">
        <v>1302325200</v>
      </c>
      <c r="L323" t="b">
        <v>0</v>
      </c>
      <c r="M323" t="b">
        <v>0</v>
      </c>
      <c r="N323" t="s">
        <v>100</v>
      </c>
      <c r="O323" s="4">
        <f t="shared" ref="O323:O386" si="30">ROUND(E323/D323*100,0)</f>
        <v>94</v>
      </c>
      <c r="P323" t="str">
        <f t="shared" ref="P323:P386" si="31">LEFT(N323,FIND("/",N323)-1)</f>
        <v>film &amp; video</v>
      </c>
      <c r="Q323" t="str">
        <f t="shared" ref="Q323:Q386" si="32">RIGHT(N323,LEN(N323)-SEARCH("/",N323))</f>
        <v>shorts</v>
      </c>
      <c r="R323">
        <f t="shared" ref="R323:R386" si="33">AVERAGE(E323/G323)</f>
        <v>65.000810372771468</v>
      </c>
      <c r="S323" s="8">
        <f t="shared" ref="S323:S386" si="34">(((J323/60)/60)/24)+DATE(1970,1,1)</f>
        <v>40634.208333333336</v>
      </c>
      <c r="T323" s="8">
        <f t="shared" ref="T323:T386" si="35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7">
        <v>1290664800</v>
      </c>
      <c r="K324" s="7">
        <v>1291788000</v>
      </c>
      <c r="L324" t="b">
        <v>0</v>
      </c>
      <c r="M324" t="b">
        <v>0</v>
      </c>
      <c r="N324" t="s">
        <v>33</v>
      </c>
      <c r="O324" s="4">
        <f t="shared" si="30"/>
        <v>167</v>
      </c>
      <c r="P324" t="str">
        <f t="shared" si="31"/>
        <v>theater</v>
      </c>
      <c r="Q324" t="str">
        <f t="shared" si="32"/>
        <v>plays</v>
      </c>
      <c r="R324">
        <f t="shared" si="33"/>
        <v>37.998645510835914</v>
      </c>
      <c r="S324" s="8">
        <f t="shared" si="34"/>
        <v>40507.25</v>
      </c>
      <c r="T324" s="8">
        <f t="shared" si="35"/>
        <v>40520.25</v>
      </c>
    </row>
    <row r="325" spans="1:20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7">
        <v>1395896400</v>
      </c>
      <c r="K325" s="7">
        <v>1396069200</v>
      </c>
      <c r="L325" t="b">
        <v>0</v>
      </c>
      <c r="M325" t="b">
        <v>0</v>
      </c>
      <c r="N325" t="s">
        <v>42</v>
      </c>
      <c r="O325" s="4">
        <f t="shared" si="30"/>
        <v>24</v>
      </c>
      <c r="P325" t="str">
        <f t="shared" si="31"/>
        <v>film &amp; video</v>
      </c>
      <c r="Q325" t="str">
        <f t="shared" si="32"/>
        <v>documentary</v>
      </c>
      <c r="R325">
        <f t="shared" si="33"/>
        <v>82.615384615384613</v>
      </c>
      <c r="S325" s="8">
        <f t="shared" si="34"/>
        <v>41725.208333333336</v>
      </c>
      <c r="T325" s="8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7">
        <v>1434862800</v>
      </c>
      <c r="K326" s="7">
        <v>1435899600</v>
      </c>
      <c r="L326" t="b">
        <v>0</v>
      </c>
      <c r="M326" t="b">
        <v>1</v>
      </c>
      <c r="N326" t="s">
        <v>33</v>
      </c>
      <c r="O326" s="4">
        <f t="shared" si="30"/>
        <v>164</v>
      </c>
      <c r="P326" t="str">
        <f t="shared" si="31"/>
        <v>theater</v>
      </c>
      <c r="Q326" t="str">
        <f t="shared" si="32"/>
        <v>plays</v>
      </c>
      <c r="R326">
        <f t="shared" si="33"/>
        <v>37.941368078175898</v>
      </c>
      <c r="S326" s="8">
        <f t="shared" si="34"/>
        <v>42176.208333333328</v>
      </c>
      <c r="T326" s="8">
        <f t="shared" si="35"/>
        <v>42188.208333333328</v>
      </c>
    </row>
    <row r="327" spans="1:20" ht="34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7">
        <v>1529125200</v>
      </c>
      <c r="K327" s="7">
        <v>1531112400</v>
      </c>
      <c r="L327" t="b">
        <v>0</v>
      </c>
      <c r="M327" t="b">
        <v>1</v>
      </c>
      <c r="N327" t="s">
        <v>33</v>
      </c>
      <c r="O327" s="4">
        <f t="shared" si="30"/>
        <v>91</v>
      </c>
      <c r="P327" t="str">
        <f t="shared" si="31"/>
        <v>theater</v>
      </c>
      <c r="Q327" t="str">
        <f t="shared" si="32"/>
        <v>plays</v>
      </c>
      <c r="R327">
        <f t="shared" si="33"/>
        <v>80.780821917808225</v>
      </c>
      <c r="S327" s="8">
        <f t="shared" si="34"/>
        <v>43267.208333333328</v>
      </c>
      <c r="T327" s="8">
        <f t="shared" si="35"/>
        <v>43290.208333333328</v>
      </c>
    </row>
    <row r="328" spans="1:20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7">
        <v>1451109600</v>
      </c>
      <c r="K328" s="7">
        <v>1451628000</v>
      </c>
      <c r="L328" t="b">
        <v>0</v>
      </c>
      <c r="M328" t="b">
        <v>0</v>
      </c>
      <c r="N328" t="s">
        <v>71</v>
      </c>
      <c r="O328" s="4">
        <f t="shared" si="30"/>
        <v>46</v>
      </c>
      <c r="P328" t="str">
        <f t="shared" si="31"/>
        <v>film &amp; video</v>
      </c>
      <c r="Q328" t="str">
        <f t="shared" si="32"/>
        <v>animation</v>
      </c>
      <c r="R328">
        <f t="shared" si="33"/>
        <v>25.984375</v>
      </c>
      <c r="S328" s="8">
        <f t="shared" si="34"/>
        <v>42364.25</v>
      </c>
      <c r="T328" s="8">
        <f t="shared" si="35"/>
        <v>42370.25</v>
      </c>
    </row>
    <row r="329" spans="1:20" ht="17" hidden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7">
        <v>1566968400</v>
      </c>
      <c r="K329" s="7">
        <v>1567314000</v>
      </c>
      <c r="L329" t="b">
        <v>0</v>
      </c>
      <c r="M329" t="b">
        <v>1</v>
      </c>
      <c r="N329" t="s">
        <v>33</v>
      </c>
      <c r="O329" s="4">
        <f t="shared" si="30"/>
        <v>39</v>
      </c>
      <c r="P329" t="str">
        <f t="shared" si="31"/>
        <v>theater</v>
      </c>
      <c r="Q329" t="str">
        <f t="shared" si="32"/>
        <v>plays</v>
      </c>
      <c r="R329">
        <f t="shared" si="33"/>
        <v>30.363636363636363</v>
      </c>
      <c r="S329" s="8">
        <f t="shared" si="34"/>
        <v>43705.208333333328</v>
      </c>
      <c r="T329" s="8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7">
        <v>1543557600</v>
      </c>
      <c r="K330" s="7">
        <v>1544508000</v>
      </c>
      <c r="L330" t="b">
        <v>0</v>
      </c>
      <c r="M330" t="b">
        <v>0</v>
      </c>
      <c r="N330" t="s">
        <v>23</v>
      </c>
      <c r="O330" s="4">
        <f t="shared" si="30"/>
        <v>134</v>
      </c>
      <c r="P330" t="str">
        <f t="shared" si="31"/>
        <v>music</v>
      </c>
      <c r="Q330" t="str">
        <f t="shared" si="32"/>
        <v>rock</v>
      </c>
      <c r="R330">
        <f t="shared" si="33"/>
        <v>54.004916018025398</v>
      </c>
      <c r="S330" s="8">
        <f t="shared" si="34"/>
        <v>43434.25</v>
      </c>
      <c r="T330" s="8">
        <f t="shared" si="35"/>
        <v>43445.25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7">
        <v>1481522400</v>
      </c>
      <c r="K331" s="7">
        <v>1482472800</v>
      </c>
      <c r="L331" t="b">
        <v>0</v>
      </c>
      <c r="M331" t="b">
        <v>0</v>
      </c>
      <c r="N331" t="s">
        <v>89</v>
      </c>
      <c r="O331" s="4">
        <f t="shared" si="30"/>
        <v>23</v>
      </c>
      <c r="P331" t="str">
        <f t="shared" si="31"/>
        <v>games</v>
      </c>
      <c r="Q331" t="str">
        <f t="shared" si="32"/>
        <v>video games</v>
      </c>
      <c r="R331">
        <f t="shared" si="33"/>
        <v>101.78672985781991</v>
      </c>
      <c r="S331" s="8">
        <f t="shared" si="34"/>
        <v>42716.25</v>
      </c>
      <c r="T331" s="8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7">
        <v>1512712800</v>
      </c>
      <c r="K332" s="7">
        <v>1512799200</v>
      </c>
      <c r="L332" t="b">
        <v>0</v>
      </c>
      <c r="M332" t="b">
        <v>0</v>
      </c>
      <c r="N332" t="s">
        <v>42</v>
      </c>
      <c r="O332" s="4">
        <f t="shared" si="30"/>
        <v>185</v>
      </c>
      <c r="P332" t="str">
        <f t="shared" si="31"/>
        <v>film &amp; video</v>
      </c>
      <c r="Q332" t="str">
        <f t="shared" si="32"/>
        <v>documentary</v>
      </c>
      <c r="R332">
        <f t="shared" si="33"/>
        <v>45.003610108303249</v>
      </c>
      <c r="S332" s="8">
        <f t="shared" si="34"/>
        <v>43077.25</v>
      </c>
      <c r="T332" s="8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7">
        <v>1324274400</v>
      </c>
      <c r="K333" s="7">
        <v>1324360800</v>
      </c>
      <c r="L333" t="b">
        <v>0</v>
      </c>
      <c r="M333" t="b">
        <v>0</v>
      </c>
      <c r="N333" t="s">
        <v>17</v>
      </c>
      <c r="O333" s="4">
        <f t="shared" si="30"/>
        <v>444</v>
      </c>
      <c r="P333" t="str">
        <f t="shared" si="31"/>
        <v>food</v>
      </c>
      <c r="Q333" t="str">
        <f t="shared" si="32"/>
        <v>food trucks</v>
      </c>
      <c r="R333">
        <f t="shared" si="33"/>
        <v>77.068421052631578</v>
      </c>
      <c r="S333" s="8">
        <f t="shared" si="34"/>
        <v>40896.25</v>
      </c>
      <c r="T333" s="8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7">
        <v>1364446800</v>
      </c>
      <c r="K334" s="7">
        <v>1364533200</v>
      </c>
      <c r="L334" t="b">
        <v>0</v>
      </c>
      <c r="M334" t="b">
        <v>0</v>
      </c>
      <c r="N334" t="s">
        <v>65</v>
      </c>
      <c r="O334" s="4">
        <f t="shared" si="30"/>
        <v>200</v>
      </c>
      <c r="P334" t="str">
        <f t="shared" si="31"/>
        <v>technology</v>
      </c>
      <c r="Q334" t="str">
        <f t="shared" si="32"/>
        <v>wearables</v>
      </c>
      <c r="R334">
        <f t="shared" si="33"/>
        <v>88.076595744680844</v>
      </c>
      <c r="S334" s="8">
        <f t="shared" si="34"/>
        <v>41361.208333333336</v>
      </c>
      <c r="T334" s="8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7">
        <v>1542693600</v>
      </c>
      <c r="K335" s="7">
        <v>1545112800</v>
      </c>
      <c r="L335" t="b">
        <v>0</v>
      </c>
      <c r="M335" t="b">
        <v>0</v>
      </c>
      <c r="N335" t="s">
        <v>33</v>
      </c>
      <c r="O335" s="4">
        <f t="shared" si="30"/>
        <v>124</v>
      </c>
      <c r="P335" t="str">
        <f t="shared" si="31"/>
        <v>theater</v>
      </c>
      <c r="Q335" t="str">
        <f t="shared" si="32"/>
        <v>plays</v>
      </c>
      <c r="R335">
        <f t="shared" si="33"/>
        <v>47.035573122529641</v>
      </c>
      <c r="S335" s="8">
        <f t="shared" si="34"/>
        <v>43424.25</v>
      </c>
      <c r="T335" s="8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7">
        <v>1515564000</v>
      </c>
      <c r="K336" s="7">
        <v>1516168800</v>
      </c>
      <c r="L336" t="b">
        <v>0</v>
      </c>
      <c r="M336" t="b">
        <v>0</v>
      </c>
      <c r="N336" t="s">
        <v>23</v>
      </c>
      <c r="O336" s="4">
        <f t="shared" si="30"/>
        <v>187</v>
      </c>
      <c r="P336" t="str">
        <f t="shared" si="31"/>
        <v>music</v>
      </c>
      <c r="Q336" t="str">
        <f t="shared" si="32"/>
        <v>rock</v>
      </c>
      <c r="R336">
        <f t="shared" si="33"/>
        <v>110.99550763701707</v>
      </c>
      <c r="S336" s="8">
        <f t="shared" si="34"/>
        <v>43110.25</v>
      </c>
      <c r="T336" s="8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7">
        <v>1573797600</v>
      </c>
      <c r="K337" s="7">
        <v>1574920800</v>
      </c>
      <c r="L337" t="b">
        <v>0</v>
      </c>
      <c r="M337" t="b">
        <v>0</v>
      </c>
      <c r="N337" t="s">
        <v>23</v>
      </c>
      <c r="O337" s="4">
        <f t="shared" si="30"/>
        <v>114</v>
      </c>
      <c r="P337" t="str">
        <f t="shared" si="31"/>
        <v>music</v>
      </c>
      <c r="Q337" t="str">
        <f t="shared" si="32"/>
        <v>rock</v>
      </c>
      <c r="R337">
        <f t="shared" si="33"/>
        <v>87.003066141042481</v>
      </c>
      <c r="S337" s="8">
        <f t="shared" si="34"/>
        <v>43784.25</v>
      </c>
      <c r="T337" s="8">
        <f t="shared" si="35"/>
        <v>43797.25</v>
      </c>
    </row>
    <row r="338" spans="1:20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7">
        <v>1292392800</v>
      </c>
      <c r="K338" s="7">
        <v>1292479200</v>
      </c>
      <c r="L338" t="b">
        <v>0</v>
      </c>
      <c r="M338" t="b">
        <v>1</v>
      </c>
      <c r="N338" t="s">
        <v>23</v>
      </c>
      <c r="O338" s="4">
        <f t="shared" si="30"/>
        <v>97</v>
      </c>
      <c r="P338" t="str">
        <f t="shared" si="31"/>
        <v>music</v>
      </c>
      <c r="Q338" t="str">
        <f t="shared" si="32"/>
        <v>rock</v>
      </c>
      <c r="R338">
        <f t="shared" si="33"/>
        <v>63.994402985074629</v>
      </c>
      <c r="S338" s="8">
        <f t="shared" si="34"/>
        <v>40527.25</v>
      </c>
      <c r="T338" s="8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7">
        <v>1573452000</v>
      </c>
      <c r="K339" s="7">
        <v>1573538400</v>
      </c>
      <c r="L339" t="b">
        <v>0</v>
      </c>
      <c r="M339" t="b">
        <v>0</v>
      </c>
      <c r="N339" t="s">
        <v>33</v>
      </c>
      <c r="O339" s="4">
        <f t="shared" si="30"/>
        <v>123</v>
      </c>
      <c r="P339" t="str">
        <f t="shared" si="31"/>
        <v>theater</v>
      </c>
      <c r="Q339" t="str">
        <f t="shared" si="32"/>
        <v>plays</v>
      </c>
      <c r="R339">
        <f t="shared" si="33"/>
        <v>105.9945205479452</v>
      </c>
      <c r="S339" s="8">
        <f t="shared" si="34"/>
        <v>43780.25</v>
      </c>
      <c r="T339" s="8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7">
        <v>1317790800</v>
      </c>
      <c r="K340" s="7">
        <v>1320382800</v>
      </c>
      <c r="L340" t="b">
        <v>0</v>
      </c>
      <c r="M340" t="b">
        <v>0</v>
      </c>
      <c r="N340" t="s">
        <v>33</v>
      </c>
      <c r="O340" s="4">
        <f t="shared" si="30"/>
        <v>179</v>
      </c>
      <c r="P340" t="str">
        <f t="shared" si="31"/>
        <v>theater</v>
      </c>
      <c r="Q340" t="str">
        <f t="shared" si="32"/>
        <v>plays</v>
      </c>
      <c r="R340">
        <f t="shared" si="33"/>
        <v>73.989349112426041</v>
      </c>
      <c r="S340" s="8">
        <f t="shared" si="34"/>
        <v>40821.208333333336</v>
      </c>
      <c r="T340" s="8">
        <f t="shared" si="35"/>
        <v>40851.208333333336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7">
        <v>1501650000</v>
      </c>
      <c r="K341" s="7">
        <v>1502859600</v>
      </c>
      <c r="L341" t="b">
        <v>0</v>
      </c>
      <c r="M341" t="b">
        <v>0</v>
      </c>
      <c r="N341" t="s">
        <v>33</v>
      </c>
      <c r="O341" s="4">
        <f t="shared" si="30"/>
        <v>80</v>
      </c>
      <c r="P341" t="str">
        <f t="shared" si="31"/>
        <v>theater</v>
      </c>
      <c r="Q341" t="str">
        <f t="shared" si="32"/>
        <v>plays</v>
      </c>
      <c r="R341">
        <f t="shared" si="33"/>
        <v>84.02004626060139</v>
      </c>
      <c r="S341" s="8">
        <f t="shared" si="34"/>
        <v>42949.208333333328</v>
      </c>
      <c r="T341" s="8">
        <f t="shared" si="35"/>
        <v>42963.208333333328</v>
      </c>
    </row>
    <row r="342" spans="1:20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7">
        <v>1323669600</v>
      </c>
      <c r="K342" s="7">
        <v>1323756000</v>
      </c>
      <c r="L342" t="b">
        <v>0</v>
      </c>
      <c r="M342" t="b">
        <v>0</v>
      </c>
      <c r="N342" t="s">
        <v>122</v>
      </c>
      <c r="O342" s="4">
        <f t="shared" si="30"/>
        <v>94</v>
      </c>
      <c r="P342" t="str">
        <f t="shared" si="31"/>
        <v>photography</v>
      </c>
      <c r="Q342" t="str">
        <f t="shared" si="32"/>
        <v>photography books</v>
      </c>
      <c r="R342">
        <f t="shared" si="33"/>
        <v>88.966921119592882</v>
      </c>
      <c r="S342" s="8">
        <f t="shared" si="34"/>
        <v>40889.25</v>
      </c>
      <c r="T342" s="8">
        <f t="shared" si="35"/>
        <v>40890.25</v>
      </c>
    </row>
    <row r="343" spans="1:20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7">
        <v>1440738000</v>
      </c>
      <c r="K343" s="7">
        <v>1441342800</v>
      </c>
      <c r="L343" t="b">
        <v>0</v>
      </c>
      <c r="M343" t="b">
        <v>0</v>
      </c>
      <c r="N343" t="s">
        <v>60</v>
      </c>
      <c r="O343" s="4">
        <f t="shared" si="30"/>
        <v>85</v>
      </c>
      <c r="P343" t="str">
        <f t="shared" si="31"/>
        <v>music</v>
      </c>
      <c r="Q343" t="str">
        <f t="shared" si="32"/>
        <v>indie rock</v>
      </c>
      <c r="R343">
        <f t="shared" si="33"/>
        <v>76.990453460620529</v>
      </c>
      <c r="S343" s="8">
        <f t="shared" si="34"/>
        <v>42244.208333333328</v>
      </c>
      <c r="T343" s="8">
        <f t="shared" si="35"/>
        <v>42251.208333333328</v>
      </c>
    </row>
    <row r="344" spans="1:20" ht="17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7">
        <v>1374296400</v>
      </c>
      <c r="K344" s="7">
        <v>1375333200</v>
      </c>
      <c r="L344" t="b">
        <v>0</v>
      </c>
      <c r="M344" t="b">
        <v>0</v>
      </c>
      <c r="N344" t="s">
        <v>33</v>
      </c>
      <c r="O344" s="4">
        <f t="shared" si="30"/>
        <v>67</v>
      </c>
      <c r="P344" t="str">
        <f t="shared" si="31"/>
        <v>theater</v>
      </c>
      <c r="Q344" t="str">
        <f t="shared" si="32"/>
        <v>plays</v>
      </c>
      <c r="R344">
        <f t="shared" si="33"/>
        <v>97.146341463414629</v>
      </c>
      <c r="S344" s="8">
        <f t="shared" si="34"/>
        <v>41475.208333333336</v>
      </c>
      <c r="T344" s="8">
        <f t="shared" si="35"/>
        <v>41487.208333333336</v>
      </c>
    </row>
    <row r="345" spans="1:20" ht="17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7">
        <v>1384840800</v>
      </c>
      <c r="K345" s="7">
        <v>1389420000</v>
      </c>
      <c r="L345" t="b">
        <v>0</v>
      </c>
      <c r="M345" t="b">
        <v>0</v>
      </c>
      <c r="N345" t="s">
        <v>33</v>
      </c>
      <c r="O345" s="4">
        <f t="shared" si="30"/>
        <v>54</v>
      </c>
      <c r="P345" t="str">
        <f t="shared" si="31"/>
        <v>theater</v>
      </c>
      <c r="Q345" t="str">
        <f t="shared" si="32"/>
        <v>plays</v>
      </c>
      <c r="R345">
        <f t="shared" si="33"/>
        <v>33.013605442176868</v>
      </c>
      <c r="S345" s="8">
        <f t="shared" si="34"/>
        <v>41597.25</v>
      </c>
      <c r="T345" s="8">
        <f t="shared" si="35"/>
        <v>41650.25</v>
      </c>
    </row>
    <row r="346" spans="1:20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7">
        <v>1516600800</v>
      </c>
      <c r="K346" s="7">
        <v>1520056800</v>
      </c>
      <c r="L346" t="b">
        <v>0</v>
      </c>
      <c r="M346" t="b">
        <v>0</v>
      </c>
      <c r="N346" t="s">
        <v>89</v>
      </c>
      <c r="O346" s="4">
        <f t="shared" si="30"/>
        <v>42</v>
      </c>
      <c r="P346" t="str">
        <f t="shared" si="31"/>
        <v>games</v>
      </c>
      <c r="Q346" t="str">
        <f t="shared" si="32"/>
        <v>video games</v>
      </c>
      <c r="R346">
        <f t="shared" si="33"/>
        <v>99.950602409638549</v>
      </c>
      <c r="S346" s="8">
        <f t="shared" si="34"/>
        <v>43122.25</v>
      </c>
      <c r="T346" s="8">
        <f t="shared" si="35"/>
        <v>43162.25</v>
      </c>
    </row>
    <row r="347" spans="1:20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7">
        <v>1436418000</v>
      </c>
      <c r="K347" s="7">
        <v>1436504400</v>
      </c>
      <c r="L347" t="b">
        <v>0</v>
      </c>
      <c r="M347" t="b">
        <v>0</v>
      </c>
      <c r="N347" t="s">
        <v>53</v>
      </c>
      <c r="O347" s="4">
        <f t="shared" si="30"/>
        <v>15</v>
      </c>
      <c r="P347" t="str">
        <f t="shared" si="31"/>
        <v>film &amp; video</v>
      </c>
      <c r="Q347" t="str">
        <f t="shared" si="32"/>
        <v>drama</v>
      </c>
      <c r="R347">
        <f t="shared" si="33"/>
        <v>69.966767371601208</v>
      </c>
      <c r="S347" s="8">
        <f t="shared" si="34"/>
        <v>42194.208333333328</v>
      </c>
      <c r="T347" s="8">
        <f t="shared" si="35"/>
        <v>42195.208333333328</v>
      </c>
    </row>
    <row r="348" spans="1:20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7">
        <v>1503550800</v>
      </c>
      <c r="K348" s="7">
        <v>1508302800</v>
      </c>
      <c r="L348" t="b">
        <v>0</v>
      </c>
      <c r="M348" t="b">
        <v>1</v>
      </c>
      <c r="N348" t="s">
        <v>60</v>
      </c>
      <c r="O348" s="4">
        <f t="shared" si="30"/>
        <v>34</v>
      </c>
      <c r="P348" t="str">
        <f t="shared" si="31"/>
        <v>music</v>
      </c>
      <c r="Q348" t="str">
        <f t="shared" si="32"/>
        <v>indie rock</v>
      </c>
      <c r="R348">
        <f t="shared" si="33"/>
        <v>110.32</v>
      </c>
      <c r="S348" s="8">
        <f t="shared" si="34"/>
        <v>42971.208333333328</v>
      </c>
      <c r="T348" s="8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7">
        <v>1423634400</v>
      </c>
      <c r="K349" s="7">
        <v>1425708000</v>
      </c>
      <c r="L349" t="b">
        <v>0</v>
      </c>
      <c r="M349" t="b">
        <v>0</v>
      </c>
      <c r="N349" t="s">
        <v>28</v>
      </c>
      <c r="O349" s="4">
        <f t="shared" si="30"/>
        <v>1401</v>
      </c>
      <c r="P349" t="str">
        <f t="shared" si="31"/>
        <v>technology</v>
      </c>
      <c r="Q349" t="str">
        <f t="shared" si="32"/>
        <v>web</v>
      </c>
      <c r="R349">
        <f t="shared" si="33"/>
        <v>66.005235602094245</v>
      </c>
      <c r="S349" s="8">
        <f t="shared" si="34"/>
        <v>42046.25</v>
      </c>
      <c r="T349" s="8">
        <f t="shared" si="35"/>
        <v>42070.25</v>
      </c>
    </row>
    <row r="350" spans="1:20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7">
        <v>1487224800</v>
      </c>
      <c r="K350" s="7">
        <v>1488348000</v>
      </c>
      <c r="L350" t="b">
        <v>0</v>
      </c>
      <c r="M350" t="b">
        <v>0</v>
      </c>
      <c r="N350" t="s">
        <v>17</v>
      </c>
      <c r="O350" s="4">
        <f t="shared" si="30"/>
        <v>72</v>
      </c>
      <c r="P350" t="str">
        <f t="shared" si="31"/>
        <v>food</v>
      </c>
      <c r="Q350" t="str">
        <f t="shared" si="32"/>
        <v>food trucks</v>
      </c>
      <c r="R350">
        <f t="shared" si="33"/>
        <v>41.005742176284812</v>
      </c>
      <c r="S350" s="8">
        <f t="shared" si="34"/>
        <v>42782.25</v>
      </c>
      <c r="T350" s="8">
        <f t="shared" si="35"/>
        <v>42795.25</v>
      </c>
    </row>
    <row r="351" spans="1:20" ht="17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7">
        <v>1500008400</v>
      </c>
      <c r="K351" s="7">
        <v>1502600400</v>
      </c>
      <c r="L351" t="b">
        <v>0</v>
      </c>
      <c r="M351" t="b">
        <v>0</v>
      </c>
      <c r="N351" t="s">
        <v>33</v>
      </c>
      <c r="O351" s="4">
        <f t="shared" si="30"/>
        <v>53</v>
      </c>
      <c r="P351" t="str">
        <f t="shared" si="31"/>
        <v>theater</v>
      </c>
      <c r="Q351" t="str">
        <f t="shared" si="32"/>
        <v>plays</v>
      </c>
      <c r="R351">
        <f t="shared" si="33"/>
        <v>103.96316359696641</v>
      </c>
      <c r="S351" s="8">
        <f t="shared" si="34"/>
        <v>42930.208333333328</v>
      </c>
      <c r="T351" s="8">
        <f t="shared" si="35"/>
        <v>42960.208333333328</v>
      </c>
    </row>
    <row r="352" spans="1:20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7">
        <v>1432098000</v>
      </c>
      <c r="K352" s="7">
        <v>1433653200</v>
      </c>
      <c r="L352" t="b">
        <v>0</v>
      </c>
      <c r="M352" t="b">
        <v>1</v>
      </c>
      <c r="N352" t="s">
        <v>159</v>
      </c>
      <c r="O352" s="4">
        <f t="shared" si="30"/>
        <v>5</v>
      </c>
      <c r="P352" t="str">
        <f t="shared" si="31"/>
        <v>music</v>
      </c>
      <c r="Q352" t="str">
        <f t="shared" si="32"/>
        <v>jazz</v>
      </c>
      <c r="R352">
        <f t="shared" si="33"/>
        <v>5</v>
      </c>
      <c r="S352" s="8">
        <f t="shared" si="34"/>
        <v>42144.208333333328</v>
      </c>
      <c r="T352" s="8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7">
        <v>1440392400</v>
      </c>
      <c r="K353" s="7">
        <v>1441602000</v>
      </c>
      <c r="L353" t="b">
        <v>0</v>
      </c>
      <c r="M353" t="b">
        <v>0</v>
      </c>
      <c r="N353" t="s">
        <v>23</v>
      </c>
      <c r="O353" s="4">
        <f t="shared" si="30"/>
        <v>128</v>
      </c>
      <c r="P353" t="str">
        <f t="shared" si="31"/>
        <v>music</v>
      </c>
      <c r="Q353" t="str">
        <f t="shared" si="32"/>
        <v>rock</v>
      </c>
      <c r="R353">
        <f t="shared" si="33"/>
        <v>47.009935419771487</v>
      </c>
      <c r="S353" s="8">
        <f t="shared" si="34"/>
        <v>42240.208333333328</v>
      </c>
      <c r="T353" s="8">
        <f t="shared" si="35"/>
        <v>42254.208333333328</v>
      </c>
    </row>
    <row r="354" spans="1:20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7">
        <v>1446876000</v>
      </c>
      <c r="K354" s="7">
        <v>1447567200</v>
      </c>
      <c r="L354" t="b">
        <v>0</v>
      </c>
      <c r="M354" t="b">
        <v>0</v>
      </c>
      <c r="N354" t="s">
        <v>33</v>
      </c>
      <c r="O354" s="4">
        <f t="shared" si="30"/>
        <v>35</v>
      </c>
      <c r="P354" t="str">
        <f t="shared" si="31"/>
        <v>theater</v>
      </c>
      <c r="Q354" t="str">
        <f t="shared" si="32"/>
        <v>plays</v>
      </c>
      <c r="R354">
        <f t="shared" si="33"/>
        <v>29.606060606060606</v>
      </c>
      <c r="S354" s="8">
        <f t="shared" si="34"/>
        <v>42315.25</v>
      </c>
      <c r="T354" s="8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7">
        <v>1562302800</v>
      </c>
      <c r="K355" s="7">
        <v>1562389200</v>
      </c>
      <c r="L355" t="b">
        <v>0</v>
      </c>
      <c r="M355" t="b">
        <v>0</v>
      </c>
      <c r="N355" t="s">
        <v>33</v>
      </c>
      <c r="O355" s="4">
        <f t="shared" si="30"/>
        <v>411</v>
      </c>
      <c r="P355" t="str">
        <f t="shared" si="31"/>
        <v>theater</v>
      </c>
      <c r="Q355" t="str">
        <f t="shared" si="32"/>
        <v>plays</v>
      </c>
      <c r="R355">
        <f t="shared" si="33"/>
        <v>81.010569583088667</v>
      </c>
      <c r="S355" s="8">
        <f t="shared" si="34"/>
        <v>43651.208333333328</v>
      </c>
      <c r="T355" s="8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7">
        <v>1378184400</v>
      </c>
      <c r="K356" s="7">
        <v>1378789200</v>
      </c>
      <c r="L356" t="b">
        <v>0</v>
      </c>
      <c r="M356" t="b">
        <v>0</v>
      </c>
      <c r="N356" t="s">
        <v>42</v>
      </c>
      <c r="O356" s="4">
        <f t="shared" si="30"/>
        <v>124</v>
      </c>
      <c r="P356" t="str">
        <f t="shared" si="31"/>
        <v>film &amp; video</v>
      </c>
      <c r="Q356" t="str">
        <f t="shared" si="32"/>
        <v>documentary</v>
      </c>
      <c r="R356">
        <f t="shared" si="33"/>
        <v>94.35</v>
      </c>
      <c r="S356" s="8">
        <f t="shared" si="34"/>
        <v>41520.208333333336</v>
      </c>
      <c r="T356" s="8">
        <f t="shared" si="35"/>
        <v>41527.208333333336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7">
        <v>1485064800</v>
      </c>
      <c r="K357" s="7">
        <v>1488520800</v>
      </c>
      <c r="L357" t="b">
        <v>0</v>
      </c>
      <c r="M357" t="b">
        <v>0</v>
      </c>
      <c r="N357" t="s">
        <v>65</v>
      </c>
      <c r="O357" s="4">
        <f t="shared" si="30"/>
        <v>59</v>
      </c>
      <c r="P357" t="str">
        <f t="shared" si="31"/>
        <v>technology</v>
      </c>
      <c r="Q357" t="str">
        <f t="shared" si="32"/>
        <v>wearables</v>
      </c>
      <c r="R357">
        <f t="shared" si="33"/>
        <v>26.058139534883722</v>
      </c>
      <c r="S357" s="8">
        <f t="shared" si="34"/>
        <v>42757.25</v>
      </c>
      <c r="T357" s="8">
        <f t="shared" si="35"/>
        <v>42797.25</v>
      </c>
    </row>
    <row r="358" spans="1:20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7">
        <v>1326520800</v>
      </c>
      <c r="K358" s="7">
        <v>1327298400</v>
      </c>
      <c r="L358" t="b">
        <v>0</v>
      </c>
      <c r="M358" t="b">
        <v>0</v>
      </c>
      <c r="N358" t="s">
        <v>33</v>
      </c>
      <c r="O358" s="4">
        <f t="shared" si="30"/>
        <v>37</v>
      </c>
      <c r="P358" t="str">
        <f t="shared" si="31"/>
        <v>theater</v>
      </c>
      <c r="Q358" t="str">
        <f t="shared" si="32"/>
        <v>plays</v>
      </c>
      <c r="R358">
        <f t="shared" si="33"/>
        <v>85.775000000000006</v>
      </c>
      <c r="S358" s="8">
        <f t="shared" si="34"/>
        <v>40922.25</v>
      </c>
      <c r="T358" s="8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7">
        <v>1441256400</v>
      </c>
      <c r="K359" s="7">
        <v>1443416400</v>
      </c>
      <c r="L359" t="b">
        <v>0</v>
      </c>
      <c r="M359" t="b">
        <v>0</v>
      </c>
      <c r="N359" t="s">
        <v>89</v>
      </c>
      <c r="O359" s="4">
        <f t="shared" si="30"/>
        <v>185</v>
      </c>
      <c r="P359" t="str">
        <f t="shared" si="31"/>
        <v>games</v>
      </c>
      <c r="Q359" t="str">
        <f t="shared" si="32"/>
        <v>video games</v>
      </c>
      <c r="R359">
        <f t="shared" si="33"/>
        <v>103.73170731707317</v>
      </c>
      <c r="S359" s="8">
        <f t="shared" si="34"/>
        <v>42250.208333333328</v>
      </c>
      <c r="T359" s="8">
        <f t="shared" si="35"/>
        <v>42275.208333333328</v>
      </c>
    </row>
    <row r="360" spans="1:20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7">
        <v>1533877200</v>
      </c>
      <c r="K360" s="7">
        <v>1534136400</v>
      </c>
      <c r="L360" t="b">
        <v>1</v>
      </c>
      <c r="M360" t="b">
        <v>0</v>
      </c>
      <c r="N360" t="s">
        <v>122</v>
      </c>
      <c r="O360" s="4">
        <f t="shared" si="30"/>
        <v>12</v>
      </c>
      <c r="P360" t="str">
        <f t="shared" si="31"/>
        <v>photography</v>
      </c>
      <c r="Q360" t="str">
        <f t="shared" si="32"/>
        <v>photography books</v>
      </c>
      <c r="R360">
        <f t="shared" si="33"/>
        <v>49.826086956521742</v>
      </c>
      <c r="S360" s="8">
        <f t="shared" si="34"/>
        <v>43322.208333333328</v>
      </c>
      <c r="T360" s="8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7">
        <v>1314421200</v>
      </c>
      <c r="K361" s="7">
        <v>1315026000</v>
      </c>
      <c r="L361" t="b">
        <v>0</v>
      </c>
      <c r="M361" t="b">
        <v>0</v>
      </c>
      <c r="N361" t="s">
        <v>71</v>
      </c>
      <c r="O361" s="4">
        <f t="shared" si="30"/>
        <v>299</v>
      </c>
      <c r="P361" t="str">
        <f t="shared" si="31"/>
        <v>film &amp; video</v>
      </c>
      <c r="Q361" t="str">
        <f t="shared" si="32"/>
        <v>animation</v>
      </c>
      <c r="R361">
        <f t="shared" si="33"/>
        <v>63.893048128342244</v>
      </c>
      <c r="S361" s="8">
        <f t="shared" si="34"/>
        <v>40782.208333333336</v>
      </c>
      <c r="T361" s="8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7">
        <v>1293861600</v>
      </c>
      <c r="K362" s="7">
        <v>1295071200</v>
      </c>
      <c r="L362" t="b">
        <v>0</v>
      </c>
      <c r="M362" t="b">
        <v>1</v>
      </c>
      <c r="N362" t="s">
        <v>33</v>
      </c>
      <c r="O362" s="4">
        <f t="shared" si="30"/>
        <v>226</v>
      </c>
      <c r="P362" t="str">
        <f t="shared" si="31"/>
        <v>theater</v>
      </c>
      <c r="Q362" t="str">
        <f t="shared" si="32"/>
        <v>plays</v>
      </c>
      <c r="R362">
        <f t="shared" si="33"/>
        <v>47.002434782608695</v>
      </c>
      <c r="S362" s="8">
        <f t="shared" si="34"/>
        <v>40544.25</v>
      </c>
      <c r="T362" s="8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7">
        <v>1507352400</v>
      </c>
      <c r="K363" s="7">
        <v>1509426000</v>
      </c>
      <c r="L363" t="b">
        <v>0</v>
      </c>
      <c r="M363" t="b">
        <v>0</v>
      </c>
      <c r="N363" t="s">
        <v>33</v>
      </c>
      <c r="O363" s="4">
        <f t="shared" si="30"/>
        <v>174</v>
      </c>
      <c r="P363" t="str">
        <f t="shared" si="31"/>
        <v>theater</v>
      </c>
      <c r="Q363" t="str">
        <f t="shared" si="32"/>
        <v>plays</v>
      </c>
      <c r="R363">
        <f t="shared" si="33"/>
        <v>108.47727272727273</v>
      </c>
      <c r="S363" s="8">
        <f t="shared" si="34"/>
        <v>43015.208333333328</v>
      </c>
      <c r="T363" s="8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7">
        <v>1296108000</v>
      </c>
      <c r="K364" s="7">
        <v>1299391200</v>
      </c>
      <c r="L364" t="b">
        <v>0</v>
      </c>
      <c r="M364" t="b">
        <v>0</v>
      </c>
      <c r="N364" t="s">
        <v>23</v>
      </c>
      <c r="O364" s="4">
        <f t="shared" si="30"/>
        <v>372</v>
      </c>
      <c r="P364" t="str">
        <f t="shared" si="31"/>
        <v>music</v>
      </c>
      <c r="Q364" t="str">
        <f t="shared" si="32"/>
        <v>rock</v>
      </c>
      <c r="R364">
        <f t="shared" si="33"/>
        <v>72.015706806282722</v>
      </c>
      <c r="S364" s="8">
        <f t="shared" si="34"/>
        <v>40570.25</v>
      </c>
      <c r="T364" s="8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7">
        <v>1324965600</v>
      </c>
      <c r="K365" s="7">
        <v>1325052000</v>
      </c>
      <c r="L365" t="b">
        <v>0</v>
      </c>
      <c r="M365" t="b">
        <v>0</v>
      </c>
      <c r="N365" t="s">
        <v>23</v>
      </c>
      <c r="O365" s="4">
        <f t="shared" si="30"/>
        <v>160</v>
      </c>
      <c r="P365" t="str">
        <f t="shared" si="31"/>
        <v>music</v>
      </c>
      <c r="Q365" t="str">
        <f t="shared" si="32"/>
        <v>rock</v>
      </c>
      <c r="R365">
        <f t="shared" si="33"/>
        <v>59.928057553956833</v>
      </c>
      <c r="S365" s="8">
        <f t="shared" si="34"/>
        <v>40904.25</v>
      </c>
      <c r="T365" s="8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7">
        <v>1520229600</v>
      </c>
      <c r="K366" s="7">
        <v>1522818000</v>
      </c>
      <c r="L366" t="b">
        <v>0</v>
      </c>
      <c r="M366" t="b">
        <v>0</v>
      </c>
      <c r="N366" t="s">
        <v>60</v>
      </c>
      <c r="O366" s="4">
        <f t="shared" si="30"/>
        <v>1616</v>
      </c>
      <c r="P366" t="str">
        <f t="shared" si="31"/>
        <v>music</v>
      </c>
      <c r="Q366" t="str">
        <f t="shared" si="32"/>
        <v>indie rock</v>
      </c>
      <c r="R366">
        <f t="shared" si="33"/>
        <v>78.209677419354833</v>
      </c>
      <c r="S366" s="8">
        <f t="shared" si="34"/>
        <v>43164.25</v>
      </c>
      <c r="T366" s="8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7">
        <v>1482991200</v>
      </c>
      <c r="K367" s="7">
        <v>1485324000</v>
      </c>
      <c r="L367" t="b">
        <v>0</v>
      </c>
      <c r="M367" t="b">
        <v>0</v>
      </c>
      <c r="N367" t="s">
        <v>33</v>
      </c>
      <c r="O367" s="4">
        <f t="shared" si="30"/>
        <v>733</v>
      </c>
      <c r="P367" t="str">
        <f t="shared" si="31"/>
        <v>theater</v>
      </c>
      <c r="Q367" t="str">
        <f t="shared" si="32"/>
        <v>plays</v>
      </c>
      <c r="R367">
        <f t="shared" si="33"/>
        <v>104.77678571428571</v>
      </c>
      <c r="S367" s="8">
        <f t="shared" si="34"/>
        <v>42733.25</v>
      </c>
      <c r="T367" s="8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7">
        <v>1294034400</v>
      </c>
      <c r="K368" s="7">
        <v>1294120800</v>
      </c>
      <c r="L368" t="b">
        <v>0</v>
      </c>
      <c r="M368" t="b">
        <v>1</v>
      </c>
      <c r="N368" t="s">
        <v>33</v>
      </c>
      <c r="O368" s="4">
        <f t="shared" si="30"/>
        <v>592</v>
      </c>
      <c r="P368" t="str">
        <f t="shared" si="31"/>
        <v>theater</v>
      </c>
      <c r="Q368" t="str">
        <f t="shared" si="32"/>
        <v>plays</v>
      </c>
      <c r="R368">
        <f t="shared" si="33"/>
        <v>105.52475247524752</v>
      </c>
      <c r="S368" s="8">
        <f t="shared" si="34"/>
        <v>40546.25</v>
      </c>
      <c r="T368" s="8">
        <f t="shared" si="35"/>
        <v>40547.25</v>
      </c>
    </row>
    <row r="369" spans="1:20" ht="17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7">
        <v>1413608400</v>
      </c>
      <c r="K369" s="7">
        <v>1415685600</v>
      </c>
      <c r="L369" t="b">
        <v>0</v>
      </c>
      <c r="M369" t="b">
        <v>1</v>
      </c>
      <c r="N369" t="s">
        <v>33</v>
      </c>
      <c r="O369" s="4">
        <f t="shared" si="30"/>
        <v>19</v>
      </c>
      <c r="P369" t="str">
        <f t="shared" si="31"/>
        <v>theater</v>
      </c>
      <c r="Q369" t="str">
        <f t="shared" si="32"/>
        <v>plays</v>
      </c>
      <c r="R369">
        <f t="shared" si="33"/>
        <v>24.933333333333334</v>
      </c>
      <c r="S369" s="8">
        <f t="shared" si="34"/>
        <v>41930.208333333336</v>
      </c>
      <c r="T369" s="8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7">
        <v>1286946000</v>
      </c>
      <c r="K370" s="7">
        <v>1288933200</v>
      </c>
      <c r="L370" t="b">
        <v>0</v>
      </c>
      <c r="M370" t="b">
        <v>1</v>
      </c>
      <c r="N370" t="s">
        <v>42</v>
      </c>
      <c r="O370" s="4">
        <f t="shared" si="30"/>
        <v>277</v>
      </c>
      <c r="P370" t="str">
        <f t="shared" si="31"/>
        <v>film &amp; video</v>
      </c>
      <c r="Q370" t="str">
        <f t="shared" si="32"/>
        <v>documentary</v>
      </c>
      <c r="R370">
        <f t="shared" si="33"/>
        <v>69.873786407766985</v>
      </c>
      <c r="S370" s="8">
        <f t="shared" si="34"/>
        <v>40464.208333333336</v>
      </c>
      <c r="T370" s="8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7">
        <v>1359871200</v>
      </c>
      <c r="K371" s="7">
        <v>1363237200</v>
      </c>
      <c r="L371" t="b">
        <v>0</v>
      </c>
      <c r="M371" t="b">
        <v>1</v>
      </c>
      <c r="N371" t="s">
        <v>269</v>
      </c>
      <c r="O371" s="4">
        <f t="shared" si="30"/>
        <v>273</v>
      </c>
      <c r="P371" t="str">
        <f t="shared" si="31"/>
        <v>film &amp; video</v>
      </c>
      <c r="Q371" t="str">
        <f t="shared" si="32"/>
        <v>television</v>
      </c>
      <c r="R371">
        <f t="shared" si="33"/>
        <v>95.733766233766232</v>
      </c>
      <c r="S371" s="8">
        <f t="shared" si="34"/>
        <v>41308.25</v>
      </c>
      <c r="T371" s="8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7">
        <v>1555304400</v>
      </c>
      <c r="K372" s="7">
        <v>1555822800</v>
      </c>
      <c r="L372" t="b">
        <v>0</v>
      </c>
      <c r="M372" t="b">
        <v>0</v>
      </c>
      <c r="N372" t="s">
        <v>33</v>
      </c>
      <c r="O372" s="4">
        <f t="shared" si="30"/>
        <v>159</v>
      </c>
      <c r="P372" t="str">
        <f t="shared" si="31"/>
        <v>theater</v>
      </c>
      <c r="Q372" t="str">
        <f t="shared" si="32"/>
        <v>plays</v>
      </c>
      <c r="R372">
        <f t="shared" si="33"/>
        <v>29.997485752598056</v>
      </c>
      <c r="S372" s="8">
        <f t="shared" si="34"/>
        <v>43570.208333333328</v>
      </c>
      <c r="T372" s="8">
        <f t="shared" si="35"/>
        <v>43576.208333333328</v>
      </c>
    </row>
    <row r="373" spans="1:20" ht="17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7">
        <v>1423375200</v>
      </c>
      <c r="K373" s="7">
        <v>1427778000</v>
      </c>
      <c r="L373" t="b">
        <v>0</v>
      </c>
      <c r="M373" t="b">
        <v>0</v>
      </c>
      <c r="N373" t="s">
        <v>33</v>
      </c>
      <c r="O373" s="4">
        <f t="shared" si="30"/>
        <v>68</v>
      </c>
      <c r="P373" t="str">
        <f t="shared" si="31"/>
        <v>theater</v>
      </c>
      <c r="Q373" t="str">
        <f t="shared" si="32"/>
        <v>plays</v>
      </c>
      <c r="R373">
        <f t="shared" si="33"/>
        <v>59.011948529411768</v>
      </c>
      <c r="S373" s="8">
        <f t="shared" si="34"/>
        <v>42043.25</v>
      </c>
      <c r="T373" s="8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7">
        <v>1420696800</v>
      </c>
      <c r="K374" s="7">
        <v>1422424800</v>
      </c>
      <c r="L374" t="b">
        <v>0</v>
      </c>
      <c r="M374" t="b">
        <v>1</v>
      </c>
      <c r="N374" t="s">
        <v>42</v>
      </c>
      <c r="O374" s="4">
        <f t="shared" si="30"/>
        <v>1592</v>
      </c>
      <c r="P374" t="str">
        <f t="shared" si="31"/>
        <v>film &amp; video</v>
      </c>
      <c r="Q374" t="str">
        <f t="shared" si="32"/>
        <v>documentary</v>
      </c>
      <c r="R374">
        <f t="shared" si="33"/>
        <v>84.757396449704146</v>
      </c>
      <c r="S374" s="8">
        <f t="shared" si="34"/>
        <v>42012.25</v>
      </c>
      <c r="T374" s="8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7">
        <v>1502946000</v>
      </c>
      <c r="K375" s="7">
        <v>1503637200</v>
      </c>
      <c r="L375" t="b">
        <v>0</v>
      </c>
      <c r="M375" t="b">
        <v>0</v>
      </c>
      <c r="N375" t="s">
        <v>33</v>
      </c>
      <c r="O375" s="4">
        <f t="shared" si="30"/>
        <v>730</v>
      </c>
      <c r="P375" t="str">
        <f t="shared" si="31"/>
        <v>theater</v>
      </c>
      <c r="Q375" t="str">
        <f t="shared" si="32"/>
        <v>plays</v>
      </c>
      <c r="R375">
        <f t="shared" si="33"/>
        <v>78.010921177587846</v>
      </c>
      <c r="S375" s="8">
        <f t="shared" si="34"/>
        <v>42964.208333333328</v>
      </c>
      <c r="T375" s="8">
        <f t="shared" si="35"/>
        <v>42972.208333333328</v>
      </c>
    </row>
    <row r="376" spans="1:20" ht="34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7">
        <v>1547186400</v>
      </c>
      <c r="K376" s="7">
        <v>1547618400</v>
      </c>
      <c r="L376" t="b">
        <v>0</v>
      </c>
      <c r="M376" t="b">
        <v>1</v>
      </c>
      <c r="N376" t="s">
        <v>42</v>
      </c>
      <c r="O376" s="4">
        <f t="shared" si="30"/>
        <v>13</v>
      </c>
      <c r="P376" t="str">
        <f t="shared" si="31"/>
        <v>film &amp; video</v>
      </c>
      <c r="Q376" t="str">
        <f t="shared" si="32"/>
        <v>documentary</v>
      </c>
      <c r="R376">
        <f t="shared" si="33"/>
        <v>50.05215419501134</v>
      </c>
      <c r="S376" s="8">
        <f t="shared" si="34"/>
        <v>43476.25</v>
      </c>
      <c r="T376" s="8">
        <f t="shared" si="35"/>
        <v>43481.25</v>
      </c>
    </row>
    <row r="377" spans="1:20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7">
        <v>1444971600</v>
      </c>
      <c r="K377" s="7">
        <v>1449900000</v>
      </c>
      <c r="L377" t="b">
        <v>0</v>
      </c>
      <c r="M377" t="b">
        <v>0</v>
      </c>
      <c r="N377" t="s">
        <v>60</v>
      </c>
      <c r="O377" s="4">
        <f t="shared" si="30"/>
        <v>55</v>
      </c>
      <c r="P377" t="str">
        <f t="shared" si="31"/>
        <v>music</v>
      </c>
      <c r="Q377" t="str">
        <f t="shared" si="32"/>
        <v>indie rock</v>
      </c>
      <c r="R377">
        <f t="shared" si="33"/>
        <v>59.16</v>
      </c>
      <c r="S377" s="8">
        <f t="shared" si="34"/>
        <v>42293.208333333328</v>
      </c>
      <c r="T377" s="8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7">
        <v>1404622800</v>
      </c>
      <c r="K378" s="7">
        <v>1405141200</v>
      </c>
      <c r="L378" t="b">
        <v>0</v>
      </c>
      <c r="M378" t="b">
        <v>0</v>
      </c>
      <c r="N378" t="s">
        <v>23</v>
      </c>
      <c r="O378" s="4">
        <f t="shared" si="30"/>
        <v>361</v>
      </c>
      <c r="P378" t="str">
        <f t="shared" si="31"/>
        <v>music</v>
      </c>
      <c r="Q378" t="str">
        <f t="shared" si="32"/>
        <v>rock</v>
      </c>
      <c r="R378">
        <f t="shared" si="33"/>
        <v>93.702290076335885</v>
      </c>
      <c r="S378" s="8">
        <f t="shared" si="34"/>
        <v>41826.208333333336</v>
      </c>
      <c r="T378" s="8">
        <f t="shared" si="35"/>
        <v>41832.208333333336</v>
      </c>
    </row>
    <row r="379" spans="1:20" ht="17" hidden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7">
        <v>1571720400</v>
      </c>
      <c r="K379" s="7">
        <v>1572933600</v>
      </c>
      <c r="L379" t="b">
        <v>0</v>
      </c>
      <c r="M379" t="b">
        <v>0</v>
      </c>
      <c r="N379" t="s">
        <v>33</v>
      </c>
      <c r="O379" s="4">
        <f t="shared" si="30"/>
        <v>10</v>
      </c>
      <c r="P379" t="str">
        <f t="shared" si="31"/>
        <v>theater</v>
      </c>
      <c r="Q379" t="str">
        <f t="shared" si="32"/>
        <v>plays</v>
      </c>
      <c r="R379">
        <f t="shared" si="33"/>
        <v>40.14173228346457</v>
      </c>
      <c r="S379" s="8">
        <f t="shared" si="34"/>
        <v>43760.208333333328</v>
      </c>
      <c r="T379" s="8">
        <f t="shared" si="35"/>
        <v>43774.25</v>
      </c>
    </row>
    <row r="380" spans="1:20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7">
        <v>1526878800</v>
      </c>
      <c r="K380" s="7">
        <v>1530162000</v>
      </c>
      <c r="L380" t="b">
        <v>0</v>
      </c>
      <c r="M380" t="b">
        <v>0</v>
      </c>
      <c r="N380" t="s">
        <v>42</v>
      </c>
      <c r="O380" s="4">
        <f t="shared" si="30"/>
        <v>14</v>
      </c>
      <c r="P380" t="str">
        <f t="shared" si="31"/>
        <v>film &amp; video</v>
      </c>
      <c r="Q380" t="str">
        <f t="shared" si="32"/>
        <v>documentary</v>
      </c>
      <c r="R380">
        <f t="shared" si="33"/>
        <v>70.090140845070422</v>
      </c>
      <c r="S380" s="8">
        <f t="shared" si="34"/>
        <v>43241.208333333328</v>
      </c>
      <c r="T380" s="8">
        <f t="shared" si="35"/>
        <v>43279.208333333328</v>
      </c>
    </row>
    <row r="381" spans="1:20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7">
        <v>1319691600</v>
      </c>
      <c r="K381" s="7">
        <v>1320904800</v>
      </c>
      <c r="L381" t="b">
        <v>0</v>
      </c>
      <c r="M381" t="b">
        <v>0</v>
      </c>
      <c r="N381" t="s">
        <v>33</v>
      </c>
      <c r="O381" s="4">
        <f t="shared" si="30"/>
        <v>40</v>
      </c>
      <c r="P381" t="str">
        <f t="shared" si="31"/>
        <v>theater</v>
      </c>
      <c r="Q381" t="str">
        <f t="shared" si="32"/>
        <v>plays</v>
      </c>
      <c r="R381">
        <f t="shared" si="33"/>
        <v>66.181818181818187</v>
      </c>
      <c r="S381" s="8">
        <f t="shared" si="34"/>
        <v>40843.208333333336</v>
      </c>
      <c r="T381" s="8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7">
        <v>1371963600</v>
      </c>
      <c r="K382" s="7">
        <v>1372395600</v>
      </c>
      <c r="L382" t="b">
        <v>0</v>
      </c>
      <c r="M382" t="b">
        <v>0</v>
      </c>
      <c r="N382" t="s">
        <v>33</v>
      </c>
      <c r="O382" s="4">
        <f t="shared" si="30"/>
        <v>160</v>
      </c>
      <c r="P382" t="str">
        <f t="shared" si="31"/>
        <v>theater</v>
      </c>
      <c r="Q382" t="str">
        <f t="shared" si="32"/>
        <v>plays</v>
      </c>
      <c r="R382">
        <f t="shared" si="33"/>
        <v>47.714285714285715</v>
      </c>
      <c r="S382" s="8">
        <f t="shared" si="34"/>
        <v>41448.208333333336</v>
      </c>
      <c r="T382" s="8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7">
        <v>1433739600</v>
      </c>
      <c r="K383" s="7">
        <v>1437714000</v>
      </c>
      <c r="L383" t="b">
        <v>0</v>
      </c>
      <c r="M383" t="b">
        <v>0</v>
      </c>
      <c r="N383" t="s">
        <v>33</v>
      </c>
      <c r="O383" s="4">
        <f t="shared" si="30"/>
        <v>184</v>
      </c>
      <c r="P383" t="str">
        <f t="shared" si="31"/>
        <v>theater</v>
      </c>
      <c r="Q383" t="str">
        <f t="shared" si="32"/>
        <v>plays</v>
      </c>
      <c r="R383">
        <f t="shared" si="33"/>
        <v>62.896774193548389</v>
      </c>
      <c r="S383" s="8">
        <f t="shared" si="34"/>
        <v>42163.208333333328</v>
      </c>
      <c r="T383" s="8">
        <f t="shared" si="35"/>
        <v>42209.208333333328</v>
      </c>
    </row>
    <row r="384" spans="1:20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7">
        <v>1508130000</v>
      </c>
      <c r="K384" s="7">
        <v>1509771600</v>
      </c>
      <c r="L384" t="b">
        <v>0</v>
      </c>
      <c r="M384" t="b">
        <v>0</v>
      </c>
      <c r="N384" t="s">
        <v>122</v>
      </c>
      <c r="O384" s="4">
        <f t="shared" si="30"/>
        <v>64</v>
      </c>
      <c r="P384" t="str">
        <f t="shared" si="31"/>
        <v>photography</v>
      </c>
      <c r="Q384" t="str">
        <f t="shared" si="32"/>
        <v>photography books</v>
      </c>
      <c r="R384">
        <f t="shared" si="33"/>
        <v>86.611940298507463</v>
      </c>
      <c r="S384" s="8">
        <f t="shared" si="34"/>
        <v>43024.208333333328</v>
      </c>
      <c r="T384" s="8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7">
        <v>1550037600</v>
      </c>
      <c r="K385" s="7">
        <v>1550556000</v>
      </c>
      <c r="L385" t="b">
        <v>0</v>
      </c>
      <c r="M385" t="b">
        <v>1</v>
      </c>
      <c r="N385" t="s">
        <v>17</v>
      </c>
      <c r="O385" s="4">
        <f t="shared" si="30"/>
        <v>225</v>
      </c>
      <c r="P385" t="str">
        <f t="shared" si="31"/>
        <v>food</v>
      </c>
      <c r="Q385" t="str">
        <f t="shared" si="32"/>
        <v>food trucks</v>
      </c>
      <c r="R385">
        <f t="shared" si="33"/>
        <v>75.126984126984127</v>
      </c>
      <c r="S385" s="8">
        <f t="shared" si="34"/>
        <v>43509.25</v>
      </c>
      <c r="T385" s="8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7">
        <v>1486706400</v>
      </c>
      <c r="K386" s="7">
        <v>1489039200</v>
      </c>
      <c r="L386" t="b">
        <v>1</v>
      </c>
      <c r="M386" t="b">
        <v>1</v>
      </c>
      <c r="N386" t="s">
        <v>42</v>
      </c>
      <c r="O386" s="4">
        <f t="shared" si="30"/>
        <v>172</v>
      </c>
      <c r="P386" t="str">
        <f t="shared" si="31"/>
        <v>film &amp; video</v>
      </c>
      <c r="Q386" t="str">
        <f t="shared" si="32"/>
        <v>documentary</v>
      </c>
      <c r="R386">
        <f t="shared" si="33"/>
        <v>41.004167534903104</v>
      </c>
      <c r="S386" s="8">
        <f t="shared" si="34"/>
        <v>42776.25</v>
      </c>
      <c r="T386" s="8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7">
        <v>1553835600</v>
      </c>
      <c r="K387" s="7">
        <v>1556600400</v>
      </c>
      <c r="L387" t="b">
        <v>0</v>
      </c>
      <c r="M387" t="b">
        <v>0</v>
      </c>
      <c r="N387" t="s">
        <v>68</v>
      </c>
      <c r="O387" s="4">
        <f t="shared" ref="O387:O450" si="36">ROUND(E387/D387*100,0)</f>
        <v>146</v>
      </c>
      <c r="P387" t="str">
        <f t="shared" ref="P387:P450" si="37">LEFT(N387,FIND("/",N387)-1)</f>
        <v>publishing</v>
      </c>
      <c r="Q387" t="str">
        <f t="shared" ref="Q387:Q450" si="38">RIGHT(N387,LEN(N387)-SEARCH("/",N387))</f>
        <v>nonfiction</v>
      </c>
      <c r="R387">
        <f t="shared" ref="R387:R450" si="39">AVERAGE(E387/G387)</f>
        <v>50.007915567282325</v>
      </c>
      <c r="S387" s="8">
        <f t="shared" ref="S387:S450" si="40">(((J387/60)/60)/24)+DATE(1970,1,1)</f>
        <v>43553.208333333328</v>
      </c>
      <c r="T387" s="8">
        <f t="shared" ref="T387:T450" si="41">(((K387/60)/60)/24)+DATE(1970,1,1)</f>
        <v>43585.208333333328</v>
      </c>
    </row>
    <row r="388" spans="1:20" ht="34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7">
        <v>1277528400</v>
      </c>
      <c r="K388" s="7">
        <v>1278565200</v>
      </c>
      <c r="L388" t="b">
        <v>0</v>
      </c>
      <c r="M388" t="b">
        <v>0</v>
      </c>
      <c r="N388" t="s">
        <v>33</v>
      </c>
      <c r="O388" s="4">
        <f t="shared" si="36"/>
        <v>76</v>
      </c>
      <c r="P388" t="str">
        <f t="shared" si="37"/>
        <v>theater</v>
      </c>
      <c r="Q388" t="str">
        <f t="shared" si="38"/>
        <v>plays</v>
      </c>
      <c r="R388">
        <f t="shared" si="39"/>
        <v>96.960674157303373</v>
      </c>
      <c r="S388" s="8">
        <f t="shared" si="40"/>
        <v>40355.208333333336</v>
      </c>
      <c r="T388" s="8">
        <f t="shared" si="41"/>
        <v>40367.208333333336</v>
      </c>
    </row>
    <row r="389" spans="1:20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7">
        <v>1339477200</v>
      </c>
      <c r="K389" s="7">
        <v>1339909200</v>
      </c>
      <c r="L389" t="b">
        <v>0</v>
      </c>
      <c r="M389" t="b">
        <v>0</v>
      </c>
      <c r="N389" t="s">
        <v>65</v>
      </c>
      <c r="O389" s="4">
        <f t="shared" si="36"/>
        <v>39</v>
      </c>
      <c r="P389" t="str">
        <f t="shared" si="37"/>
        <v>technology</v>
      </c>
      <c r="Q389" t="str">
        <f t="shared" si="38"/>
        <v>wearables</v>
      </c>
      <c r="R389">
        <f t="shared" si="39"/>
        <v>100.93160377358491</v>
      </c>
      <c r="S389" s="8">
        <f t="shared" si="40"/>
        <v>41072.208333333336</v>
      </c>
      <c r="T389" s="8">
        <f t="shared" si="41"/>
        <v>41077.208333333336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7">
        <v>1325656800</v>
      </c>
      <c r="K390" s="7">
        <v>1325829600</v>
      </c>
      <c r="L390" t="b">
        <v>0</v>
      </c>
      <c r="M390" t="b">
        <v>0</v>
      </c>
      <c r="N390" t="s">
        <v>60</v>
      </c>
      <c r="O390" s="4">
        <f t="shared" si="36"/>
        <v>11</v>
      </c>
      <c r="P390" t="str">
        <f t="shared" si="37"/>
        <v>music</v>
      </c>
      <c r="Q390" t="str">
        <f t="shared" si="38"/>
        <v>indie rock</v>
      </c>
      <c r="R390">
        <f t="shared" si="39"/>
        <v>89.227586206896547</v>
      </c>
      <c r="S390" s="8">
        <f t="shared" si="40"/>
        <v>40912.25</v>
      </c>
      <c r="T390" s="8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7">
        <v>1288242000</v>
      </c>
      <c r="K391" s="7">
        <v>1290578400</v>
      </c>
      <c r="L391" t="b">
        <v>0</v>
      </c>
      <c r="M391" t="b">
        <v>0</v>
      </c>
      <c r="N391" t="s">
        <v>33</v>
      </c>
      <c r="O391" s="4">
        <f t="shared" si="36"/>
        <v>122</v>
      </c>
      <c r="P391" t="str">
        <f t="shared" si="37"/>
        <v>theater</v>
      </c>
      <c r="Q391" t="str">
        <f t="shared" si="38"/>
        <v>plays</v>
      </c>
      <c r="R391">
        <f t="shared" si="39"/>
        <v>87.979166666666671</v>
      </c>
      <c r="S391" s="8">
        <f t="shared" si="40"/>
        <v>40479.208333333336</v>
      </c>
      <c r="T391" s="8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7">
        <v>1379048400</v>
      </c>
      <c r="K392" s="7">
        <v>1380344400</v>
      </c>
      <c r="L392" t="b">
        <v>0</v>
      </c>
      <c r="M392" t="b">
        <v>0</v>
      </c>
      <c r="N392" t="s">
        <v>122</v>
      </c>
      <c r="O392" s="4">
        <f t="shared" si="36"/>
        <v>187</v>
      </c>
      <c r="P392" t="str">
        <f t="shared" si="37"/>
        <v>photography</v>
      </c>
      <c r="Q392" t="str">
        <f t="shared" si="38"/>
        <v>photography books</v>
      </c>
      <c r="R392">
        <f t="shared" si="39"/>
        <v>89.54</v>
      </c>
      <c r="S392" s="8">
        <f t="shared" si="40"/>
        <v>41530.208333333336</v>
      </c>
      <c r="T392" s="8">
        <f t="shared" si="41"/>
        <v>41545.208333333336</v>
      </c>
    </row>
    <row r="393" spans="1:20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7">
        <v>1389679200</v>
      </c>
      <c r="K393" s="7">
        <v>1389852000</v>
      </c>
      <c r="L393" t="b">
        <v>0</v>
      </c>
      <c r="M393" t="b">
        <v>0</v>
      </c>
      <c r="N393" t="s">
        <v>68</v>
      </c>
      <c r="O393" s="4">
        <f t="shared" si="36"/>
        <v>7</v>
      </c>
      <c r="P393" t="str">
        <f t="shared" si="37"/>
        <v>publishing</v>
      </c>
      <c r="Q393" t="str">
        <f t="shared" si="38"/>
        <v>nonfiction</v>
      </c>
      <c r="R393">
        <f t="shared" si="39"/>
        <v>29.09271523178808</v>
      </c>
      <c r="S393" s="8">
        <f t="shared" si="40"/>
        <v>41653.25</v>
      </c>
      <c r="T393" s="8">
        <f t="shared" si="41"/>
        <v>41655.25</v>
      </c>
    </row>
    <row r="394" spans="1:20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7">
        <v>1294293600</v>
      </c>
      <c r="K394" s="7">
        <v>1294466400</v>
      </c>
      <c r="L394" t="b">
        <v>0</v>
      </c>
      <c r="M394" t="b">
        <v>0</v>
      </c>
      <c r="N394" t="s">
        <v>65</v>
      </c>
      <c r="O394" s="4">
        <f t="shared" si="36"/>
        <v>66</v>
      </c>
      <c r="P394" t="str">
        <f t="shared" si="37"/>
        <v>technology</v>
      </c>
      <c r="Q394" t="str">
        <f t="shared" si="38"/>
        <v>wearables</v>
      </c>
      <c r="R394">
        <f t="shared" si="39"/>
        <v>42.006218905472636</v>
      </c>
      <c r="S394" s="8">
        <f t="shared" si="40"/>
        <v>40549.25</v>
      </c>
      <c r="T394" s="8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7">
        <v>1500267600</v>
      </c>
      <c r="K395" s="7">
        <v>1500354000</v>
      </c>
      <c r="L395" t="b">
        <v>0</v>
      </c>
      <c r="M395" t="b">
        <v>0</v>
      </c>
      <c r="N395" t="s">
        <v>159</v>
      </c>
      <c r="O395" s="4">
        <f t="shared" si="36"/>
        <v>229</v>
      </c>
      <c r="P395" t="str">
        <f t="shared" si="37"/>
        <v>music</v>
      </c>
      <c r="Q395" t="str">
        <f t="shared" si="38"/>
        <v>jazz</v>
      </c>
      <c r="R395">
        <f t="shared" si="39"/>
        <v>47.004903563255965</v>
      </c>
      <c r="S395" s="8">
        <f t="shared" si="40"/>
        <v>42933.208333333328</v>
      </c>
      <c r="T395" s="8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7">
        <v>1375074000</v>
      </c>
      <c r="K396" s="7">
        <v>1375938000</v>
      </c>
      <c r="L396" t="b">
        <v>0</v>
      </c>
      <c r="M396" t="b">
        <v>1</v>
      </c>
      <c r="N396" t="s">
        <v>42</v>
      </c>
      <c r="O396" s="4">
        <f t="shared" si="36"/>
        <v>469</v>
      </c>
      <c r="P396" t="str">
        <f t="shared" si="37"/>
        <v>film &amp; video</v>
      </c>
      <c r="Q396" t="str">
        <f t="shared" si="38"/>
        <v>documentary</v>
      </c>
      <c r="R396">
        <f t="shared" si="39"/>
        <v>110.44117647058823</v>
      </c>
      <c r="S396" s="8">
        <f t="shared" si="40"/>
        <v>41484.208333333336</v>
      </c>
      <c r="T396" s="8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7">
        <v>1323324000</v>
      </c>
      <c r="K397" s="7">
        <v>1323410400</v>
      </c>
      <c r="L397" t="b">
        <v>1</v>
      </c>
      <c r="M397" t="b">
        <v>0</v>
      </c>
      <c r="N397" t="s">
        <v>33</v>
      </c>
      <c r="O397" s="4">
        <f t="shared" si="36"/>
        <v>130</v>
      </c>
      <c r="P397" t="str">
        <f t="shared" si="37"/>
        <v>theater</v>
      </c>
      <c r="Q397" t="str">
        <f t="shared" si="38"/>
        <v>plays</v>
      </c>
      <c r="R397">
        <f t="shared" si="39"/>
        <v>41.990909090909092</v>
      </c>
      <c r="S397" s="8">
        <f t="shared" si="40"/>
        <v>40885.25</v>
      </c>
      <c r="T397" s="8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7">
        <v>1538715600</v>
      </c>
      <c r="K398" s="7">
        <v>1539406800</v>
      </c>
      <c r="L398" t="b">
        <v>0</v>
      </c>
      <c r="M398" t="b">
        <v>0</v>
      </c>
      <c r="N398" t="s">
        <v>53</v>
      </c>
      <c r="O398" s="4">
        <f t="shared" si="36"/>
        <v>167</v>
      </c>
      <c r="P398" t="str">
        <f t="shared" si="37"/>
        <v>film &amp; video</v>
      </c>
      <c r="Q398" t="str">
        <f t="shared" si="38"/>
        <v>drama</v>
      </c>
      <c r="R398">
        <f t="shared" si="39"/>
        <v>48.012468827930178</v>
      </c>
      <c r="S398" s="8">
        <f t="shared" si="40"/>
        <v>43378.208333333328</v>
      </c>
      <c r="T398" s="8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7">
        <v>1369285200</v>
      </c>
      <c r="K399" s="7">
        <v>1369803600</v>
      </c>
      <c r="L399" t="b">
        <v>0</v>
      </c>
      <c r="M399" t="b">
        <v>0</v>
      </c>
      <c r="N399" t="s">
        <v>23</v>
      </c>
      <c r="O399" s="4">
        <f t="shared" si="36"/>
        <v>174</v>
      </c>
      <c r="P399" t="str">
        <f t="shared" si="37"/>
        <v>music</v>
      </c>
      <c r="Q399" t="str">
        <f t="shared" si="38"/>
        <v>rock</v>
      </c>
      <c r="R399">
        <f t="shared" si="39"/>
        <v>31.019823788546255</v>
      </c>
      <c r="S399" s="8">
        <f t="shared" si="40"/>
        <v>41417.208333333336</v>
      </c>
      <c r="T399" s="8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7">
        <v>1525755600</v>
      </c>
      <c r="K400" s="7">
        <v>1525928400</v>
      </c>
      <c r="L400" t="b">
        <v>0</v>
      </c>
      <c r="M400" t="b">
        <v>1</v>
      </c>
      <c r="N400" t="s">
        <v>71</v>
      </c>
      <c r="O400" s="4">
        <f t="shared" si="36"/>
        <v>718</v>
      </c>
      <c r="P400" t="str">
        <f t="shared" si="37"/>
        <v>film &amp; video</v>
      </c>
      <c r="Q400" t="str">
        <f t="shared" si="38"/>
        <v>animation</v>
      </c>
      <c r="R400">
        <f t="shared" si="39"/>
        <v>99.203252032520325</v>
      </c>
      <c r="S400" s="8">
        <f t="shared" si="40"/>
        <v>43228.208333333328</v>
      </c>
      <c r="T400" s="8">
        <f t="shared" si="41"/>
        <v>43230.208333333328</v>
      </c>
    </row>
    <row r="401" spans="1:20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7">
        <v>1296626400</v>
      </c>
      <c r="K401" s="7">
        <v>1297231200</v>
      </c>
      <c r="L401" t="b">
        <v>0</v>
      </c>
      <c r="M401" t="b">
        <v>0</v>
      </c>
      <c r="N401" t="s">
        <v>60</v>
      </c>
      <c r="O401" s="4">
        <f t="shared" si="36"/>
        <v>64</v>
      </c>
      <c r="P401" t="str">
        <f t="shared" si="37"/>
        <v>music</v>
      </c>
      <c r="Q401" t="str">
        <f t="shared" si="38"/>
        <v>indie rock</v>
      </c>
      <c r="R401">
        <f t="shared" si="39"/>
        <v>66.022316684378325</v>
      </c>
      <c r="S401" s="8">
        <f t="shared" si="40"/>
        <v>40576.25</v>
      </c>
      <c r="T401" s="8">
        <f t="shared" si="41"/>
        <v>40583.25</v>
      </c>
    </row>
    <row r="402" spans="1:20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7">
        <v>1376629200</v>
      </c>
      <c r="K402" s="7">
        <v>1378530000</v>
      </c>
      <c r="L402" t="b">
        <v>0</v>
      </c>
      <c r="M402" t="b">
        <v>1</v>
      </c>
      <c r="N402" t="s">
        <v>122</v>
      </c>
      <c r="O402" s="4">
        <f t="shared" si="36"/>
        <v>2</v>
      </c>
      <c r="P402" t="str">
        <f t="shared" si="37"/>
        <v>photography</v>
      </c>
      <c r="Q402" t="str">
        <f t="shared" si="38"/>
        <v>photography books</v>
      </c>
      <c r="R402">
        <f t="shared" si="39"/>
        <v>2</v>
      </c>
      <c r="S402" s="8">
        <f t="shared" si="40"/>
        <v>41502.208333333336</v>
      </c>
      <c r="T402" s="8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7">
        <v>1572152400</v>
      </c>
      <c r="K403" s="7">
        <v>1572152400</v>
      </c>
      <c r="L403" t="b">
        <v>0</v>
      </c>
      <c r="M403" t="b">
        <v>0</v>
      </c>
      <c r="N403" t="s">
        <v>33</v>
      </c>
      <c r="O403" s="4">
        <f t="shared" si="36"/>
        <v>1530</v>
      </c>
      <c r="P403" t="str">
        <f t="shared" si="37"/>
        <v>theater</v>
      </c>
      <c r="Q403" t="str">
        <f t="shared" si="38"/>
        <v>plays</v>
      </c>
      <c r="R403">
        <f t="shared" si="39"/>
        <v>46.060200668896321</v>
      </c>
      <c r="S403" s="8">
        <f t="shared" si="40"/>
        <v>43765.208333333328</v>
      </c>
      <c r="T403" s="8">
        <f t="shared" si="41"/>
        <v>43765.208333333328</v>
      </c>
    </row>
    <row r="404" spans="1:20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7">
        <v>1325829600</v>
      </c>
      <c r="K404" s="7">
        <v>1329890400</v>
      </c>
      <c r="L404" t="b">
        <v>0</v>
      </c>
      <c r="M404" t="b">
        <v>1</v>
      </c>
      <c r="N404" t="s">
        <v>100</v>
      </c>
      <c r="O404" s="4">
        <f t="shared" si="36"/>
        <v>40</v>
      </c>
      <c r="P404" t="str">
        <f t="shared" si="37"/>
        <v>film &amp; video</v>
      </c>
      <c r="Q404" t="str">
        <f t="shared" si="38"/>
        <v>shorts</v>
      </c>
      <c r="R404">
        <f t="shared" si="39"/>
        <v>73.650000000000006</v>
      </c>
      <c r="S404" s="8">
        <f t="shared" si="40"/>
        <v>40914.25</v>
      </c>
      <c r="T404" s="8">
        <f t="shared" si="41"/>
        <v>40961.25</v>
      </c>
    </row>
    <row r="405" spans="1:20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7">
        <v>1273640400</v>
      </c>
      <c r="K405" s="7">
        <v>1276750800</v>
      </c>
      <c r="L405" t="b">
        <v>0</v>
      </c>
      <c r="M405" t="b">
        <v>1</v>
      </c>
      <c r="N405" t="s">
        <v>33</v>
      </c>
      <c r="O405" s="4">
        <f t="shared" si="36"/>
        <v>86</v>
      </c>
      <c r="P405" t="str">
        <f t="shared" si="37"/>
        <v>theater</v>
      </c>
      <c r="Q405" t="str">
        <f t="shared" si="38"/>
        <v>plays</v>
      </c>
      <c r="R405">
        <f t="shared" si="39"/>
        <v>55.99336650082919</v>
      </c>
      <c r="S405" s="8">
        <f t="shared" si="40"/>
        <v>40310.208333333336</v>
      </c>
      <c r="T405" s="8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7">
        <v>1510639200</v>
      </c>
      <c r="K406" s="7">
        <v>1510898400</v>
      </c>
      <c r="L406" t="b">
        <v>0</v>
      </c>
      <c r="M406" t="b">
        <v>0</v>
      </c>
      <c r="N406" t="s">
        <v>33</v>
      </c>
      <c r="O406" s="4">
        <f t="shared" si="36"/>
        <v>316</v>
      </c>
      <c r="P406" t="str">
        <f t="shared" si="37"/>
        <v>theater</v>
      </c>
      <c r="Q406" t="str">
        <f t="shared" si="38"/>
        <v>plays</v>
      </c>
      <c r="R406">
        <f t="shared" si="39"/>
        <v>68.985695127402778</v>
      </c>
      <c r="S406" s="8">
        <f t="shared" si="40"/>
        <v>43053.25</v>
      </c>
      <c r="T406" s="8">
        <f t="shared" si="41"/>
        <v>43056.25</v>
      </c>
    </row>
    <row r="407" spans="1:20" ht="17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7">
        <v>1528088400</v>
      </c>
      <c r="K407" s="7">
        <v>1532408400</v>
      </c>
      <c r="L407" t="b">
        <v>0</v>
      </c>
      <c r="M407" t="b">
        <v>0</v>
      </c>
      <c r="N407" t="s">
        <v>33</v>
      </c>
      <c r="O407" s="4">
        <f t="shared" si="36"/>
        <v>90</v>
      </c>
      <c r="P407" t="str">
        <f t="shared" si="37"/>
        <v>theater</v>
      </c>
      <c r="Q407" t="str">
        <f t="shared" si="38"/>
        <v>plays</v>
      </c>
      <c r="R407">
        <f t="shared" si="39"/>
        <v>60.981609195402299</v>
      </c>
      <c r="S407" s="8">
        <f t="shared" si="40"/>
        <v>43255.208333333328</v>
      </c>
      <c r="T407" s="8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7">
        <v>1359525600</v>
      </c>
      <c r="K408" s="7">
        <v>1360562400</v>
      </c>
      <c r="L408" t="b">
        <v>1</v>
      </c>
      <c r="M408" t="b">
        <v>0</v>
      </c>
      <c r="N408" t="s">
        <v>42</v>
      </c>
      <c r="O408" s="4">
        <f t="shared" si="36"/>
        <v>182</v>
      </c>
      <c r="P408" t="str">
        <f t="shared" si="37"/>
        <v>film &amp; video</v>
      </c>
      <c r="Q408" t="str">
        <f t="shared" si="38"/>
        <v>documentary</v>
      </c>
      <c r="R408">
        <f t="shared" si="39"/>
        <v>110.98139534883721</v>
      </c>
      <c r="S408" s="8">
        <f t="shared" si="40"/>
        <v>41304.25</v>
      </c>
      <c r="T408" s="8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7">
        <v>1570942800</v>
      </c>
      <c r="K409" s="7">
        <v>1571547600</v>
      </c>
      <c r="L409" t="b">
        <v>0</v>
      </c>
      <c r="M409" t="b">
        <v>0</v>
      </c>
      <c r="N409" t="s">
        <v>33</v>
      </c>
      <c r="O409" s="4">
        <f t="shared" si="36"/>
        <v>356</v>
      </c>
      <c r="P409" t="str">
        <f t="shared" si="37"/>
        <v>theater</v>
      </c>
      <c r="Q409" t="str">
        <f t="shared" si="38"/>
        <v>plays</v>
      </c>
      <c r="R409">
        <f t="shared" si="39"/>
        <v>25</v>
      </c>
      <c r="S409" s="8">
        <f t="shared" si="40"/>
        <v>43751.208333333328</v>
      </c>
      <c r="T409" s="8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7">
        <v>1466398800</v>
      </c>
      <c r="K410" s="7">
        <v>1468126800</v>
      </c>
      <c r="L410" t="b">
        <v>0</v>
      </c>
      <c r="M410" t="b">
        <v>0</v>
      </c>
      <c r="N410" t="s">
        <v>42</v>
      </c>
      <c r="O410" s="4">
        <f t="shared" si="36"/>
        <v>132</v>
      </c>
      <c r="P410" t="str">
        <f t="shared" si="37"/>
        <v>film &amp; video</v>
      </c>
      <c r="Q410" t="str">
        <f t="shared" si="38"/>
        <v>documentary</v>
      </c>
      <c r="R410">
        <f t="shared" si="39"/>
        <v>78.759740259740255</v>
      </c>
      <c r="S410" s="8">
        <f t="shared" si="40"/>
        <v>42541.208333333328</v>
      </c>
      <c r="T410" s="8">
        <f t="shared" si="41"/>
        <v>42561.208333333328</v>
      </c>
    </row>
    <row r="411" spans="1:20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7">
        <v>1492491600</v>
      </c>
      <c r="K411" s="7">
        <v>1492837200</v>
      </c>
      <c r="L411" t="b">
        <v>0</v>
      </c>
      <c r="M411" t="b">
        <v>0</v>
      </c>
      <c r="N411" t="s">
        <v>23</v>
      </c>
      <c r="O411" s="4">
        <f t="shared" si="36"/>
        <v>46</v>
      </c>
      <c r="P411" t="str">
        <f t="shared" si="37"/>
        <v>music</v>
      </c>
      <c r="Q411" t="str">
        <f t="shared" si="38"/>
        <v>rock</v>
      </c>
      <c r="R411">
        <f t="shared" si="39"/>
        <v>87.960784313725483</v>
      </c>
      <c r="S411" s="8">
        <f t="shared" si="40"/>
        <v>42843.208333333328</v>
      </c>
      <c r="T411" s="8">
        <f t="shared" si="41"/>
        <v>42847.208333333328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7">
        <v>1430197200</v>
      </c>
      <c r="K412" s="7">
        <v>1430197200</v>
      </c>
      <c r="L412" t="b">
        <v>0</v>
      </c>
      <c r="M412" t="b">
        <v>0</v>
      </c>
      <c r="N412" t="s">
        <v>292</v>
      </c>
      <c r="O412" s="4">
        <f t="shared" si="36"/>
        <v>36</v>
      </c>
      <c r="P412" t="str">
        <f t="shared" si="37"/>
        <v>games</v>
      </c>
      <c r="Q412" t="str">
        <f t="shared" si="38"/>
        <v>mobile games</v>
      </c>
      <c r="R412">
        <f t="shared" si="39"/>
        <v>49.987398739873989</v>
      </c>
      <c r="S412" s="8">
        <f t="shared" si="40"/>
        <v>42122.208333333328</v>
      </c>
      <c r="T412" s="8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7">
        <v>1496034000</v>
      </c>
      <c r="K413" s="7">
        <v>1496206800</v>
      </c>
      <c r="L413" t="b">
        <v>0</v>
      </c>
      <c r="M413" t="b">
        <v>0</v>
      </c>
      <c r="N413" t="s">
        <v>33</v>
      </c>
      <c r="O413" s="4">
        <f t="shared" si="36"/>
        <v>105</v>
      </c>
      <c r="P413" t="str">
        <f t="shared" si="37"/>
        <v>theater</v>
      </c>
      <c r="Q413" t="str">
        <f t="shared" si="38"/>
        <v>plays</v>
      </c>
      <c r="R413">
        <f t="shared" si="39"/>
        <v>99.524390243902445</v>
      </c>
      <c r="S413" s="8">
        <f t="shared" si="40"/>
        <v>42884.208333333328</v>
      </c>
      <c r="T413" s="8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7">
        <v>1388728800</v>
      </c>
      <c r="K414" s="7">
        <v>1389592800</v>
      </c>
      <c r="L414" t="b">
        <v>0</v>
      </c>
      <c r="M414" t="b">
        <v>0</v>
      </c>
      <c r="N414" t="s">
        <v>119</v>
      </c>
      <c r="O414" s="4">
        <f t="shared" si="36"/>
        <v>669</v>
      </c>
      <c r="P414" t="str">
        <f t="shared" si="37"/>
        <v>publishing</v>
      </c>
      <c r="Q414" t="str">
        <f t="shared" si="38"/>
        <v>fiction</v>
      </c>
      <c r="R414">
        <f t="shared" si="39"/>
        <v>104.82089552238806</v>
      </c>
      <c r="S414" s="8">
        <f t="shared" si="40"/>
        <v>41642.25</v>
      </c>
      <c r="T414" s="8">
        <f t="shared" si="41"/>
        <v>41652.25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7">
        <v>1543298400</v>
      </c>
      <c r="K415" s="7">
        <v>1545631200</v>
      </c>
      <c r="L415" t="b">
        <v>0</v>
      </c>
      <c r="M415" t="b">
        <v>0</v>
      </c>
      <c r="N415" t="s">
        <v>71</v>
      </c>
      <c r="O415" s="4">
        <f t="shared" si="36"/>
        <v>62</v>
      </c>
      <c r="P415" t="str">
        <f t="shared" si="37"/>
        <v>film &amp; video</v>
      </c>
      <c r="Q415" t="str">
        <f t="shared" si="38"/>
        <v>animation</v>
      </c>
      <c r="R415">
        <f t="shared" si="39"/>
        <v>108.01469237832875</v>
      </c>
      <c r="S415" s="8">
        <f t="shared" si="40"/>
        <v>43431.25</v>
      </c>
      <c r="T415" s="8">
        <f t="shared" si="41"/>
        <v>43458.25</v>
      </c>
    </row>
    <row r="416" spans="1:20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7">
        <v>1271739600</v>
      </c>
      <c r="K416" s="7">
        <v>1272430800</v>
      </c>
      <c r="L416" t="b">
        <v>0</v>
      </c>
      <c r="M416" t="b">
        <v>1</v>
      </c>
      <c r="N416" t="s">
        <v>17</v>
      </c>
      <c r="O416" s="4">
        <f t="shared" si="36"/>
        <v>85</v>
      </c>
      <c r="P416" t="str">
        <f t="shared" si="37"/>
        <v>food</v>
      </c>
      <c r="Q416" t="str">
        <f t="shared" si="38"/>
        <v>food trucks</v>
      </c>
      <c r="R416">
        <f t="shared" si="39"/>
        <v>28.998544660724033</v>
      </c>
      <c r="S416" s="8">
        <f t="shared" si="40"/>
        <v>40288.208333333336</v>
      </c>
      <c r="T416" s="8">
        <f t="shared" si="41"/>
        <v>40296.208333333336</v>
      </c>
    </row>
    <row r="417" spans="1:20" ht="17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7">
        <v>1326434400</v>
      </c>
      <c r="K417" s="7">
        <v>1327903200</v>
      </c>
      <c r="L417" t="b">
        <v>0</v>
      </c>
      <c r="M417" t="b">
        <v>0</v>
      </c>
      <c r="N417" t="s">
        <v>33</v>
      </c>
      <c r="O417" s="4">
        <f t="shared" si="36"/>
        <v>11</v>
      </c>
      <c r="P417" t="str">
        <f t="shared" si="37"/>
        <v>theater</v>
      </c>
      <c r="Q417" t="str">
        <f t="shared" si="38"/>
        <v>plays</v>
      </c>
      <c r="R417">
        <f t="shared" si="39"/>
        <v>30.028708133971293</v>
      </c>
      <c r="S417" s="8">
        <f t="shared" si="40"/>
        <v>40921.25</v>
      </c>
      <c r="T417" s="8">
        <f t="shared" si="41"/>
        <v>40938.25</v>
      </c>
    </row>
    <row r="418" spans="1:20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7">
        <v>1295244000</v>
      </c>
      <c r="K418" s="7">
        <v>1296021600</v>
      </c>
      <c r="L418" t="b">
        <v>0</v>
      </c>
      <c r="M418" t="b">
        <v>1</v>
      </c>
      <c r="N418" t="s">
        <v>42</v>
      </c>
      <c r="O418" s="4">
        <f t="shared" si="36"/>
        <v>44</v>
      </c>
      <c r="P418" t="str">
        <f t="shared" si="37"/>
        <v>film &amp; video</v>
      </c>
      <c r="Q418" t="str">
        <f t="shared" si="38"/>
        <v>documentary</v>
      </c>
      <c r="R418">
        <f t="shared" si="39"/>
        <v>41.005559416261292</v>
      </c>
      <c r="S418" s="8">
        <f t="shared" si="40"/>
        <v>40560.25</v>
      </c>
      <c r="T418" s="8">
        <f t="shared" si="41"/>
        <v>40569.25</v>
      </c>
    </row>
    <row r="419" spans="1:20" ht="17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7">
        <v>1541221200</v>
      </c>
      <c r="K419" s="7">
        <v>1543298400</v>
      </c>
      <c r="L419" t="b">
        <v>0</v>
      </c>
      <c r="M419" t="b">
        <v>0</v>
      </c>
      <c r="N419" t="s">
        <v>33</v>
      </c>
      <c r="O419" s="4">
        <f t="shared" si="36"/>
        <v>55</v>
      </c>
      <c r="P419" t="str">
        <f t="shared" si="37"/>
        <v>theater</v>
      </c>
      <c r="Q419" t="str">
        <f t="shared" si="38"/>
        <v>plays</v>
      </c>
      <c r="R419">
        <f t="shared" si="39"/>
        <v>62.866666666666667</v>
      </c>
      <c r="S419" s="8">
        <f t="shared" si="40"/>
        <v>43407.208333333328</v>
      </c>
      <c r="T419" s="8">
        <f t="shared" si="41"/>
        <v>43431.25</v>
      </c>
    </row>
    <row r="420" spans="1:20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7">
        <v>1336280400</v>
      </c>
      <c r="K420" s="7">
        <v>1336366800</v>
      </c>
      <c r="L420" t="b">
        <v>0</v>
      </c>
      <c r="M420" t="b">
        <v>0</v>
      </c>
      <c r="N420" t="s">
        <v>42</v>
      </c>
      <c r="O420" s="4">
        <f t="shared" si="36"/>
        <v>57</v>
      </c>
      <c r="P420" t="str">
        <f t="shared" si="37"/>
        <v>film &amp; video</v>
      </c>
      <c r="Q420" t="str">
        <f t="shared" si="38"/>
        <v>documentary</v>
      </c>
      <c r="R420">
        <f t="shared" si="39"/>
        <v>47.005002501250623</v>
      </c>
      <c r="S420" s="8">
        <f t="shared" si="40"/>
        <v>41035.208333333336</v>
      </c>
      <c r="T420" s="8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7">
        <v>1324533600</v>
      </c>
      <c r="K421" s="7">
        <v>1325052000</v>
      </c>
      <c r="L421" t="b">
        <v>0</v>
      </c>
      <c r="M421" t="b">
        <v>0</v>
      </c>
      <c r="N421" t="s">
        <v>28</v>
      </c>
      <c r="O421" s="4">
        <f t="shared" si="36"/>
        <v>123</v>
      </c>
      <c r="P421" t="str">
        <f t="shared" si="37"/>
        <v>technology</v>
      </c>
      <c r="Q421" t="str">
        <f t="shared" si="38"/>
        <v>web</v>
      </c>
      <c r="R421">
        <f t="shared" si="39"/>
        <v>26.997693638285604</v>
      </c>
      <c r="S421" s="8">
        <f t="shared" si="40"/>
        <v>40899.25</v>
      </c>
      <c r="T421" s="8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7">
        <v>1498366800</v>
      </c>
      <c r="K422" s="7">
        <v>1499576400</v>
      </c>
      <c r="L422" t="b">
        <v>0</v>
      </c>
      <c r="M422" t="b">
        <v>0</v>
      </c>
      <c r="N422" t="s">
        <v>33</v>
      </c>
      <c r="O422" s="4">
        <f t="shared" si="36"/>
        <v>128</v>
      </c>
      <c r="P422" t="str">
        <f t="shared" si="37"/>
        <v>theater</v>
      </c>
      <c r="Q422" t="str">
        <f t="shared" si="38"/>
        <v>plays</v>
      </c>
      <c r="R422">
        <f t="shared" si="39"/>
        <v>68.329787234042556</v>
      </c>
      <c r="S422" s="8">
        <f t="shared" si="40"/>
        <v>42911.208333333328</v>
      </c>
      <c r="T422" s="8">
        <f t="shared" si="41"/>
        <v>42925.208333333328</v>
      </c>
    </row>
    <row r="423" spans="1:20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7">
        <v>1498712400</v>
      </c>
      <c r="K423" s="7">
        <v>1501304400</v>
      </c>
      <c r="L423" t="b">
        <v>0</v>
      </c>
      <c r="M423" t="b">
        <v>1</v>
      </c>
      <c r="N423" t="s">
        <v>65</v>
      </c>
      <c r="O423" s="4">
        <f t="shared" si="36"/>
        <v>64</v>
      </c>
      <c r="P423" t="str">
        <f t="shared" si="37"/>
        <v>technology</v>
      </c>
      <c r="Q423" t="str">
        <f t="shared" si="38"/>
        <v>wearables</v>
      </c>
      <c r="R423">
        <f t="shared" si="39"/>
        <v>50.974576271186443</v>
      </c>
      <c r="S423" s="8">
        <f t="shared" si="40"/>
        <v>42915.208333333328</v>
      </c>
      <c r="T423" s="8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7">
        <v>1271480400</v>
      </c>
      <c r="K424" s="7">
        <v>1273208400</v>
      </c>
      <c r="L424" t="b">
        <v>0</v>
      </c>
      <c r="M424" t="b">
        <v>1</v>
      </c>
      <c r="N424" t="s">
        <v>33</v>
      </c>
      <c r="O424" s="4">
        <f t="shared" si="36"/>
        <v>127</v>
      </c>
      <c r="P424" t="str">
        <f t="shared" si="37"/>
        <v>theater</v>
      </c>
      <c r="Q424" t="str">
        <f t="shared" si="38"/>
        <v>plays</v>
      </c>
      <c r="R424">
        <f t="shared" si="39"/>
        <v>54.024390243902438</v>
      </c>
      <c r="S424" s="8">
        <f t="shared" si="40"/>
        <v>40285.208333333336</v>
      </c>
      <c r="T424" s="8">
        <f t="shared" si="41"/>
        <v>40305.208333333336</v>
      </c>
    </row>
    <row r="425" spans="1:20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7">
        <v>1316667600</v>
      </c>
      <c r="K425" s="7">
        <v>1316840400</v>
      </c>
      <c r="L425" t="b">
        <v>0</v>
      </c>
      <c r="M425" t="b">
        <v>1</v>
      </c>
      <c r="N425" t="s">
        <v>17</v>
      </c>
      <c r="O425" s="4">
        <f t="shared" si="36"/>
        <v>11</v>
      </c>
      <c r="P425" t="str">
        <f t="shared" si="37"/>
        <v>food</v>
      </c>
      <c r="Q425" t="str">
        <f t="shared" si="38"/>
        <v>food trucks</v>
      </c>
      <c r="R425">
        <f t="shared" si="39"/>
        <v>97.055555555555557</v>
      </c>
      <c r="S425" s="8">
        <f t="shared" si="40"/>
        <v>40808.208333333336</v>
      </c>
      <c r="T425" s="8">
        <f t="shared" si="41"/>
        <v>40810.208333333336</v>
      </c>
    </row>
    <row r="426" spans="1:20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7">
        <v>1524027600</v>
      </c>
      <c r="K426" s="7">
        <v>1524546000</v>
      </c>
      <c r="L426" t="b">
        <v>0</v>
      </c>
      <c r="M426" t="b">
        <v>0</v>
      </c>
      <c r="N426" t="s">
        <v>60</v>
      </c>
      <c r="O426" s="4">
        <f t="shared" si="36"/>
        <v>40</v>
      </c>
      <c r="P426" t="str">
        <f t="shared" si="37"/>
        <v>music</v>
      </c>
      <c r="Q426" t="str">
        <f t="shared" si="38"/>
        <v>indie rock</v>
      </c>
      <c r="R426">
        <f t="shared" si="39"/>
        <v>24.867469879518072</v>
      </c>
      <c r="S426" s="8">
        <f t="shared" si="40"/>
        <v>43208.208333333328</v>
      </c>
      <c r="T426" s="8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7">
        <v>1438059600</v>
      </c>
      <c r="K427" s="7">
        <v>1438578000</v>
      </c>
      <c r="L427" t="b">
        <v>0</v>
      </c>
      <c r="M427" t="b">
        <v>0</v>
      </c>
      <c r="N427" t="s">
        <v>122</v>
      </c>
      <c r="O427" s="4">
        <f t="shared" si="36"/>
        <v>288</v>
      </c>
      <c r="P427" t="str">
        <f t="shared" si="37"/>
        <v>photography</v>
      </c>
      <c r="Q427" t="str">
        <f t="shared" si="38"/>
        <v>photography books</v>
      </c>
      <c r="R427">
        <f t="shared" si="39"/>
        <v>84.423913043478265</v>
      </c>
      <c r="S427" s="8">
        <f t="shared" si="40"/>
        <v>42213.208333333328</v>
      </c>
      <c r="T427" s="8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7">
        <v>1361944800</v>
      </c>
      <c r="K428" s="7">
        <v>1362549600</v>
      </c>
      <c r="L428" t="b">
        <v>0</v>
      </c>
      <c r="M428" t="b">
        <v>0</v>
      </c>
      <c r="N428" t="s">
        <v>33</v>
      </c>
      <c r="O428" s="4">
        <f t="shared" si="36"/>
        <v>573</v>
      </c>
      <c r="P428" t="str">
        <f t="shared" si="37"/>
        <v>theater</v>
      </c>
      <c r="Q428" t="str">
        <f t="shared" si="38"/>
        <v>plays</v>
      </c>
      <c r="R428">
        <f t="shared" si="39"/>
        <v>47.091324200913242</v>
      </c>
      <c r="S428" s="8">
        <f t="shared" si="40"/>
        <v>41332.25</v>
      </c>
      <c r="T428" s="8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7">
        <v>1410584400</v>
      </c>
      <c r="K429" s="7">
        <v>1413349200</v>
      </c>
      <c r="L429" t="b">
        <v>0</v>
      </c>
      <c r="M429" t="b">
        <v>1</v>
      </c>
      <c r="N429" t="s">
        <v>33</v>
      </c>
      <c r="O429" s="4">
        <f t="shared" si="36"/>
        <v>113</v>
      </c>
      <c r="P429" t="str">
        <f t="shared" si="37"/>
        <v>theater</v>
      </c>
      <c r="Q429" t="str">
        <f t="shared" si="38"/>
        <v>plays</v>
      </c>
      <c r="R429">
        <f t="shared" si="39"/>
        <v>77.996041171813147</v>
      </c>
      <c r="S429" s="8">
        <f t="shared" si="40"/>
        <v>41895.208333333336</v>
      </c>
      <c r="T429" s="8">
        <f t="shared" si="41"/>
        <v>41927.208333333336</v>
      </c>
    </row>
    <row r="430" spans="1:20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7">
        <v>1297404000</v>
      </c>
      <c r="K430" s="7">
        <v>1298008800</v>
      </c>
      <c r="L430" t="b">
        <v>0</v>
      </c>
      <c r="M430" t="b">
        <v>0</v>
      </c>
      <c r="N430" t="s">
        <v>71</v>
      </c>
      <c r="O430" s="4">
        <f t="shared" si="36"/>
        <v>46</v>
      </c>
      <c r="P430" t="str">
        <f t="shared" si="37"/>
        <v>film &amp; video</v>
      </c>
      <c r="Q430" t="str">
        <f t="shared" si="38"/>
        <v>animation</v>
      </c>
      <c r="R430">
        <f t="shared" si="39"/>
        <v>62.967871485943775</v>
      </c>
      <c r="S430" s="8">
        <f t="shared" si="40"/>
        <v>40585.25</v>
      </c>
      <c r="T430" s="8">
        <f t="shared" si="41"/>
        <v>40592.25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7">
        <v>1392012000</v>
      </c>
      <c r="K431" s="7">
        <v>1394427600</v>
      </c>
      <c r="L431" t="b">
        <v>0</v>
      </c>
      <c r="M431" t="b">
        <v>1</v>
      </c>
      <c r="N431" t="s">
        <v>122</v>
      </c>
      <c r="O431" s="4">
        <f t="shared" si="36"/>
        <v>91</v>
      </c>
      <c r="P431" t="str">
        <f t="shared" si="37"/>
        <v>photography</v>
      </c>
      <c r="Q431" t="str">
        <f t="shared" si="38"/>
        <v>photography books</v>
      </c>
      <c r="R431">
        <f t="shared" si="39"/>
        <v>81.006080449017773</v>
      </c>
      <c r="S431" s="8">
        <f t="shared" si="40"/>
        <v>41680.25</v>
      </c>
      <c r="T431" s="8">
        <f t="shared" si="41"/>
        <v>41708.208333333336</v>
      </c>
    </row>
    <row r="432" spans="1:20" ht="34" hidden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7">
        <v>1569733200</v>
      </c>
      <c r="K432" s="7">
        <v>1572670800</v>
      </c>
      <c r="L432" t="b">
        <v>0</v>
      </c>
      <c r="M432" t="b">
        <v>0</v>
      </c>
      <c r="N432" t="s">
        <v>33</v>
      </c>
      <c r="O432" s="4">
        <f t="shared" si="36"/>
        <v>68</v>
      </c>
      <c r="P432" t="str">
        <f t="shared" si="37"/>
        <v>theater</v>
      </c>
      <c r="Q432" t="str">
        <f t="shared" si="38"/>
        <v>plays</v>
      </c>
      <c r="R432">
        <f t="shared" si="39"/>
        <v>65.321428571428569</v>
      </c>
      <c r="S432" s="8">
        <f t="shared" si="40"/>
        <v>43737.208333333328</v>
      </c>
      <c r="T432" s="8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7">
        <v>1529643600</v>
      </c>
      <c r="K433" s="7">
        <v>1531112400</v>
      </c>
      <c r="L433" t="b">
        <v>1</v>
      </c>
      <c r="M433" t="b">
        <v>0</v>
      </c>
      <c r="N433" t="s">
        <v>33</v>
      </c>
      <c r="O433" s="4">
        <f t="shared" si="36"/>
        <v>192</v>
      </c>
      <c r="P433" t="str">
        <f t="shared" si="37"/>
        <v>theater</v>
      </c>
      <c r="Q433" t="str">
        <f t="shared" si="38"/>
        <v>plays</v>
      </c>
      <c r="R433">
        <f t="shared" si="39"/>
        <v>104.43617021276596</v>
      </c>
      <c r="S433" s="8">
        <f t="shared" si="40"/>
        <v>43273.208333333328</v>
      </c>
      <c r="T433" s="8">
        <f t="shared" si="41"/>
        <v>43290.208333333328</v>
      </c>
    </row>
    <row r="434" spans="1:20" ht="17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7">
        <v>1399006800</v>
      </c>
      <c r="K434" s="7">
        <v>1400734800</v>
      </c>
      <c r="L434" t="b">
        <v>0</v>
      </c>
      <c r="M434" t="b">
        <v>0</v>
      </c>
      <c r="N434" t="s">
        <v>33</v>
      </c>
      <c r="O434" s="4">
        <f t="shared" si="36"/>
        <v>83</v>
      </c>
      <c r="P434" t="str">
        <f t="shared" si="37"/>
        <v>theater</v>
      </c>
      <c r="Q434" t="str">
        <f t="shared" si="38"/>
        <v>plays</v>
      </c>
      <c r="R434">
        <f t="shared" si="39"/>
        <v>69.989010989010993</v>
      </c>
      <c r="S434" s="8">
        <f t="shared" si="40"/>
        <v>41761.208333333336</v>
      </c>
      <c r="T434" s="8">
        <f t="shared" si="41"/>
        <v>41781.208333333336</v>
      </c>
    </row>
    <row r="435" spans="1:20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7">
        <v>1385359200</v>
      </c>
      <c r="K435" s="7">
        <v>1386741600</v>
      </c>
      <c r="L435" t="b">
        <v>0</v>
      </c>
      <c r="M435" t="b">
        <v>1</v>
      </c>
      <c r="N435" t="s">
        <v>42</v>
      </c>
      <c r="O435" s="4">
        <f t="shared" si="36"/>
        <v>54</v>
      </c>
      <c r="P435" t="str">
        <f t="shared" si="37"/>
        <v>film &amp; video</v>
      </c>
      <c r="Q435" t="str">
        <f t="shared" si="38"/>
        <v>documentary</v>
      </c>
      <c r="R435">
        <f t="shared" si="39"/>
        <v>83.023989898989896</v>
      </c>
      <c r="S435" s="8">
        <f t="shared" si="40"/>
        <v>41603.25</v>
      </c>
      <c r="T435" s="8">
        <f t="shared" si="41"/>
        <v>41619.25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7">
        <v>1480572000</v>
      </c>
      <c r="K436" s="7">
        <v>1481781600</v>
      </c>
      <c r="L436" t="b">
        <v>1</v>
      </c>
      <c r="M436" t="b">
        <v>0</v>
      </c>
      <c r="N436" t="s">
        <v>33</v>
      </c>
      <c r="O436" s="4">
        <f t="shared" si="36"/>
        <v>17</v>
      </c>
      <c r="P436" t="str">
        <f t="shared" si="37"/>
        <v>theater</v>
      </c>
      <c r="Q436" t="str">
        <f t="shared" si="38"/>
        <v>plays</v>
      </c>
      <c r="R436">
        <f t="shared" si="39"/>
        <v>90.3</v>
      </c>
      <c r="S436" s="8">
        <f t="shared" si="40"/>
        <v>42705.25</v>
      </c>
      <c r="T436" s="8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7">
        <v>1418623200</v>
      </c>
      <c r="K437" s="7">
        <v>1419660000</v>
      </c>
      <c r="L437" t="b">
        <v>0</v>
      </c>
      <c r="M437" t="b">
        <v>1</v>
      </c>
      <c r="N437" t="s">
        <v>33</v>
      </c>
      <c r="O437" s="4">
        <f t="shared" si="36"/>
        <v>117</v>
      </c>
      <c r="P437" t="str">
        <f t="shared" si="37"/>
        <v>theater</v>
      </c>
      <c r="Q437" t="str">
        <f t="shared" si="38"/>
        <v>plays</v>
      </c>
      <c r="R437">
        <f t="shared" si="39"/>
        <v>103.98131932282546</v>
      </c>
      <c r="S437" s="8">
        <f t="shared" si="40"/>
        <v>41988.25</v>
      </c>
      <c r="T437" s="8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7">
        <v>1555736400</v>
      </c>
      <c r="K438" s="7">
        <v>1555822800</v>
      </c>
      <c r="L438" t="b">
        <v>0</v>
      </c>
      <c r="M438" t="b">
        <v>0</v>
      </c>
      <c r="N438" t="s">
        <v>159</v>
      </c>
      <c r="O438" s="4">
        <f t="shared" si="36"/>
        <v>1052</v>
      </c>
      <c r="P438" t="str">
        <f t="shared" si="37"/>
        <v>music</v>
      </c>
      <c r="Q438" t="str">
        <f t="shared" si="38"/>
        <v>jazz</v>
      </c>
      <c r="R438">
        <f t="shared" si="39"/>
        <v>54.931726907630519</v>
      </c>
      <c r="S438" s="8">
        <f t="shared" si="40"/>
        <v>43575.208333333328</v>
      </c>
      <c r="T438" s="8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7">
        <v>1442120400</v>
      </c>
      <c r="K439" s="7">
        <v>1442379600</v>
      </c>
      <c r="L439" t="b">
        <v>0</v>
      </c>
      <c r="M439" t="b">
        <v>1</v>
      </c>
      <c r="N439" t="s">
        <v>71</v>
      </c>
      <c r="O439" s="4">
        <f t="shared" si="36"/>
        <v>123</v>
      </c>
      <c r="P439" t="str">
        <f t="shared" si="37"/>
        <v>film &amp; video</v>
      </c>
      <c r="Q439" t="str">
        <f t="shared" si="38"/>
        <v>animation</v>
      </c>
      <c r="R439">
        <f t="shared" si="39"/>
        <v>51.921875</v>
      </c>
      <c r="S439" s="8">
        <f t="shared" si="40"/>
        <v>42260.208333333328</v>
      </c>
      <c r="T439" s="8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7">
        <v>1362376800</v>
      </c>
      <c r="K440" s="7">
        <v>1364965200</v>
      </c>
      <c r="L440" t="b">
        <v>0</v>
      </c>
      <c r="M440" t="b">
        <v>0</v>
      </c>
      <c r="N440" t="s">
        <v>33</v>
      </c>
      <c r="O440" s="4">
        <f t="shared" si="36"/>
        <v>179</v>
      </c>
      <c r="P440" t="str">
        <f t="shared" si="37"/>
        <v>theater</v>
      </c>
      <c r="Q440" t="str">
        <f t="shared" si="38"/>
        <v>plays</v>
      </c>
      <c r="R440">
        <f t="shared" si="39"/>
        <v>60.02834008097166</v>
      </c>
      <c r="S440" s="8">
        <f t="shared" si="40"/>
        <v>41337.25</v>
      </c>
      <c r="T440" s="8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7">
        <v>1478408400</v>
      </c>
      <c r="K441" s="7">
        <v>1479016800</v>
      </c>
      <c r="L441" t="b">
        <v>0</v>
      </c>
      <c r="M441" t="b">
        <v>0</v>
      </c>
      <c r="N441" t="s">
        <v>474</v>
      </c>
      <c r="O441" s="4">
        <f t="shared" si="36"/>
        <v>355</v>
      </c>
      <c r="P441" t="str">
        <f t="shared" si="37"/>
        <v>film &amp; video</v>
      </c>
      <c r="Q441" t="str">
        <f t="shared" si="38"/>
        <v>science fiction</v>
      </c>
      <c r="R441">
        <f t="shared" si="39"/>
        <v>44.003488879197555</v>
      </c>
      <c r="S441" s="8">
        <f t="shared" si="40"/>
        <v>42680.208333333328</v>
      </c>
      <c r="T441" s="8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7">
        <v>1498798800</v>
      </c>
      <c r="K442" s="7">
        <v>1499662800</v>
      </c>
      <c r="L442" t="b">
        <v>0</v>
      </c>
      <c r="M442" t="b">
        <v>0</v>
      </c>
      <c r="N442" t="s">
        <v>269</v>
      </c>
      <c r="O442" s="4">
        <f t="shared" si="36"/>
        <v>162</v>
      </c>
      <c r="P442" t="str">
        <f t="shared" si="37"/>
        <v>film &amp; video</v>
      </c>
      <c r="Q442" t="str">
        <f t="shared" si="38"/>
        <v>television</v>
      </c>
      <c r="R442">
        <f t="shared" si="39"/>
        <v>53.003513254551258</v>
      </c>
      <c r="S442" s="8">
        <f t="shared" si="40"/>
        <v>42916.208333333328</v>
      </c>
      <c r="T442" s="8">
        <f t="shared" si="41"/>
        <v>42926.208333333328</v>
      </c>
    </row>
    <row r="443" spans="1:20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7">
        <v>1335416400</v>
      </c>
      <c r="K443" s="7">
        <v>1337835600</v>
      </c>
      <c r="L443" t="b">
        <v>0</v>
      </c>
      <c r="M443" t="b">
        <v>0</v>
      </c>
      <c r="N443" t="s">
        <v>65</v>
      </c>
      <c r="O443" s="4">
        <f t="shared" si="36"/>
        <v>25</v>
      </c>
      <c r="P443" t="str">
        <f t="shared" si="37"/>
        <v>technology</v>
      </c>
      <c r="Q443" t="str">
        <f t="shared" si="38"/>
        <v>wearables</v>
      </c>
      <c r="R443">
        <f t="shared" si="39"/>
        <v>54.5</v>
      </c>
      <c r="S443" s="8">
        <f t="shared" si="40"/>
        <v>41025.208333333336</v>
      </c>
      <c r="T443" s="8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7">
        <v>1504328400</v>
      </c>
      <c r="K444" s="7">
        <v>1505710800</v>
      </c>
      <c r="L444" t="b">
        <v>0</v>
      </c>
      <c r="M444" t="b">
        <v>0</v>
      </c>
      <c r="N444" t="s">
        <v>33</v>
      </c>
      <c r="O444" s="4">
        <f t="shared" si="36"/>
        <v>199</v>
      </c>
      <c r="P444" t="str">
        <f t="shared" si="37"/>
        <v>theater</v>
      </c>
      <c r="Q444" t="str">
        <f t="shared" si="38"/>
        <v>plays</v>
      </c>
      <c r="R444">
        <f t="shared" si="39"/>
        <v>75.04195804195804</v>
      </c>
      <c r="S444" s="8">
        <f t="shared" si="40"/>
        <v>42980.208333333328</v>
      </c>
      <c r="T444" s="8">
        <f t="shared" si="41"/>
        <v>42996.208333333328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7">
        <v>1285822800</v>
      </c>
      <c r="K445" s="7">
        <v>1287464400</v>
      </c>
      <c r="L445" t="b">
        <v>0</v>
      </c>
      <c r="M445" t="b">
        <v>0</v>
      </c>
      <c r="N445" t="s">
        <v>33</v>
      </c>
      <c r="O445" s="4">
        <f t="shared" si="36"/>
        <v>35</v>
      </c>
      <c r="P445" t="str">
        <f t="shared" si="37"/>
        <v>theater</v>
      </c>
      <c r="Q445" t="str">
        <f t="shared" si="38"/>
        <v>plays</v>
      </c>
      <c r="R445">
        <f t="shared" si="39"/>
        <v>35.911111111111111</v>
      </c>
      <c r="S445" s="8">
        <f t="shared" si="40"/>
        <v>40451.208333333336</v>
      </c>
      <c r="T445" s="8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7">
        <v>1311483600</v>
      </c>
      <c r="K446" s="7">
        <v>1311656400</v>
      </c>
      <c r="L446" t="b">
        <v>0</v>
      </c>
      <c r="M446" t="b">
        <v>1</v>
      </c>
      <c r="N446" t="s">
        <v>60</v>
      </c>
      <c r="O446" s="4">
        <f t="shared" si="36"/>
        <v>176</v>
      </c>
      <c r="P446" t="str">
        <f t="shared" si="37"/>
        <v>music</v>
      </c>
      <c r="Q446" t="str">
        <f t="shared" si="38"/>
        <v>indie rock</v>
      </c>
      <c r="R446">
        <f t="shared" si="39"/>
        <v>36.952702702702702</v>
      </c>
      <c r="S446" s="8">
        <f t="shared" si="40"/>
        <v>40748.208333333336</v>
      </c>
      <c r="T446" s="8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7">
        <v>1291356000</v>
      </c>
      <c r="K447" s="7">
        <v>1293170400</v>
      </c>
      <c r="L447" t="b">
        <v>0</v>
      </c>
      <c r="M447" t="b">
        <v>1</v>
      </c>
      <c r="N447" t="s">
        <v>33</v>
      </c>
      <c r="O447" s="4">
        <f t="shared" si="36"/>
        <v>511</v>
      </c>
      <c r="P447" t="str">
        <f t="shared" si="37"/>
        <v>theater</v>
      </c>
      <c r="Q447" t="str">
        <f t="shared" si="38"/>
        <v>plays</v>
      </c>
      <c r="R447">
        <f t="shared" si="39"/>
        <v>63.170588235294119</v>
      </c>
      <c r="S447" s="8">
        <f t="shared" si="40"/>
        <v>40515.25</v>
      </c>
      <c r="T447" s="8">
        <f t="shared" si="41"/>
        <v>40536.25</v>
      </c>
    </row>
    <row r="448" spans="1:20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7">
        <v>1355810400</v>
      </c>
      <c r="K448" s="7">
        <v>1355983200</v>
      </c>
      <c r="L448" t="b">
        <v>0</v>
      </c>
      <c r="M448" t="b">
        <v>0</v>
      </c>
      <c r="N448" t="s">
        <v>65</v>
      </c>
      <c r="O448" s="4">
        <f t="shared" si="36"/>
        <v>82</v>
      </c>
      <c r="P448" t="str">
        <f t="shared" si="37"/>
        <v>technology</v>
      </c>
      <c r="Q448" t="str">
        <f t="shared" si="38"/>
        <v>wearables</v>
      </c>
      <c r="R448">
        <f t="shared" si="39"/>
        <v>29.99462365591398</v>
      </c>
      <c r="S448" s="8">
        <f t="shared" si="40"/>
        <v>41261.25</v>
      </c>
      <c r="T448" s="8">
        <f t="shared" si="41"/>
        <v>41263.25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7">
        <v>1513663200</v>
      </c>
      <c r="K449" s="7">
        <v>1515045600</v>
      </c>
      <c r="L449" t="b">
        <v>0</v>
      </c>
      <c r="M449" t="b">
        <v>0</v>
      </c>
      <c r="N449" t="s">
        <v>269</v>
      </c>
      <c r="O449" s="4">
        <f t="shared" si="36"/>
        <v>24</v>
      </c>
      <c r="P449" t="str">
        <f t="shared" si="37"/>
        <v>film &amp; video</v>
      </c>
      <c r="Q449" t="str">
        <f t="shared" si="38"/>
        <v>television</v>
      </c>
      <c r="R449">
        <f t="shared" si="39"/>
        <v>86</v>
      </c>
      <c r="S449" s="8">
        <f t="shared" si="40"/>
        <v>43088.25</v>
      </c>
      <c r="T449" s="8">
        <f t="shared" si="41"/>
        <v>43104.25</v>
      </c>
    </row>
    <row r="450" spans="1:20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7">
        <v>1365915600</v>
      </c>
      <c r="K450" s="7">
        <v>1366088400</v>
      </c>
      <c r="L450" t="b">
        <v>0</v>
      </c>
      <c r="M450" t="b">
        <v>1</v>
      </c>
      <c r="N450" t="s">
        <v>89</v>
      </c>
      <c r="O450" s="4">
        <f t="shared" si="36"/>
        <v>50</v>
      </c>
      <c r="P450" t="str">
        <f t="shared" si="37"/>
        <v>games</v>
      </c>
      <c r="Q450" t="str">
        <f t="shared" si="38"/>
        <v>video games</v>
      </c>
      <c r="R450">
        <f t="shared" si="39"/>
        <v>75.014876033057845</v>
      </c>
      <c r="S450" s="8">
        <f t="shared" si="40"/>
        <v>41378.208333333336</v>
      </c>
      <c r="T450" s="8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7">
        <v>1551852000</v>
      </c>
      <c r="K451" s="7">
        <v>1553317200</v>
      </c>
      <c r="L451" t="b">
        <v>0</v>
      </c>
      <c r="M451" t="b">
        <v>0</v>
      </c>
      <c r="N451" t="s">
        <v>89</v>
      </c>
      <c r="O451" s="4">
        <f t="shared" ref="O451:O514" si="42">ROUND(E451/D451*100,0)</f>
        <v>967</v>
      </c>
      <c r="P451" t="str">
        <f t="shared" ref="P451:P514" si="43">LEFT(N451,FIND("/",N451)-1)</f>
        <v>games</v>
      </c>
      <c r="Q451" t="str">
        <f t="shared" ref="Q451:Q514" si="44">RIGHT(N451,LEN(N451)-SEARCH("/",N451))</f>
        <v>video games</v>
      </c>
      <c r="R451">
        <f t="shared" ref="R451:R514" si="45">AVERAGE(E451/G451)</f>
        <v>101.19767441860465</v>
      </c>
      <c r="S451" s="8">
        <f t="shared" ref="S451:S514" si="46">(((J451/60)/60)/24)+DATE(1970,1,1)</f>
        <v>43530.25</v>
      </c>
      <c r="T451" s="8">
        <f t="shared" ref="T451:T514" si="47">(((K451/60)/60)/24)+DATE(1970,1,1)</f>
        <v>43547.208333333328</v>
      </c>
    </row>
    <row r="452" spans="1:20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7">
        <v>1540098000</v>
      </c>
      <c r="K452" s="7">
        <v>1542088800</v>
      </c>
      <c r="L452" t="b">
        <v>0</v>
      </c>
      <c r="M452" t="b">
        <v>0</v>
      </c>
      <c r="N452" t="s">
        <v>71</v>
      </c>
      <c r="O452" s="4">
        <f t="shared" si="42"/>
        <v>4</v>
      </c>
      <c r="P452" t="str">
        <f t="shared" si="43"/>
        <v>film &amp; video</v>
      </c>
      <c r="Q452" t="str">
        <f t="shared" si="44"/>
        <v>animation</v>
      </c>
      <c r="R452">
        <f t="shared" si="45"/>
        <v>4</v>
      </c>
      <c r="S452" s="8">
        <f t="shared" si="46"/>
        <v>43394.208333333328</v>
      </c>
      <c r="T452" s="8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7">
        <v>1500440400</v>
      </c>
      <c r="K453" s="7">
        <v>1503118800</v>
      </c>
      <c r="L453" t="b">
        <v>0</v>
      </c>
      <c r="M453" t="b">
        <v>0</v>
      </c>
      <c r="N453" t="s">
        <v>23</v>
      </c>
      <c r="O453" s="4">
        <f t="shared" si="42"/>
        <v>123</v>
      </c>
      <c r="P453" t="str">
        <f t="shared" si="43"/>
        <v>music</v>
      </c>
      <c r="Q453" t="str">
        <f t="shared" si="44"/>
        <v>rock</v>
      </c>
      <c r="R453">
        <f t="shared" si="45"/>
        <v>29.001272669424118</v>
      </c>
      <c r="S453" s="8">
        <f t="shared" si="46"/>
        <v>42935.208333333328</v>
      </c>
      <c r="T453" s="8">
        <f t="shared" si="47"/>
        <v>42966.208333333328</v>
      </c>
    </row>
    <row r="454" spans="1:20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7">
        <v>1278392400</v>
      </c>
      <c r="K454" s="7">
        <v>1278478800</v>
      </c>
      <c r="L454" t="b">
        <v>0</v>
      </c>
      <c r="M454" t="b">
        <v>0</v>
      </c>
      <c r="N454" t="s">
        <v>53</v>
      </c>
      <c r="O454" s="4">
        <f t="shared" si="42"/>
        <v>63</v>
      </c>
      <c r="P454" t="str">
        <f t="shared" si="43"/>
        <v>film &amp; video</v>
      </c>
      <c r="Q454" t="str">
        <f t="shared" si="44"/>
        <v>drama</v>
      </c>
      <c r="R454">
        <f t="shared" si="45"/>
        <v>98.225806451612897</v>
      </c>
      <c r="S454" s="8">
        <f t="shared" si="46"/>
        <v>40365.208333333336</v>
      </c>
      <c r="T454" s="8">
        <f t="shared" si="47"/>
        <v>40366.208333333336</v>
      </c>
    </row>
    <row r="455" spans="1:20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7">
        <v>1480572000</v>
      </c>
      <c r="K455" s="7">
        <v>1484114400</v>
      </c>
      <c r="L455" t="b">
        <v>0</v>
      </c>
      <c r="M455" t="b">
        <v>0</v>
      </c>
      <c r="N455" t="s">
        <v>474</v>
      </c>
      <c r="O455" s="4">
        <f t="shared" si="42"/>
        <v>56</v>
      </c>
      <c r="P455" t="str">
        <f t="shared" si="43"/>
        <v>film &amp; video</v>
      </c>
      <c r="Q455" t="str">
        <f t="shared" si="44"/>
        <v>science fiction</v>
      </c>
      <c r="R455">
        <f t="shared" si="45"/>
        <v>87.001693480101608</v>
      </c>
      <c r="S455" s="8">
        <f t="shared" si="46"/>
        <v>42705.25</v>
      </c>
      <c r="T455" s="8">
        <f t="shared" si="47"/>
        <v>42746.25</v>
      </c>
    </row>
    <row r="456" spans="1:20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7">
        <v>1382331600</v>
      </c>
      <c r="K456" s="7">
        <v>1385445600</v>
      </c>
      <c r="L456" t="b">
        <v>0</v>
      </c>
      <c r="M456" t="b">
        <v>1</v>
      </c>
      <c r="N456" t="s">
        <v>53</v>
      </c>
      <c r="O456" s="4">
        <f t="shared" si="42"/>
        <v>44</v>
      </c>
      <c r="P456" t="str">
        <f t="shared" si="43"/>
        <v>film &amp; video</v>
      </c>
      <c r="Q456" t="str">
        <f t="shared" si="44"/>
        <v>drama</v>
      </c>
      <c r="R456">
        <f t="shared" si="45"/>
        <v>45.205128205128204</v>
      </c>
      <c r="S456" s="8">
        <f t="shared" si="46"/>
        <v>41568.208333333336</v>
      </c>
      <c r="T456" s="8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7">
        <v>1316754000</v>
      </c>
      <c r="K457" s="7">
        <v>1318741200</v>
      </c>
      <c r="L457" t="b">
        <v>0</v>
      </c>
      <c r="M457" t="b">
        <v>0</v>
      </c>
      <c r="N457" t="s">
        <v>33</v>
      </c>
      <c r="O457" s="4">
        <f t="shared" si="42"/>
        <v>118</v>
      </c>
      <c r="P457" t="str">
        <f t="shared" si="43"/>
        <v>theater</v>
      </c>
      <c r="Q457" t="str">
        <f t="shared" si="44"/>
        <v>plays</v>
      </c>
      <c r="R457">
        <f t="shared" si="45"/>
        <v>37.001341561577675</v>
      </c>
      <c r="S457" s="8">
        <f t="shared" si="46"/>
        <v>40809.208333333336</v>
      </c>
      <c r="T457" s="8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7">
        <v>1518242400</v>
      </c>
      <c r="K458" s="7">
        <v>1518242400</v>
      </c>
      <c r="L458" t="b">
        <v>0</v>
      </c>
      <c r="M458" t="b">
        <v>1</v>
      </c>
      <c r="N458" t="s">
        <v>60</v>
      </c>
      <c r="O458" s="4">
        <f t="shared" si="42"/>
        <v>104</v>
      </c>
      <c r="P458" t="str">
        <f t="shared" si="43"/>
        <v>music</v>
      </c>
      <c r="Q458" t="str">
        <f t="shared" si="44"/>
        <v>indie rock</v>
      </c>
      <c r="R458">
        <f t="shared" si="45"/>
        <v>94.976947040498445</v>
      </c>
      <c r="S458" s="8">
        <f t="shared" si="46"/>
        <v>43141.25</v>
      </c>
      <c r="T458" s="8">
        <f t="shared" si="47"/>
        <v>43141.25</v>
      </c>
    </row>
    <row r="459" spans="1:20" ht="17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7">
        <v>1476421200</v>
      </c>
      <c r="K459" s="7">
        <v>1476594000</v>
      </c>
      <c r="L459" t="b">
        <v>0</v>
      </c>
      <c r="M459" t="b">
        <v>0</v>
      </c>
      <c r="N459" t="s">
        <v>33</v>
      </c>
      <c r="O459" s="4">
        <f t="shared" si="42"/>
        <v>27</v>
      </c>
      <c r="P459" t="str">
        <f t="shared" si="43"/>
        <v>theater</v>
      </c>
      <c r="Q459" t="str">
        <f t="shared" si="44"/>
        <v>plays</v>
      </c>
      <c r="R459">
        <f t="shared" si="45"/>
        <v>28.956521739130434</v>
      </c>
      <c r="S459" s="8">
        <f t="shared" si="46"/>
        <v>42657.208333333328</v>
      </c>
      <c r="T459" s="8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7">
        <v>1269752400</v>
      </c>
      <c r="K460" s="7">
        <v>1273554000</v>
      </c>
      <c r="L460" t="b">
        <v>0</v>
      </c>
      <c r="M460" t="b">
        <v>0</v>
      </c>
      <c r="N460" t="s">
        <v>33</v>
      </c>
      <c r="O460" s="4">
        <f t="shared" si="42"/>
        <v>351</v>
      </c>
      <c r="P460" t="str">
        <f t="shared" si="43"/>
        <v>theater</v>
      </c>
      <c r="Q460" t="str">
        <f t="shared" si="44"/>
        <v>plays</v>
      </c>
      <c r="R460">
        <f t="shared" si="45"/>
        <v>55.993396226415094</v>
      </c>
      <c r="S460" s="8">
        <f t="shared" si="46"/>
        <v>40265.208333333336</v>
      </c>
      <c r="T460" s="8">
        <f t="shared" si="47"/>
        <v>40309.208333333336</v>
      </c>
    </row>
    <row r="461" spans="1:20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7">
        <v>1419746400</v>
      </c>
      <c r="K461" s="7">
        <v>1421906400</v>
      </c>
      <c r="L461" t="b">
        <v>0</v>
      </c>
      <c r="M461" t="b">
        <v>0</v>
      </c>
      <c r="N461" t="s">
        <v>42</v>
      </c>
      <c r="O461" s="4">
        <f t="shared" si="42"/>
        <v>90</v>
      </c>
      <c r="P461" t="str">
        <f t="shared" si="43"/>
        <v>film &amp; video</v>
      </c>
      <c r="Q461" t="str">
        <f t="shared" si="44"/>
        <v>documentary</v>
      </c>
      <c r="R461">
        <f t="shared" si="45"/>
        <v>54.038095238095238</v>
      </c>
      <c r="S461" s="8">
        <f t="shared" si="46"/>
        <v>42001.25</v>
      </c>
      <c r="T461" s="8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7">
        <v>1281330000</v>
      </c>
      <c r="K462" s="7">
        <v>1281589200</v>
      </c>
      <c r="L462" t="b">
        <v>0</v>
      </c>
      <c r="M462" t="b">
        <v>0</v>
      </c>
      <c r="N462" t="s">
        <v>33</v>
      </c>
      <c r="O462" s="4">
        <f t="shared" si="42"/>
        <v>172</v>
      </c>
      <c r="P462" t="str">
        <f t="shared" si="43"/>
        <v>theater</v>
      </c>
      <c r="Q462" t="str">
        <f t="shared" si="44"/>
        <v>plays</v>
      </c>
      <c r="R462">
        <f t="shared" si="45"/>
        <v>82.38</v>
      </c>
      <c r="S462" s="8">
        <f t="shared" si="46"/>
        <v>40399.208333333336</v>
      </c>
      <c r="T462" s="8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7">
        <v>1398661200</v>
      </c>
      <c r="K463" s="7">
        <v>1400389200</v>
      </c>
      <c r="L463" t="b">
        <v>0</v>
      </c>
      <c r="M463" t="b">
        <v>0</v>
      </c>
      <c r="N463" t="s">
        <v>53</v>
      </c>
      <c r="O463" s="4">
        <f t="shared" si="42"/>
        <v>141</v>
      </c>
      <c r="P463" t="str">
        <f t="shared" si="43"/>
        <v>film &amp; video</v>
      </c>
      <c r="Q463" t="str">
        <f t="shared" si="44"/>
        <v>drama</v>
      </c>
      <c r="R463">
        <f t="shared" si="45"/>
        <v>66.997115384615384</v>
      </c>
      <c r="S463" s="8">
        <f t="shared" si="46"/>
        <v>41757.208333333336</v>
      </c>
      <c r="T463" s="8">
        <f t="shared" si="47"/>
        <v>41777.208333333336</v>
      </c>
    </row>
    <row r="464" spans="1:20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7">
        <v>1359525600</v>
      </c>
      <c r="K464" s="7">
        <v>1362808800</v>
      </c>
      <c r="L464" t="b">
        <v>0</v>
      </c>
      <c r="M464" t="b">
        <v>0</v>
      </c>
      <c r="N464" t="s">
        <v>292</v>
      </c>
      <c r="O464" s="4">
        <f t="shared" si="42"/>
        <v>31</v>
      </c>
      <c r="P464" t="str">
        <f t="shared" si="43"/>
        <v>games</v>
      </c>
      <c r="Q464" t="str">
        <f t="shared" si="44"/>
        <v>mobile games</v>
      </c>
      <c r="R464">
        <f t="shared" si="45"/>
        <v>107.91401869158878</v>
      </c>
      <c r="S464" s="8">
        <f t="shared" si="46"/>
        <v>41304.25</v>
      </c>
      <c r="T464" s="8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7">
        <v>1388469600</v>
      </c>
      <c r="K465" s="7">
        <v>1388815200</v>
      </c>
      <c r="L465" t="b">
        <v>0</v>
      </c>
      <c r="M465" t="b">
        <v>0</v>
      </c>
      <c r="N465" t="s">
        <v>71</v>
      </c>
      <c r="O465" s="4">
        <f t="shared" si="42"/>
        <v>108</v>
      </c>
      <c r="P465" t="str">
        <f t="shared" si="43"/>
        <v>film &amp; video</v>
      </c>
      <c r="Q465" t="str">
        <f t="shared" si="44"/>
        <v>animation</v>
      </c>
      <c r="R465">
        <f t="shared" si="45"/>
        <v>69.009501187648453</v>
      </c>
      <c r="S465" s="8">
        <f t="shared" si="46"/>
        <v>41639.25</v>
      </c>
      <c r="T465" s="8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7">
        <v>1518328800</v>
      </c>
      <c r="K466" s="7">
        <v>1519538400</v>
      </c>
      <c r="L466" t="b">
        <v>0</v>
      </c>
      <c r="M466" t="b">
        <v>0</v>
      </c>
      <c r="N466" t="s">
        <v>33</v>
      </c>
      <c r="O466" s="4">
        <f t="shared" si="42"/>
        <v>133</v>
      </c>
      <c r="P466" t="str">
        <f t="shared" si="43"/>
        <v>theater</v>
      </c>
      <c r="Q466" t="str">
        <f t="shared" si="44"/>
        <v>plays</v>
      </c>
      <c r="R466">
        <f t="shared" si="45"/>
        <v>39.006568144499177</v>
      </c>
      <c r="S466" s="8">
        <f t="shared" si="46"/>
        <v>43142.25</v>
      </c>
      <c r="T466" s="8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7">
        <v>1517032800</v>
      </c>
      <c r="K467" s="7">
        <v>1517810400</v>
      </c>
      <c r="L467" t="b">
        <v>0</v>
      </c>
      <c r="M467" t="b">
        <v>0</v>
      </c>
      <c r="N467" t="s">
        <v>206</v>
      </c>
      <c r="O467" s="4">
        <f t="shared" si="42"/>
        <v>188</v>
      </c>
      <c r="P467" t="str">
        <f t="shared" si="43"/>
        <v>publishing</v>
      </c>
      <c r="Q467" t="str">
        <f t="shared" si="44"/>
        <v>translations</v>
      </c>
      <c r="R467">
        <f t="shared" si="45"/>
        <v>110.3625</v>
      </c>
      <c r="S467" s="8">
        <f t="shared" si="46"/>
        <v>43127.25</v>
      </c>
      <c r="T467" s="8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7">
        <v>1368594000</v>
      </c>
      <c r="K468" s="7">
        <v>1370581200</v>
      </c>
      <c r="L468" t="b">
        <v>0</v>
      </c>
      <c r="M468" t="b">
        <v>1</v>
      </c>
      <c r="N468" t="s">
        <v>65</v>
      </c>
      <c r="O468" s="4">
        <f t="shared" si="42"/>
        <v>332</v>
      </c>
      <c r="P468" t="str">
        <f t="shared" si="43"/>
        <v>technology</v>
      </c>
      <c r="Q468" t="str">
        <f t="shared" si="44"/>
        <v>wearables</v>
      </c>
      <c r="R468">
        <f t="shared" si="45"/>
        <v>94.857142857142861</v>
      </c>
      <c r="S468" s="8">
        <f t="shared" si="46"/>
        <v>41409.208333333336</v>
      </c>
      <c r="T468" s="8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7">
        <v>1448258400</v>
      </c>
      <c r="K469" s="7">
        <v>1448863200</v>
      </c>
      <c r="L469" t="b">
        <v>0</v>
      </c>
      <c r="M469" t="b">
        <v>1</v>
      </c>
      <c r="N469" t="s">
        <v>28</v>
      </c>
      <c r="O469" s="4">
        <f t="shared" si="42"/>
        <v>575</v>
      </c>
      <c r="P469" t="str">
        <f t="shared" si="43"/>
        <v>technology</v>
      </c>
      <c r="Q469" t="str">
        <f t="shared" si="44"/>
        <v>web</v>
      </c>
      <c r="R469">
        <f t="shared" si="45"/>
        <v>57.935251798561154</v>
      </c>
      <c r="S469" s="8">
        <f t="shared" si="46"/>
        <v>42331.25</v>
      </c>
      <c r="T469" s="8">
        <f t="shared" si="47"/>
        <v>42338.25</v>
      </c>
    </row>
    <row r="470" spans="1:20" ht="17" hidden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7">
        <v>1555218000</v>
      </c>
      <c r="K470" s="7">
        <v>1556600400</v>
      </c>
      <c r="L470" t="b">
        <v>0</v>
      </c>
      <c r="M470" t="b">
        <v>0</v>
      </c>
      <c r="N470" t="s">
        <v>33</v>
      </c>
      <c r="O470" s="4">
        <f t="shared" si="42"/>
        <v>41</v>
      </c>
      <c r="P470" t="str">
        <f t="shared" si="43"/>
        <v>theater</v>
      </c>
      <c r="Q470" t="str">
        <f t="shared" si="44"/>
        <v>plays</v>
      </c>
      <c r="R470">
        <f t="shared" si="45"/>
        <v>101.25</v>
      </c>
      <c r="S470" s="8">
        <f t="shared" si="46"/>
        <v>43569.208333333328</v>
      </c>
      <c r="T470" s="8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7">
        <v>1431925200</v>
      </c>
      <c r="K471" s="7">
        <v>1432098000</v>
      </c>
      <c r="L471" t="b">
        <v>0</v>
      </c>
      <c r="M471" t="b">
        <v>0</v>
      </c>
      <c r="N471" t="s">
        <v>53</v>
      </c>
      <c r="O471" s="4">
        <f t="shared" si="42"/>
        <v>184</v>
      </c>
      <c r="P471" t="str">
        <f t="shared" si="43"/>
        <v>film &amp; video</v>
      </c>
      <c r="Q471" t="str">
        <f t="shared" si="44"/>
        <v>drama</v>
      </c>
      <c r="R471">
        <f t="shared" si="45"/>
        <v>64.95597484276729</v>
      </c>
      <c r="S471" s="8">
        <f t="shared" si="46"/>
        <v>42142.208333333328</v>
      </c>
      <c r="T471" s="8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7">
        <v>1481522400</v>
      </c>
      <c r="K472" s="7">
        <v>1482127200</v>
      </c>
      <c r="L472" t="b">
        <v>0</v>
      </c>
      <c r="M472" t="b">
        <v>0</v>
      </c>
      <c r="N472" t="s">
        <v>65</v>
      </c>
      <c r="O472" s="4">
        <f t="shared" si="42"/>
        <v>286</v>
      </c>
      <c r="P472" t="str">
        <f t="shared" si="43"/>
        <v>technology</v>
      </c>
      <c r="Q472" t="str">
        <f t="shared" si="44"/>
        <v>wearables</v>
      </c>
      <c r="R472">
        <f t="shared" si="45"/>
        <v>27.00524934383202</v>
      </c>
      <c r="S472" s="8">
        <f t="shared" si="46"/>
        <v>42716.25</v>
      </c>
      <c r="T472" s="8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7">
        <v>1335934800</v>
      </c>
      <c r="K473" s="7">
        <v>1335934800</v>
      </c>
      <c r="L473" t="b">
        <v>0</v>
      </c>
      <c r="M473" t="b">
        <v>1</v>
      </c>
      <c r="N473" t="s">
        <v>17</v>
      </c>
      <c r="O473" s="4">
        <f t="shared" si="42"/>
        <v>319</v>
      </c>
      <c r="P473" t="str">
        <f t="shared" si="43"/>
        <v>food</v>
      </c>
      <c r="Q473" t="str">
        <f t="shared" si="44"/>
        <v>food trucks</v>
      </c>
      <c r="R473">
        <f t="shared" si="45"/>
        <v>50.97422680412371</v>
      </c>
      <c r="S473" s="8">
        <f t="shared" si="46"/>
        <v>41031.208333333336</v>
      </c>
      <c r="T473" s="8">
        <f t="shared" si="47"/>
        <v>41031.208333333336</v>
      </c>
    </row>
    <row r="474" spans="1:20" ht="34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7">
        <v>1552280400</v>
      </c>
      <c r="K474" s="7">
        <v>1556946000</v>
      </c>
      <c r="L474" t="b">
        <v>0</v>
      </c>
      <c r="M474" t="b">
        <v>0</v>
      </c>
      <c r="N474" t="s">
        <v>23</v>
      </c>
      <c r="O474" s="4">
        <f t="shared" si="42"/>
        <v>39</v>
      </c>
      <c r="P474" t="str">
        <f t="shared" si="43"/>
        <v>music</v>
      </c>
      <c r="Q474" t="str">
        <f t="shared" si="44"/>
        <v>rock</v>
      </c>
      <c r="R474">
        <f t="shared" si="45"/>
        <v>104.94260869565217</v>
      </c>
      <c r="S474" s="8">
        <f t="shared" si="46"/>
        <v>43535.208333333328</v>
      </c>
      <c r="T474" s="8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7">
        <v>1529989200</v>
      </c>
      <c r="K475" s="7">
        <v>1530075600</v>
      </c>
      <c r="L475" t="b">
        <v>0</v>
      </c>
      <c r="M475" t="b">
        <v>0</v>
      </c>
      <c r="N475" t="s">
        <v>50</v>
      </c>
      <c r="O475" s="4">
        <f t="shared" si="42"/>
        <v>178</v>
      </c>
      <c r="P475" t="str">
        <f t="shared" si="43"/>
        <v>music</v>
      </c>
      <c r="Q475" t="str">
        <f t="shared" si="44"/>
        <v>electric music</v>
      </c>
      <c r="R475">
        <f t="shared" si="45"/>
        <v>84.028301886792448</v>
      </c>
      <c r="S475" s="8">
        <f t="shared" si="46"/>
        <v>43277.208333333328</v>
      </c>
      <c r="T475" s="8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7">
        <v>1418709600</v>
      </c>
      <c r="K476" s="7">
        <v>1418796000</v>
      </c>
      <c r="L476" t="b">
        <v>0</v>
      </c>
      <c r="M476" t="b">
        <v>0</v>
      </c>
      <c r="N476" t="s">
        <v>269</v>
      </c>
      <c r="O476" s="4">
        <f t="shared" si="42"/>
        <v>365</v>
      </c>
      <c r="P476" t="str">
        <f t="shared" si="43"/>
        <v>film &amp; video</v>
      </c>
      <c r="Q476" t="str">
        <f t="shared" si="44"/>
        <v>television</v>
      </c>
      <c r="R476">
        <f t="shared" si="45"/>
        <v>102.85915492957747</v>
      </c>
      <c r="S476" s="8">
        <f t="shared" si="46"/>
        <v>41989.25</v>
      </c>
      <c r="T476" s="8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7">
        <v>1372136400</v>
      </c>
      <c r="K477" s="7">
        <v>1372482000</v>
      </c>
      <c r="L477" t="b">
        <v>0</v>
      </c>
      <c r="M477" t="b">
        <v>1</v>
      </c>
      <c r="N477" t="s">
        <v>206</v>
      </c>
      <c r="O477" s="4">
        <f t="shared" si="42"/>
        <v>114</v>
      </c>
      <c r="P477" t="str">
        <f t="shared" si="43"/>
        <v>publishing</v>
      </c>
      <c r="Q477" t="str">
        <f t="shared" si="44"/>
        <v>translations</v>
      </c>
      <c r="R477">
        <f t="shared" si="45"/>
        <v>39.962085308056871</v>
      </c>
      <c r="S477" s="8">
        <f t="shared" si="46"/>
        <v>41450.208333333336</v>
      </c>
      <c r="T477" s="8">
        <f t="shared" si="47"/>
        <v>41454.208333333336</v>
      </c>
    </row>
    <row r="478" spans="1:20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7">
        <v>1533877200</v>
      </c>
      <c r="K478" s="7">
        <v>1534395600</v>
      </c>
      <c r="L478" t="b">
        <v>0</v>
      </c>
      <c r="M478" t="b">
        <v>0</v>
      </c>
      <c r="N478" t="s">
        <v>119</v>
      </c>
      <c r="O478" s="4">
        <f t="shared" si="42"/>
        <v>30</v>
      </c>
      <c r="P478" t="str">
        <f t="shared" si="43"/>
        <v>publishing</v>
      </c>
      <c r="Q478" t="str">
        <f t="shared" si="44"/>
        <v>fiction</v>
      </c>
      <c r="R478">
        <f t="shared" si="45"/>
        <v>51.001785714285717</v>
      </c>
      <c r="S478" s="8">
        <f t="shared" si="46"/>
        <v>43322.208333333328</v>
      </c>
      <c r="T478" s="8">
        <f t="shared" si="47"/>
        <v>43328.208333333328</v>
      </c>
    </row>
    <row r="479" spans="1:20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7">
        <v>1309064400</v>
      </c>
      <c r="K479" s="7">
        <v>1311397200</v>
      </c>
      <c r="L479" t="b">
        <v>0</v>
      </c>
      <c r="M479" t="b">
        <v>0</v>
      </c>
      <c r="N479" t="s">
        <v>474</v>
      </c>
      <c r="O479" s="4">
        <f t="shared" si="42"/>
        <v>54</v>
      </c>
      <c r="P479" t="str">
        <f t="shared" si="43"/>
        <v>film &amp; video</v>
      </c>
      <c r="Q479" t="str">
        <f t="shared" si="44"/>
        <v>science fiction</v>
      </c>
      <c r="R479">
        <f t="shared" si="45"/>
        <v>40.823008849557525</v>
      </c>
      <c r="S479" s="8">
        <f t="shared" si="46"/>
        <v>40720.208333333336</v>
      </c>
      <c r="T479" s="8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7">
        <v>1425877200</v>
      </c>
      <c r="K480" s="7">
        <v>1426914000</v>
      </c>
      <c r="L480" t="b">
        <v>0</v>
      </c>
      <c r="M480" t="b">
        <v>0</v>
      </c>
      <c r="N480" t="s">
        <v>65</v>
      </c>
      <c r="O480" s="4">
        <f t="shared" si="42"/>
        <v>236</v>
      </c>
      <c r="P480" t="str">
        <f t="shared" si="43"/>
        <v>technology</v>
      </c>
      <c r="Q480" t="str">
        <f t="shared" si="44"/>
        <v>wearables</v>
      </c>
      <c r="R480">
        <f t="shared" si="45"/>
        <v>58.999637155297535</v>
      </c>
      <c r="S480" s="8">
        <f t="shared" si="46"/>
        <v>42072.208333333328</v>
      </c>
      <c r="T480" s="8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7">
        <v>1501304400</v>
      </c>
      <c r="K481" s="7">
        <v>1501477200</v>
      </c>
      <c r="L481" t="b">
        <v>0</v>
      </c>
      <c r="M481" t="b">
        <v>0</v>
      </c>
      <c r="N481" t="s">
        <v>17</v>
      </c>
      <c r="O481" s="4">
        <f t="shared" si="42"/>
        <v>513</v>
      </c>
      <c r="P481" t="str">
        <f t="shared" si="43"/>
        <v>food</v>
      </c>
      <c r="Q481" t="str">
        <f t="shared" si="44"/>
        <v>food trucks</v>
      </c>
      <c r="R481">
        <f t="shared" si="45"/>
        <v>71.156069364161851</v>
      </c>
      <c r="S481" s="8">
        <f t="shared" si="46"/>
        <v>42945.208333333328</v>
      </c>
      <c r="T481" s="8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7">
        <v>1268287200</v>
      </c>
      <c r="K482" s="7">
        <v>1269061200</v>
      </c>
      <c r="L482" t="b">
        <v>0</v>
      </c>
      <c r="M482" t="b">
        <v>1</v>
      </c>
      <c r="N482" t="s">
        <v>122</v>
      </c>
      <c r="O482" s="4">
        <f t="shared" si="42"/>
        <v>101</v>
      </c>
      <c r="P482" t="str">
        <f t="shared" si="43"/>
        <v>photography</v>
      </c>
      <c r="Q482" t="str">
        <f t="shared" si="44"/>
        <v>photography books</v>
      </c>
      <c r="R482">
        <f t="shared" si="45"/>
        <v>99.494252873563212</v>
      </c>
      <c r="S482" s="8">
        <f t="shared" si="46"/>
        <v>40248.25</v>
      </c>
      <c r="T482" s="8">
        <f t="shared" si="47"/>
        <v>40257.208333333336</v>
      </c>
    </row>
    <row r="483" spans="1:20" ht="34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7">
        <v>1412139600</v>
      </c>
      <c r="K483" s="7">
        <v>1415772000</v>
      </c>
      <c r="L483" t="b">
        <v>0</v>
      </c>
      <c r="M483" t="b">
        <v>1</v>
      </c>
      <c r="N483" t="s">
        <v>33</v>
      </c>
      <c r="O483" s="4">
        <f t="shared" si="42"/>
        <v>81</v>
      </c>
      <c r="P483" t="str">
        <f t="shared" si="43"/>
        <v>theater</v>
      </c>
      <c r="Q483" t="str">
        <f t="shared" si="44"/>
        <v>plays</v>
      </c>
      <c r="R483">
        <f t="shared" si="45"/>
        <v>103.98634590377114</v>
      </c>
      <c r="S483" s="8">
        <f t="shared" si="46"/>
        <v>41913.208333333336</v>
      </c>
      <c r="T483" s="8">
        <f t="shared" si="47"/>
        <v>41955.25</v>
      </c>
    </row>
    <row r="484" spans="1:20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7">
        <v>1330063200</v>
      </c>
      <c r="K484" s="7">
        <v>1331013600</v>
      </c>
      <c r="L484" t="b">
        <v>0</v>
      </c>
      <c r="M484" t="b">
        <v>1</v>
      </c>
      <c r="N484" t="s">
        <v>119</v>
      </c>
      <c r="O484" s="4">
        <f t="shared" si="42"/>
        <v>16</v>
      </c>
      <c r="P484" t="str">
        <f t="shared" si="43"/>
        <v>publishing</v>
      </c>
      <c r="Q484" t="str">
        <f t="shared" si="44"/>
        <v>fiction</v>
      </c>
      <c r="R484">
        <f t="shared" si="45"/>
        <v>76.555555555555557</v>
      </c>
      <c r="S484" s="8">
        <f t="shared" si="46"/>
        <v>40963.25</v>
      </c>
      <c r="T484" s="8">
        <f t="shared" si="47"/>
        <v>40974.25</v>
      </c>
    </row>
    <row r="485" spans="1:20" ht="17" hidden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7">
        <v>1576130400</v>
      </c>
      <c r="K485" s="7">
        <v>1576735200</v>
      </c>
      <c r="L485" t="b">
        <v>0</v>
      </c>
      <c r="M485" t="b">
        <v>0</v>
      </c>
      <c r="N485" t="s">
        <v>33</v>
      </c>
      <c r="O485" s="4">
        <f t="shared" si="42"/>
        <v>53</v>
      </c>
      <c r="P485" t="str">
        <f t="shared" si="43"/>
        <v>theater</v>
      </c>
      <c r="Q485" t="str">
        <f t="shared" si="44"/>
        <v>plays</v>
      </c>
      <c r="R485">
        <f t="shared" si="45"/>
        <v>87.068592057761734</v>
      </c>
      <c r="S485" s="8">
        <f t="shared" si="46"/>
        <v>43811.25</v>
      </c>
      <c r="T485" s="8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7">
        <v>1407128400</v>
      </c>
      <c r="K486" s="7">
        <v>1411362000</v>
      </c>
      <c r="L486" t="b">
        <v>0</v>
      </c>
      <c r="M486" t="b">
        <v>1</v>
      </c>
      <c r="N486" t="s">
        <v>17</v>
      </c>
      <c r="O486" s="4">
        <f t="shared" si="42"/>
        <v>260</v>
      </c>
      <c r="P486" t="str">
        <f t="shared" si="43"/>
        <v>food</v>
      </c>
      <c r="Q486" t="str">
        <f t="shared" si="44"/>
        <v>food trucks</v>
      </c>
      <c r="R486">
        <f t="shared" si="45"/>
        <v>48.99554707379135</v>
      </c>
      <c r="S486" s="8">
        <f t="shared" si="46"/>
        <v>41855.208333333336</v>
      </c>
      <c r="T486" s="8">
        <f t="shared" si="47"/>
        <v>41904.208333333336</v>
      </c>
    </row>
    <row r="487" spans="1:20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7">
        <v>1560142800</v>
      </c>
      <c r="K487" s="7">
        <v>1563685200</v>
      </c>
      <c r="L487" t="b">
        <v>0</v>
      </c>
      <c r="M487" t="b">
        <v>0</v>
      </c>
      <c r="N487" t="s">
        <v>33</v>
      </c>
      <c r="O487" s="4">
        <f t="shared" si="42"/>
        <v>31</v>
      </c>
      <c r="P487" t="str">
        <f t="shared" si="43"/>
        <v>theater</v>
      </c>
      <c r="Q487" t="str">
        <f t="shared" si="44"/>
        <v>plays</v>
      </c>
      <c r="R487">
        <f t="shared" si="45"/>
        <v>42.969135802469133</v>
      </c>
      <c r="S487" s="8">
        <f t="shared" si="46"/>
        <v>43626.208333333328</v>
      </c>
      <c r="T487" s="8">
        <f t="shared" si="47"/>
        <v>43667.208333333328</v>
      </c>
    </row>
    <row r="488" spans="1:20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7">
        <v>1520575200</v>
      </c>
      <c r="K488" s="7">
        <v>1521867600</v>
      </c>
      <c r="L488" t="b">
        <v>0</v>
      </c>
      <c r="M488" t="b">
        <v>1</v>
      </c>
      <c r="N488" t="s">
        <v>206</v>
      </c>
      <c r="O488" s="4">
        <f t="shared" si="42"/>
        <v>14</v>
      </c>
      <c r="P488" t="str">
        <f t="shared" si="43"/>
        <v>publishing</v>
      </c>
      <c r="Q488" t="str">
        <f t="shared" si="44"/>
        <v>translations</v>
      </c>
      <c r="R488">
        <f t="shared" si="45"/>
        <v>33.428571428571431</v>
      </c>
      <c r="S488" s="8">
        <f t="shared" si="46"/>
        <v>43168.25</v>
      </c>
      <c r="T488" s="8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7">
        <v>1492664400</v>
      </c>
      <c r="K489" s="7">
        <v>1495515600</v>
      </c>
      <c r="L489" t="b">
        <v>0</v>
      </c>
      <c r="M489" t="b">
        <v>0</v>
      </c>
      <c r="N489" t="s">
        <v>33</v>
      </c>
      <c r="O489" s="4">
        <f t="shared" si="42"/>
        <v>179</v>
      </c>
      <c r="P489" t="str">
        <f t="shared" si="43"/>
        <v>theater</v>
      </c>
      <c r="Q489" t="str">
        <f t="shared" si="44"/>
        <v>plays</v>
      </c>
      <c r="R489">
        <f t="shared" si="45"/>
        <v>83.982949701619773</v>
      </c>
      <c r="S489" s="8">
        <f t="shared" si="46"/>
        <v>42845.208333333328</v>
      </c>
      <c r="T489" s="8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7">
        <v>1454479200</v>
      </c>
      <c r="K490" s="7">
        <v>1455948000</v>
      </c>
      <c r="L490" t="b">
        <v>0</v>
      </c>
      <c r="M490" t="b">
        <v>0</v>
      </c>
      <c r="N490" t="s">
        <v>33</v>
      </c>
      <c r="O490" s="4">
        <f t="shared" si="42"/>
        <v>220</v>
      </c>
      <c r="P490" t="str">
        <f t="shared" si="43"/>
        <v>theater</v>
      </c>
      <c r="Q490" t="str">
        <f t="shared" si="44"/>
        <v>plays</v>
      </c>
      <c r="R490">
        <f t="shared" si="45"/>
        <v>101.41739130434783</v>
      </c>
      <c r="S490" s="8">
        <f t="shared" si="46"/>
        <v>42403.25</v>
      </c>
      <c r="T490" s="8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7">
        <v>1281934800</v>
      </c>
      <c r="K491" s="7">
        <v>1282366800</v>
      </c>
      <c r="L491" t="b">
        <v>0</v>
      </c>
      <c r="M491" t="b">
        <v>0</v>
      </c>
      <c r="N491" t="s">
        <v>65</v>
      </c>
      <c r="O491" s="4">
        <f t="shared" si="42"/>
        <v>102</v>
      </c>
      <c r="P491" t="str">
        <f t="shared" si="43"/>
        <v>technology</v>
      </c>
      <c r="Q491" t="str">
        <f t="shared" si="44"/>
        <v>wearables</v>
      </c>
      <c r="R491">
        <f t="shared" si="45"/>
        <v>109.87058823529412</v>
      </c>
      <c r="S491" s="8">
        <f t="shared" si="46"/>
        <v>40406.208333333336</v>
      </c>
      <c r="T491" s="8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7">
        <v>1573970400</v>
      </c>
      <c r="K492" s="7">
        <v>1574575200</v>
      </c>
      <c r="L492" t="b">
        <v>0</v>
      </c>
      <c r="M492" t="b">
        <v>0</v>
      </c>
      <c r="N492" t="s">
        <v>1029</v>
      </c>
      <c r="O492" s="4">
        <f t="shared" si="42"/>
        <v>192</v>
      </c>
      <c r="P492" t="str">
        <f t="shared" si="43"/>
        <v>journalism</v>
      </c>
      <c r="Q492" t="str">
        <f t="shared" si="44"/>
        <v>audio</v>
      </c>
      <c r="R492">
        <f t="shared" si="45"/>
        <v>31.916666666666668</v>
      </c>
      <c r="S492" s="8">
        <f t="shared" si="46"/>
        <v>43786.25</v>
      </c>
      <c r="T492" s="8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7">
        <v>1372654800</v>
      </c>
      <c r="K493" s="7">
        <v>1374901200</v>
      </c>
      <c r="L493" t="b">
        <v>0</v>
      </c>
      <c r="M493" t="b">
        <v>1</v>
      </c>
      <c r="N493" t="s">
        <v>17</v>
      </c>
      <c r="O493" s="4">
        <f t="shared" si="42"/>
        <v>305</v>
      </c>
      <c r="P493" t="str">
        <f t="shared" si="43"/>
        <v>food</v>
      </c>
      <c r="Q493" t="str">
        <f t="shared" si="44"/>
        <v>food trucks</v>
      </c>
      <c r="R493">
        <f t="shared" si="45"/>
        <v>70.993450675399103</v>
      </c>
      <c r="S493" s="8">
        <f t="shared" si="46"/>
        <v>41456.208333333336</v>
      </c>
      <c r="T493" s="8">
        <f t="shared" si="47"/>
        <v>41482.208333333336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7">
        <v>1275886800</v>
      </c>
      <c r="K494" s="7">
        <v>1278910800</v>
      </c>
      <c r="L494" t="b">
        <v>1</v>
      </c>
      <c r="M494" t="b">
        <v>1</v>
      </c>
      <c r="N494" t="s">
        <v>100</v>
      </c>
      <c r="O494" s="4">
        <f t="shared" si="42"/>
        <v>24</v>
      </c>
      <c r="P494" t="str">
        <f t="shared" si="43"/>
        <v>film &amp; video</v>
      </c>
      <c r="Q494" t="str">
        <f t="shared" si="44"/>
        <v>shorts</v>
      </c>
      <c r="R494">
        <f t="shared" si="45"/>
        <v>77.026890756302521</v>
      </c>
      <c r="S494" s="8">
        <f t="shared" si="46"/>
        <v>40336.208333333336</v>
      </c>
      <c r="T494" s="8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7">
        <v>1561784400</v>
      </c>
      <c r="K495" s="7">
        <v>1562907600</v>
      </c>
      <c r="L495" t="b">
        <v>0</v>
      </c>
      <c r="M495" t="b">
        <v>0</v>
      </c>
      <c r="N495" t="s">
        <v>122</v>
      </c>
      <c r="O495" s="4">
        <f t="shared" si="42"/>
        <v>724</v>
      </c>
      <c r="P495" t="str">
        <f t="shared" si="43"/>
        <v>photography</v>
      </c>
      <c r="Q495" t="str">
        <f t="shared" si="44"/>
        <v>photography books</v>
      </c>
      <c r="R495">
        <f t="shared" si="45"/>
        <v>101.78125</v>
      </c>
      <c r="S495" s="8">
        <f t="shared" si="46"/>
        <v>43645.208333333328</v>
      </c>
      <c r="T495" s="8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7">
        <v>1332392400</v>
      </c>
      <c r="K496" s="7">
        <v>1332478800</v>
      </c>
      <c r="L496" t="b">
        <v>0</v>
      </c>
      <c r="M496" t="b">
        <v>0</v>
      </c>
      <c r="N496" t="s">
        <v>65</v>
      </c>
      <c r="O496" s="4">
        <f t="shared" si="42"/>
        <v>547</v>
      </c>
      <c r="P496" t="str">
        <f t="shared" si="43"/>
        <v>technology</v>
      </c>
      <c r="Q496" t="str">
        <f t="shared" si="44"/>
        <v>wearables</v>
      </c>
      <c r="R496">
        <f t="shared" si="45"/>
        <v>51.059701492537314</v>
      </c>
      <c r="S496" s="8">
        <f t="shared" si="46"/>
        <v>40990.208333333336</v>
      </c>
      <c r="T496" s="8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7">
        <v>1402376400</v>
      </c>
      <c r="K497" s="7">
        <v>1402722000</v>
      </c>
      <c r="L497" t="b">
        <v>0</v>
      </c>
      <c r="M497" t="b">
        <v>0</v>
      </c>
      <c r="N497" t="s">
        <v>33</v>
      </c>
      <c r="O497" s="4">
        <f t="shared" si="42"/>
        <v>415</v>
      </c>
      <c r="P497" t="str">
        <f t="shared" si="43"/>
        <v>theater</v>
      </c>
      <c r="Q497" t="str">
        <f t="shared" si="44"/>
        <v>plays</v>
      </c>
      <c r="R497">
        <f t="shared" si="45"/>
        <v>68.02051282051282</v>
      </c>
      <c r="S497" s="8">
        <f t="shared" si="46"/>
        <v>41800.208333333336</v>
      </c>
      <c r="T497" s="8">
        <f t="shared" si="47"/>
        <v>41804.208333333336</v>
      </c>
    </row>
    <row r="498" spans="1:20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7">
        <v>1495342800</v>
      </c>
      <c r="K498" s="7">
        <v>1496811600</v>
      </c>
      <c r="L498" t="b">
        <v>0</v>
      </c>
      <c r="M498" t="b">
        <v>0</v>
      </c>
      <c r="N498" t="s">
        <v>71</v>
      </c>
      <c r="O498" s="4">
        <f t="shared" si="42"/>
        <v>1</v>
      </c>
      <c r="P498" t="str">
        <f t="shared" si="43"/>
        <v>film &amp; video</v>
      </c>
      <c r="Q498" t="str">
        <f t="shared" si="44"/>
        <v>animation</v>
      </c>
      <c r="R498">
        <f t="shared" si="45"/>
        <v>30.87037037037037</v>
      </c>
      <c r="S498" s="8">
        <f t="shared" si="46"/>
        <v>42876.208333333328</v>
      </c>
      <c r="T498" s="8">
        <f t="shared" si="47"/>
        <v>42893.208333333328</v>
      </c>
    </row>
    <row r="499" spans="1:20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7">
        <v>1482213600</v>
      </c>
      <c r="K499" s="7">
        <v>1482213600</v>
      </c>
      <c r="L499" t="b">
        <v>0</v>
      </c>
      <c r="M499" t="b">
        <v>1</v>
      </c>
      <c r="N499" t="s">
        <v>65</v>
      </c>
      <c r="O499" s="4">
        <f t="shared" si="42"/>
        <v>34</v>
      </c>
      <c r="P499" t="str">
        <f t="shared" si="43"/>
        <v>technology</v>
      </c>
      <c r="Q499" t="str">
        <f t="shared" si="44"/>
        <v>wearables</v>
      </c>
      <c r="R499">
        <f t="shared" si="45"/>
        <v>27.908333333333335</v>
      </c>
      <c r="S499" s="8">
        <f t="shared" si="46"/>
        <v>42724.25</v>
      </c>
      <c r="T499" s="8">
        <f t="shared" si="47"/>
        <v>42724.25</v>
      </c>
    </row>
    <row r="500" spans="1:20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7">
        <v>1420092000</v>
      </c>
      <c r="K500" s="7">
        <v>1420264800</v>
      </c>
      <c r="L500" t="b">
        <v>0</v>
      </c>
      <c r="M500" t="b">
        <v>0</v>
      </c>
      <c r="N500" t="s">
        <v>28</v>
      </c>
      <c r="O500" s="4">
        <f t="shared" si="42"/>
        <v>24</v>
      </c>
      <c r="P500" t="str">
        <f t="shared" si="43"/>
        <v>technology</v>
      </c>
      <c r="Q500" t="str">
        <f t="shared" si="44"/>
        <v>web</v>
      </c>
      <c r="R500">
        <f t="shared" si="45"/>
        <v>79.994818652849744</v>
      </c>
      <c r="S500" s="8">
        <f t="shared" si="46"/>
        <v>42005.25</v>
      </c>
      <c r="T500" s="8">
        <f t="shared" si="47"/>
        <v>42007.25</v>
      </c>
    </row>
    <row r="501" spans="1:20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7">
        <v>1458018000</v>
      </c>
      <c r="K501" s="7">
        <v>1458450000</v>
      </c>
      <c r="L501" t="b">
        <v>0</v>
      </c>
      <c r="M501" t="b">
        <v>1</v>
      </c>
      <c r="N501" t="s">
        <v>42</v>
      </c>
      <c r="O501" s="4">
        <f t="shared" si="42"/>
        <v>48</v>
      </c>
      <c r="P501" t="str">
        <f t="shared" si="43"/>
        <v>film &amp; video</v>
      </c>
      <c r="Q501" t="str">
        <f t="shared" si="44"/>
        <v>documentary</v>
      </c>
      <c r="R501">
        <f t="shared" si="45"/>
        <v>38.003378378378379</v>
      </c>
      <c r="S501" s="8">
        <f t="shared" si="46"/>
        <v>42444.208333333328</v>
      </c>
      <c r="T501" s="8">
        <f t="shared" si="47"/>
        <v>42449.208333333328</v>
      </c>
    </row>
    <row r="502" spans="1:20" ht="17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7">
        <v>1367384400</v>
      </c>
      <c r="K502" s="7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t="str">
        <f t="shared" si="43"/>
        <v>theater</v>
      </c>
      <c r="Q502" t="str">
        <f t="shared" si="44"/>
        <v>plays</v>
      </c>
      <c r="R502" t="e">
        <f t="shared" si="45"/>
        <v>#DIV/0!</v>
      </c>
      <c r="S502" s="8">
        <f t="shared" si="46"/>
        <v>41395.208333333336</v>
      </c>
      <c r="T502" s="8">
        <f t="shared" si="47"/>
        <v>41423.208333333336</v>
      </c>
    </row>
    <row r="503" spans="1:20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7">
        <v>1363064400</v>
      </c>
      <c r="K503" s="7">
        <v>1363237200</v>
      </c>
      <c r="L503" t="b">
        <v>0</v>
      </c>
      <c r="M503" t="b">
        <v>0</v>
      </c>
      <c r="N503" t="s">
        <v>42</v>
      </c>
      <c r="O503" s="4">
        <f t="shared" si="42"/>
        <v>70</v>
      </c>
      <c r="P503" t="str">
        <f t="shared" si="43"/>
        <v>film &amp; video</v>
      </c>
      <c r="Q503" t="str">
        <f t="shared" si="44"/>
        <v>documentary</v>
      </c>
      <c r="R503">
        <f t="shared" si="45"/>
        <v>59.990534521158132</v>
      </c>
      <c r="S503" s="8">
        <f t="shared" si="46"/>
        <v>41345.208333333336</v>
      </c>
      <c r="T503" s="8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7">
        <v>1343365200</v>
      </c>
      <c r="K504" s="7">
        <v>1345870800</v>
      </c>
      <c r="L504" t="b">
        <v>0</v>
      </c>
      <c r="M504" t="b">
        <v>1</v>
      </c>
      <c r="N504" t="s">
        <v>89</v>
      </c>
      <c r="O504" s="4">
        <f t="shared" si="42"/>
        <v>530</v>
      </c>
      <c r="P504" t="str">
        <f t="shared" si="43"/>
        <v>games</v>
      </c>
      <c r="Q504" t="str">
        <f t="shared" si="44"/>
        <v>video games</v>
      </c>
      <c r="R504">
        <f t="shared" si="45"/>
        <v>37.037634408602152</v>
      </c>
      <c r="S504" s="8">
        <f t="shared" si="46"/>
        <v>41117.208333333336</v>
      </c>
      <c r="T504" s="8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7">
        <v>1435726800</v>
      </c>
      <c r="K505" s="7">
        <v>1437454800</v>
      </c>
      <c r="L505" t="b">
        <v>0</v>
      </c>
      <c r="M505" t="b">
        <v>0</v>
      </c>
      <c r="N505" t="s">
        <v>53</v>
      </c>
      <c r="O505" s="4">
        <f t="shared" si="42"/>
        <v>180</v>
      </c>
      <c r="P505" t="str">
        <f t="shared" si="43"/>
        <v>film &amp; video</v>
      </c>
      <c r="Q505" t="str">
        <f t="shared" si="44"/>
        <v>drama</v>
      </c>
      <c r="R505">
        <f t="shared" si="45"/>
        <v>99.963043478260872</v>
      </c>
      <c r="S505" s="8">
        <f t="shared" si="46"/>
        <v>42186.208333333328</v>
      </c>
      <c r="T505" s="8">
        <f t="shared" si="47"/>
        <v>42206.208333333328</v>
      </c>
    </row>
    <row r="506" spans="1:20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7">
        <v>1431925200</v>
      </c>
      <c r="K506" s="7">
        <v>1432011600</v>
      </c>
      <c r="L506" t="b">
        <v>0</v>
      </c>
      <c r="M506" t="b">
        <v>0</v>
      </c>
      <c r="N506" t="s">
        <v>23</v>
      </c>
      <c r="O506" s="4">
        <f t="shared" si="42"/>
        <v>92</v>
      </c>
      <c r="P506" t="str">
        <f t="shared" si="43"/>
        <v>music</v>
      </c>
      <c r="Q506" t="str">
        <f t="shared" si="44"/>
        <v>rock</v>
      </c>
      <c r="R506">
        <f t="shared" si="45"/>
        <v>111.6774193548387</v>
      </c>
      <c r="S506" s="8">
        <f t="shared" si="46"/>
        <v>42142.208333333328</v>
      </c>
      <c r="T506" s="8">
        <f t="shared" si="47"/>
        <v>42143.208333333328</v>
      </c>
    </row>
    <row r="507" spans="1:20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7">
        <v>1362722400</v>
      </c>
      <c r="K507" s="7">
        <v>1366347600</v>
      </c>
      <c r="L507" t="b">
        <v>0</v>
      </c>
      <c r="M507" t="b">
        <v>1</v>
      </c>
      <c r="N507" t="s">
        <v>133</v>
      </c>
      <c r="O507" s="4">
        <f t="shared" si="42"/>
        <v>14</v>
      </c>
      <c r="P507" t="str">
        <f t="shared" si="43"/>
        <v>publishing</v>
      </c>
      <c r="Q507" t="str">
        <f t="shared" si="44"/>
        <v>radio &amp; podcasts</v>
      </c>
      <c r="R507">
        <f t="shared" si="45"/>
        <v>36.014409221902014</v>
      </c>
      <c r="S507" s="8">
        <f t="shared" si="46"/>
        <v>41341.25</v>
      </c>
      <c r="T507" s="8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7">
        <v>1511416800</v>
      </c>
      <c r="K508" s="7">
        <v>1512885600</v>
      </c>
      <c r="L508" t="b">
        <v>0</v>
      </c>
      <c r="M508" t="b">
        <v>1</v>
      </c>
      <c r="N508" t="s">
        <v>33</v>
      </c>
      <c r="O508" s="4">
        <f t="shared" si="42"/>
        <v>927</v>
      </c>
      <c r="P508" t="str">
        <f t="shared" si="43"/>
        <v>theater</v>
      </c>
      <c r="Q508" t="str">
        <f t="shared" si="44"/>
        <v>plays</v>
      </c>
      <c r="R508">
        <f t="shared" si="45"/>
        <v>66.010284810126578</v>
      </c>
      <c r="S508" s="8">
        <f t="shared" si="46"/>
        <v>43062.25</v>
      </c>
      <c r="T508" s="8">
        <f t="shared" si="47"/>
        <v>43079.25</v>
      </c>
    </row>
    <row r="509" spans="1:20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7">
        <v>1365483600</v>
      </c>
      <c r="K509" s="7">
        <v>1369717200</v>
      </c>
      <c r="L509" t="b">
        <v>0</v>
      </c>
      <c r="M509" t="b">
        <v>1</v>
      </c>
      <c r="N509" t="s">
        <v>28</v>
      </c>
      <c r="O509" s="4">
        <f t="shared" si="42"/>
        <v>40</v>
      </c>
      <c r="P509" t="str">
        <f t="shared" si="43"/>
        <v>technology</v>
      </c>
      <c r="Q509" t="str">
        <f t="shared" si="44"/>
        <v>web</v>
      </c>
      <c r="R509">
        <f t="shared" si="45"/>
        <v>44.05263157894737</v>
      </c>
      <c r="S509" s="8">
        <f t="shared" si="46"/>
        <v>41373.208333333336</v>
      </c>
      <c r="T509" s="8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7">
        <v>1532840400</v>
      </c>
      <c r="K510" s="7">
        <v>1534654800</v>
      </c>
      <c r="L510" t="b">
        <v>0</v>
      </c>
      <c r="M510" t="b">
        <v>0</v>
      </c>
      <c r="N510" t="s">
        <v>33</v>
      </c>
      <c r="O510" s="4">
        <f t="shared" si="42"/>
        <v>112</v>
      </c>
      <c r="P510" t="str">
        <f t="shared" si="43"/>
        <v>theater</v>
      </c>
      <c r="Q510" t="str">
        <f t="shared" si="44"/>
        <v>plays</v>
      </c>
      <c r="R510">
        <f t="shared" si="45"/>
        <v>52.999726551818434</v>
      </c>
      <c r="S510" s="8">
        <f t="shared" si="46"/>
        <v>43310.208333333328</v>
      </c>
      <c r="T510" s="8">
        <f t="shared" si="47"/>
        <v>43331.208333333328</v>
      </c>
    </row>
    <row r="511" spans="1:20" ht="17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7">
        <v>1336194000</v>
      </c>
      <c r="K511" s="7">
        <v>1337058000</v>
      </c>
      <c r="L511" t="b">
        <v>0</v>
      </c>
      <c r="M511" t="b">
        <v>0</v>
      </c>
      <c r="N511" t="s">
        <v>33</v>
      </c>
      <c r="O511" s="4">
        <f t="shared" si="42"/>
        <v>71</v>
      </c>
      <c r="P511" t="str">
        <f t="shared" si="43"/>
        <v>theater</v>
      </c>
      <c r="Q511" t="str">
        <f t="shared" si="44"/>
        <v>plays</v>
      </c>
      <c r="R511">
        <f t="shared" si="45"/>
        <v>95</v>
      </c>
      <c r="S511" s="8">
        <f t="shared" si="46"/>
        <v>41034.208333333336</v>
      </c>
      <c r="T511" s="8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7">
        <v>1527742800</v>
      </c>
      <c r="K512" s="7">
        <v>1529816400</v>
      </c>
      <c r="L512" t="b">
        <v>0</v>
      </c>
      <c r="M512" t="b">
        <v>0</v>
      </c>
      <c r="N512" t="s">
        <v>53</v>
      </c>
      <c r="O512" s="4">
        <f t="shared" si="42"/>
        <v>119</v>
      </c>
      <c r="P512" t="str">
        <f t="shared" si="43"/>
        <v>film &amp; video</v>
      </c>
      <c r="Q512" t="str">
        <f t="shared" si="44"/>
        <v>drama</v>
      </c>
      <c r="R512">
        <f t="shared" si="45"/>
        <v>70.908396946564892</v>
      </c>
      <c r="S512" s="8">
        <f t="shared" si="46"/>
        <v>43251.208333333328</v>
      </c>
      <c r="T512" s="8">
        <f t="shared" si="47"/>
        <v>43275.208333333328</v>
      </c>
    </row>
    <row r="513" spans="1:20" ht="17" hidden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7">
        <v>1564030800</v>
      </c>
      <c r="K513" s="7">
        <v>1564894800</v>
      </c>
      <c r="L513" t="b">
        <v>0</v>
      </c>
      <c r="M513" t="b">
        <v>0</v>
      </c>
      <c r="N513" t="s">
        <v>33</v>
      </c>
      <c r="O513" s="4">
        <f t="shared" si="42"/>
        <v>24</v>
      </c>
      <c r="P513" t="str">
        <f t="shared" si="43"/>
        <v>theater</v>
      </c>
      <c r="Q513" t="str">
        <f t="shared" si="44"/>
        <v>plays</v>
      </c>
      <c r="R513">
        <f t="shared" si="45"/>
        <v>98.060773480662988</v>
      </c>
      <c r="S513" s="8">
        <f t="shared" si="46"/>
        <v>43671.208333333328</v>
      </c>
      <c r="T513" s="8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7">
        <v>1404536400</v>
      </c>
      <c r="K514" s="7">
        <v>1404622800</v>
      </c>
      <c r="L514" t="b">
        <v>0</v>
      </c>
      <c r="M514" t="b">
        <v>1</v>
      </c>
      <c r="N514" t="s">
        <v>89</v>
      </c>
      <c r="O514" s="4">
        <f t="shared" si="42"/>
        <v>139</v>
      </c>
      <c r="P514" t="str">
        <f t="shared" si="43"/>
        <v>games</v>
      </c>
      <c r="Q514" t="str">
        <f t="shared" si="44"/>
        <v>video games</v>
      </c>
      <c r="R514">
        <f t="shared" si="45"/>
        <v>53.046025104602514</v>
      </c>
      <c r="S514" s="8">
        <f t="shared" si="46"/>
        <v>41825.208333333336</v>
      </c>
      <c r="T514" s="8">
        <f t="shared" si="47"/>
        <v>41826.208333333336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7">
        <v>1284008400</v>
      </c>
      <c r="K515" s="7">
        <v>1284181200</v>
      </c>
      <c r="L515" t="b">
        <v>0</v>
      </c>
      <c r="M515" t="b">
        <v>0</v>
      </c>
      <c r="N515" t="s">
        <v>269</v>
      </c>
      <c r="O515" s="4">
        <f t="shared" ref="O515:O578" si="48">ROUND(E515/D515*100,0)</f>
        <v>39</v>
      </c>
      <c r="P515" t="str">
        <f t="shared" ref="P515:P578" si="49">LEFT(N515,FIND("/",N515)-1)</f>
        <v>film &amp; video</v>
      </c>
      <c r="Q515" t="str">
        <f t="shared" ref="Q515:Q578" si="50">RIGHT(N515,LEN(N515)-SEARCH("/",N515))</f>
        <v>television</v>
      </c>
      <c r="R515">
        <f t="shared" ref="R515:R578" si="51">AVERAGE(E515/G515)</f>
        <v>93.142857142857139</v>
      </c>
      <c r="S515" s="8">
        <f t="shared" ref="S515:S578" si="52">(((J515/60)/60)/24)+DATE(1970,1,1)</f>
        <v>40430.208333333336</v>
      </c>
      <c r="T515" s="8">
        <f t="shared" ref="T515:T578" si="53">(((K515/60)/60)/24)+DATE(1970,1,1)</f>
        <v>40432.208333333336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7">
        <v>1386309600</v>
      </c>
      <c r="K516" s="7">
        <v>1386741600</v>
      </c>
      <c r="L516" t="b">
        <v>0</v>
      </c>
      <c r="M516" t="b">
        <v>1</v>
      </c>
      <c r="N516" t="s">
        <v>23</v>
      </c>
      <c r="O516" s="4">
        <f t="shared" si="48"/>
        <v>22</v>
      </c>
      <c r="P516" t="str">
        <f t="shared" si="49"/>
        <v>music</v>
      </c>
      <c r="Q516" t="str">
        <f t="shared" si="50"/>
        <v>rock</v>
      </c>
      <c r="R516">
        <f t="shared" si="51"/>
        <v>58.945075757575758</v>
      </c>
      <c r="S516" s="8">
        <f t="shared" si="52"/>
        <v>41614.25</v>
      </c>
      <c r="T516" s="8">
        <f t="shared" si="53"/>
        <v>41619.25</v>
      </c>
    </row>
    <row r="517" spans="1:20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7">
        <v>1324620000</v>
      </c>
      <c r="K517" s="7">
        <v>1324792800</v>
      </c>
      <c r="L517" t="b">
        <v>0</v>
      </c>
      <c r="M517" t="b">
        <v>1</v>
      </c>
      <c r="N517" t="s">
        <v>33</v>
      </c>
      <c r="O517" s="4">
        <f t="shared" si="48"/>
        <v>56</v>
      </c>
      <c r="P517" t="str">
        <f t="shared" si="49"/>
        <v>theater</v>
      </c>
      <c r="Q517" t="str">
        <f t="shared" si="50"/>
        <v>plays</v>
      </c>
      <c r="R517">
        <f t="shared" si="51"/>
        <v>36.067669172932334</v>
      </c>
      <c r="S517" s="8">
        <f t="shared" si="52"/>
        <v>40900.25</v>
      </c>
      <c r="T517" s="8">
        <f t="shared" si="53"/>
        <v>40902.25</v>
      </c>
    </row>
    <row r="518" spans="1:20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7">
        <v>1281070800</v>
      </c>
      <c r="K518" s="7">
        <v>1284354000</v>
      </c>
      <c r="L518" t="b">
        <v>0</v>
      </c>
      <c r="M518" t="b">
        <v>0</v>
      </c>
      <c r="N518" t="s">
        <v>68</v>
      </c>
      <c r="O518" s="4">
        <f t="shared" si="48"/>
        <v>43</v>
      </c>
      <c r="P518" t="str">
        <f t="shared" si="49"/>
        <v>publishing</v>
      </c>
      <c r="Q518" t="str">
        <f t="shared" si="50"/>
        <v>nonfiction</v>
      </c>
      <c r="R518">
        <f t="shared" si="51"/>
        <v>63.030732860520096</v>
      </c>
      <c r="S518" s="8">
        <f t="shared" si="52"/>
        <v>40396.208333333336</v>
      </c>
      <c r="T518" s="8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7">
        <v>1493960400</v>
      </c>
      <c r="K519" s="7">
        <v>1494392400</v>
      </c>
      <c r="L519" t="b">
        <v>0</v>
      </c>
      <c r="M519" t="b">
        <v>0</v>
      </c>
      <c r="N519" t="s">
        <v>17</v>
      </c>
      <c r="O519" s="4">
        <f t="shared" si="48"/>
        <v>112</v>
      </c>
      <c r="P519" t="str">
        <f t="shared" si="49"/>
        <v>food</v>
      </c>
      <c r="Q519" t="str">
        <f t="shared" si="50"/>
        <v>food trucks</v>
      </c>
      <c r="R519">
        <f t="shared" si="51"/>
        <v>84.717948717948715</v>
      </c>
      <c r="S519" s="8">
        <f t="shared" si="52"/>
        <v>42860.208333333328</v>
      </c>
      <c r="T519" s="8">
        <f t="shared" si="53"/>
        <v>42865.208333333328</v>
      </c>
    </row>
    <row r="520" spans="1:20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7">
        <v>1519365600</v>
      </c>
      <c r="K520" s="7">
        <v>1519538400</v>
      </c>
      <c r="L520" t="b">
        <v>0</v>
      </c>
      <c r="M520" t="b">
        <v>1</v>
      </c>
      <c r="N520" t="s">
        <v>71</v>
      </c>
      <c r="O520" s="4">
        <f t="shared" si="48"/>
        <v>7</v>
      </c>
      <c r="P520" t="str">
        <f t="shared" si="49"/>
        <v>film &amp; video</v>
      </c>
      <c r="Q520" t="str">
        <f t="shared" si="50"/>
        <v>animation</v>
      </c>
      <c r="R520">
        <f t="shared" si="51"/>
        <v>62.2</v>
      </c>
      <c r="S520" s="8">
        <f t="shared" si="52"/>
        <v>43154.25</v>
      </c>
      <c r="T520" s="8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7">
        <v>1420696800</v>
      </c>
      <c r="K521" s="7">
        <v>1421906400</v>
      </c>
      <c r="L521" t="b">
        <v>0</v>
      </c>
      <c r="M521" t="b">
        <v>1</v>
      </c>
      <c r="N521" t="s">
        <v>23</v>
      </c>
      <c r="O521" s="4">
        <f t="shared" si="48"/>
        <v>102</v>
      </c>
      <c r="P521" t="str">
        <f t="shared" si="49"/>
        <v>music</v>
      </c>
      <c r="Q521" t="str">
        <f t="shared" si="50"/>
        <v>rock</v>
      </c>
      <c r="R521">
        <f t="shared" si="51"/>
        <v>101.97518330513255</v>
      </c>
      <c r="S521" s="8">
        <f t="shared" si="52"/>
        <v>42012.25</v>
      </c>
      <c r="T521" s="8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7">
        <v>1555650000</v>
      </c>
      <c r="K522" s="7">
        <v>1555909200</v>
      </c>
      <c r="L522" t="b">
        <v>0</v>
      </c>
      <c r="M522" t="b">
        <v>0</v>
      </c>
      <c r="N522" t="s">
        <v>33</v>
      </c>
      <c r="O522" s="4">
        <f t="shared" si="48"/>
        <v>426</v>
      </c>
      <c r="P522" t="str">
        <f t="shared" si="49"/>
        <v>theater</v>
      </c>
      <c r="Q522" t="str">
        <f t="shared" si="50"/>
        <v>plays</v>
      </c>
      <c r="R522">
        <f t="shared" si="51"/>
        <v>106.4375</v>
      </c>
      <c r="S522" s="8">
        <f t="shared" si="52"/>
        <v>43574.208333333328</v>
      </c>
      <c r="T522" s="8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7">
        <v>1471928400</v>
      </c>
      <c r="K523" s="7">
        <v>1472446800</v>
      </c>
      <c r="L523" t="b">
        <v>0</v>
      </c>
      <c r="M523" t="b">
        <v>1</v>
      </c>
      <c r="N523" t="s">
        <v>53</v>
      </c>
      <c r="O523" s="4">
        <f t="shared" si="48"/>
        <v>146</v>
      </c>
      <c r="P523" t="str">
        <f t="shared" si="49"/>
        <v>film &amp; video</v>
      </c>
      <c r="Q523" t="str">
        <f t="shared" si="50"/>
        <v>drama</v>
      </c>
      <c r="R523">
        <f t="shared" si="51"/>
        <v>29.975609756097562</v>
      </c>
      <c r="S523" s="8">
        <f t="shared" si="52"/>
        <v>42605.208333333328</v>
      </c>
      <c r="T523" s="8">
        <f t="shared" si="53"/>
        <v>42611.208333333328</v>
      </c>
    </row>
    <row r="524" spans="1:20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7">
        <v>1341291600</v>
      </c>
      <c r="K524" s="7">
        <v>1342328400</v>
      </c>
      <c r="L524" t="b">
        <v>0</v>
      </c>
      <c r="M524" t="b">
        <v>0</v>
      </c>
      <c r="N524" t="s">
        <v>100</v>
      </c>
      <c r="O524" s="4">
        <f t="shared" si="48"/>
        <v>32</v>
      </c>
      <c r="P524" t="str">
        <f t="shared" si="49"/>
        <v>film &amp; video</v>
      </c>
      <c r="Q524" t="str">
        <f t="shared" si="50"/>
        <v>shorts</v>
      </c>
      <c r="R524">
        <f t="shared" si="51"/>
        <v>85.806282722513089</v>
      </c>
      <c r="S524" s="8">
        <f t="shared" si="52"/>
        <v>41093.208333333336</v>
      </c>
      <c r="T524" s="8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7">
        <v>1267682400</v>
      </c>
      <c r="K525" s="7">
        <v>1268114400</v>
      </c>
      <c r="L525" t="b">
        <v>0</v>
      </c>
      <c r="M525" t="b">
        <v>0</v>
      </c>
      <c r="N525" t="s">
        <v>100</v>
      </c>
      <c r="O525" s="4">
        <f t="shared" si="48"/>
        <v>700</v>
      </c>
      <c r="P525" t="str">
        <f t="shared" si="49"/>
        <v>film &amp; video</v>
      </c>
      <c r="Q525" t="str">
        <f t="shared" si="50"/>
        <v>shorts</v>
      </c>
      <c r="R525">
        <f t="shared" si="51"/>
        <v>70.82022471910112</v>
      </c>
      <c r="S525" s="8">
        <f t="shared" si="52"/>
        <v>40241.25</v>
      </c>
      <c r="T525" s="8">
        <f t="shared" si="53"/>
        <v>40246.25</v>
      </c>
    </row>
    <row r="526" spans="1:20" ht="17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7">
        <v>1272258000</v>
      </c>
      <c r="K526" s="7">
        <v>1273381200</v>
      </c>
      <c r="L526" t="b">
        <v>0</v>
      </c>
      <c r="M526" t="b">
        <v>0</v>
      </c>
      <c r="N526" t="s">
        <v>33</v>
      </c>
      <c r="O526" s="4">
        <f t="shared" si="48"/>
        <v>84</v>
      </c>
      <c r="P526" t="str">
        <f t="shared" si="49"/>
        <v>theater</v>
      </c>
      <c r="Q526" t="str">
        <f t="shared" si="50"/>
        <v>plays</v>
      </c>
      <c r="R526">
        <f t="shared" si="51"/>
        <v>40.998484082870135</v>
      </c>
      <c r="S526" s="8">
        <f t="shared" si="52"/>
        <v>40294.208333333336</v>
      </c>
      <c r="T526" s="8">
        <f t="shared" si="53"/>
        <v>40307.208333333336</v>
      </c>
    </row>
    <row r="527" spans="1:20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7">
        <v>1290492000</v>
      </c>
      <c r="K527" s="7">
        <v>1290837600</v>
      </c>
      <c r="L527" t="b">
        <v>0</v>
      </c>
      <c r="M527" t="b">
        <v>0</v>
      </c>
      <c r="N527" t="s">
        <v>65</v>
      </c>
      <c r="O527" s="4">
        <f t="shared" si="48"/>
        <v>84</v>
      </c>
      <c r="P527" t="str">
        <f t="shared" si="49"/>
        <v>technology</v>
      </c>
      <c r="Q527" t="str">
        <f t="shared" si="50"/>
        <v>wearables</v>
      </c>
      <c r="R527">
        <f t="shared" si="51"/>
        <v>28.063492063492063</v>
      </c>
      <c r="S527" s="8">
        <f t="shared" si="52"/>
        <v>40505.25</v>
      </c>
      <c r="T527" s="8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7">
        <v>1451109600</v>
      </c>
      <c r="K528" s="7">
        <v>1454306400</v>
      </c>
      <c r="L528" t="b">
        <v>0</v>
      </c>
      <c r="M528" t="b">
        <v>1</v>
      </c>
      <c r="N528" t="s">
        <v>33</v>
      </c>
      <c r="O528" s="4">
        <f t="shared" si="48"/>
        <v>156</v>
      </c>
      <c r="P528" t="str">
        <f t="shared" si="49"/>
        <v>theater</v>
      </c>
      <c r="Q528" t="str">
        <f t="shared" si="50"/>
        <v>plays</v>
      </c>
      <c r="R528">
        <f t="shared" si="51"/>
        <v>88.054421768707485</v>
      </c>
      <c r="S528" s="8">
        <f t="shared" si="52"/>
        <v>42364.25</v>
      </c>
      <c r="T528" s="8">
        <f t="shared" si="53"/>
        <v>42401.25</v>
      </c>
    </row>
    <row r="529" spans="1:20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7">
        <v>1454652000</v>
      </c>
      <c r="K529" s="7">
        <v>1457762400</v>
      </c>
      <c r="L529" t="b">
        <v>0</v>
      </c>
      <c r="M529" t="b">
        <v>0</v>
      </c>
      <c r="N529" t="s">
        <v>71</v>
      </c>
      <c r="O529" s="4">
        <f t="shared" si="48"/>
        <v>100</v>
      </c>
      <c r="P529" t="str">
        <f t="shared" si="49"/>
        <v>film &amp; video</v>
      </c>
      <c r="Q529" t="str">
        <f t="shared" si="50"/>
        <v>animation</v>
      </c>
      <c r="R529">
        <f t="shared" si="51"/>
        <v>31</v>
      </c>
      <c r="S529" s="8">
        <f t="shared" si="52"/>
        <v>42405.25</v>
      </c>
      <c r="T529" s="8">
        <f t="shared" si="53"/>
        <v>42441.25</v>
      </c>
    </row>
    <row r="530" spans="1:20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7">
        <v>1385186400</v>
      </c>
      <c r="K530" s="7">
        <v>1389074400</v>
      </c>
      <c r="L530" t="b">
        <v>0</v>
      </c>
      <c r="M530" t="b">
        <v>0</v>
      </c>
      <c r="N530" t="s">
        <v>60</v>
      </c>
      <c r="O530" s="4">
        <f t="shared" si="48"/>
        <v>80</v>
      </c>
      <c r="P530" t="str">
        <f t="shared" si="49"/>
        <v>music</v>
      </c>
      <c r="Q530" t="str">
        <f t="shared" si="50"/>
        <v>indie rock</v>
      </c>
      <c r="R530">
        <f t="shared" si="51"/>
        <v>90.337500000000006</v>
      </c>
      <c r="S530" s="8">
        <f t="shared" si="52"/>
        <v>41601.25</v>
      </c>
      <c r="T530" s="8">
        <f t="shared" si="53"/>
        <v>41646.25</v>
      </c>
    </row>
    <row r="531" spans="1:20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7">
        <v>1399698000</v>
      </c>
      <c r="K531" s="7">
        <v>1402117200</v>
      </c>
      <c r="L531" t="b">
        <v>0</v>
      </c>
      <c r="M531" t="b">
        <v>0</v>
      </c>
      <c r="N531" t="s">
        <v>89</v>
      </c>
      <c r="O531" s="4">
        <f t="shared" si="48"/>
        <v>11</v>
      </c>
      <c r="P531" t="str">
        <f t="shared" si="49"/>
        <v>games</v>
      </c>
      <c r="Q531" t="str">
        <f t="shared" si="50"/>
        <v>video games</v>
      </c>
      <c r="R531">
        <f t="shared" si="51"/>
        <v>63.777777777777779</v>
      </c>
      <c r="S531" s="8">
        <f t="shared" si="52"/>
        <v>41769.208333333336</v>
      </c>
      <c r="T531" s="8">
        <f t="shared" si="53"/>
        <v>41797.208333333336</v>
      </c>
    </row>
    <row r="532" spans="1:20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7">
        <v>1283230800</v>
      </c>
      <c r="K532" s="7">
        <v>1284440400</v>
      </c>
      <c r="L532" t="b">
        <v>0</v>
      </c>
      <c r="M532" t="b">
        <v>1</v>
      </c>
      <c r="N532" t="s">
        <v>119</v>
      </c>
      <c r="O532" s="4">
        <f t="shared" si="48"/>
        <v>92</v>
      </c>
      <c r="P532" t="str">
        <f t="shared" si="49"/>
        <v>publishing</v>
      </c>
      <c r="Q532" t="str">
        <f t="shared" si="50"/>
        <v>fiction</v>
      </c>
      <c r="R532">
        <f t="shared" si="51"/>
        <v>53.995515695067262</v>
      </c>
      <c r="S532" s="8">
        <f t="shared" si="52"/>
        <v>40421.208333333336</v>
      </c>
      <c r="T532" s="8">
        <f t="shared" si="53"/>
        <v>40435.208333333336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7">
        <v>1384149600</v>
      </c>
      <c r="K533" s="7">
        <v>1388988000</v>
      </c>
      <c r="L533" t="b">
        <v>0</v>
      </c>
      <c r="M533" t="b">
        <v>0</v>
      </c>
      <c r="N533" t="s">
        <v>89</v>
      </c>
      <c r="O533" s="4">
        <f t="shared" si="48"/>
        <v>96</v>
      </c>
      <c r="P533" t="str">
        <f t="shared" si="49"/>
        <v>games</v>
      </c>
      <c r="Q533" t="str">
        <f t="shared" si="50"/>
        <v>video games</v>
      </c>
      <c r="R533">
        <f t="shared" si="51"/>
        <v>48.993956043956047</v>
      </c>
      <c r="S533" s="8">
        <f t="shared" si="52"/>
        <v>41589.25</v>
      </c>
      <c r="T533" s="8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7">
        <v>1516860000</v>
      </c>
      <c r="K534" s="7">
        <v>1516946400</v>
      </c>
      <c r="L534" t="b">
        <v>0</v>
      </c>
      <c r="M534" t="b">
        <v>0</v>
      </c>
      <c r="N534" t="s">
        <v>33</v>
      </c>
      <c r="O534" s="4">
        <f t="shared" si="48"/>
        <v>503</v>
      </c>
      <c r="P534" t="str">
        <f t="shared" si="49"/>
        <v>theater</v>
      </c>
      <c r="Q534" t="str">
        <f t="shared" si="50"/>
        <v>plays</v>
      </c>
      <c r="R534">
        <f t="shared" si="51"/>
        <v>63.857142857142854</v>
      </c>
      <c r="S534" s="8">
        <f t="shared" si="52"/>
        <v>43125.25</v>
      </c>
      <c r="T534" s="8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7">
        <v>1374642000</v>
      </c>
      <c r="K535" s="7">
        <v>1377752400</v>
      </c>
      <c r="L535" t="b">
        <v>0</v>
      </c>
      <c r="M535" t="b">
        <v>0</v>
      </c>
      <c r="N535" t="s">
        <v>60</v>
      </c>
      <c r="O535" s="4">
        <f t="shared" si="48"/>
        <v>159</v>
      </c>
      <c r="P535" t="str">
        <f t="shared" si="49"/>
        <v>music</v>
      </c>
      <c r="Q535" t="str">
        <f t="shared" si="50"/>
        <v>indie rock</v>
      </c>
      <c r="R535">
        <f t="shared" si="51"/>
        <v>82.996393146979258</v>
      </c>
      <c r="S535" s="8">
        <f t="shared" si="52"/>
        <v>41479.208333333336</v>
      </c>
      <c r="T535" s="8">
        <f t="shared" si="53"/>
        <v>41515.208333333336</v>
      </c>
    </row>
    <row r="536" spans="1:20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7">
        <v>1534482000</v>
      </c>
      <c r="K536" s="7">
        <v>1534568400</v>
      </c>
      <c r="L536" t="b">
        <v>0</v>
      </c>
      <c r="M536" t="b">
        <v>1</v>
      </c>
      <c r="N536" t="s">
        <v>53</v>
      </c>
      <c r="O536" s="4">
        <f t="shared" si="48"/>
        <v>15</v>
      </c>
      <c r="P536" t="str">
        <f t="shared" si="49"/>
        <v>film &amp; video</v>
      </c>
      <c r="Q536" t="str">
        <f t="shared" si="50"/>
        <v>drama</v>
      </c>
      <c r="R536">
        <f t="shared" si="51"/>
        <v>55.08230452674897</v>
      </c>
      <c r="S536" s="8">
        <f t="shared" si="52"/>
        <v>43329.208333333328</v>
      </c>
      <c r="T536" s="8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7">
        <v>1528434000</v>
      </c>
      <c r="K537" s="7">
        <v>1528606800</v>
      </c>
      <c r="L537" t="b">
        <v>0</v>
      </c>
      <c r="M537" t="b">
        <v>1</v>
      </c>
      <c r="N537" t="s">
        <v>33</v>
      </c>
      <c r="O537" s="4">
        <f t="shared" si="48"/>
        <v>482</v>
      </c>
      <c r="P537" t="str">
        <f t="shared" si="49"/>
        <v>theater</v>
      </c>
      <c r="Q537" t="str">
        <f t="shared" si="50"/>
        <v>plays</v>
      </c>
      <c r="R537">
        <f t="shared" si="51"/>
        <v>62.044554455445542</v>
      </c>
      <c r="S537" s="8">
        <f t="shared" si="52"/>
        <v>43259.208333333328</v>
      </c>
      <c r="T537" s="8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7">
        <v>1282626000</v>
      </c>
      <c r="K538" s="7">
        <v>1284872400</v>
      </c>
      <c r="L538" t="b">
        <v>0</v>
      </c>
      <c r="M538" t="b">
        <v>0</v>
      </c>
      <c r="N538" t="s">
        <v>119</v>
      </c>
      <c r="O538" s="4">
        <f t="shared" si="48"/>
        <v>150</v>
      </c>
      <c r="P538" t="str">
        <f t="shared" si="49"/>
        <v>publishing</v>
      </c>
      <c r="Q538" t="str">
        <f t="shared" si="50"/>
        <v>fiction</v>
      </c>
      <c r="R538">
        <f t="shared" si="51"/>
        <v>104.97857142857143</v>
      </c>
      <c r="S538" s="8">
        <f t="shared" si="52"/>
        <v>40414.208333333336</v>
      </c>
      <c r="T538" s="8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7">
        <v>1535605200</v>
      </c>
      <c r="K539" s="7">
        <v>1537592400</v>
      </c>
      <c r="L539" t="b">
        <v>1</v>
      </c>
      <c r="M539" t="b">
        <v>1</v>
      </c>
      <c r="N539" t="s">
        <v>42</v>
      </c>
      <c r="O539" s="4">
        <f t="shared" si="48"/>
        <v>117</v>
      </c>
      <c r="P539" t="str">
        <f t="shared" si="49"/>
        <v>film &amp; video</v>
      </c>
      <c r="Q539" t="str">
        <f t="shared" si="50"/>
        <v>documentary</v>
      </c>
      <c r="R539">
        <f t="shared" si="51"/>
        <v>94.044676806083643</v>
      </c>
      <c r="S539" s="8">
        <f t="shared" si="52"/>
        <v>43342.208333333328</v>
      </c>
      <c r="T539" s="8">
        <f t="shared" si="53"/>
        <v>43365.208333333328</v>
      </c>
    </row>
    <row r="540" spans="1:20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7">
        <v>1379826000</v>
      </c>
      <c r="K540" s="7">
        <v>1381208400</v>
      </c>
      <c r="L540" t="b">
        <v>0</v>
      </c>
      <c r="M540" t="b">
        <v>0</v>
      </c>
      <c r="N540" t="s">
        <v>292</v>
      </c>
      <c r="O540" s="4">
        <f t="shared" si="48"/>
        <v>38</v>
      </c>
      <c r="P540" t="str">
        <f t="shared" si="49"/>
        <v>games</v>
      </c>
      <c r="Q540" t="str">
        <f t="shared" si="50"/>
        <v>mobile games</v>
      </c>
      <c r="R540">
        <f t="shared" si="51"/>
        <v>44.007716049382715</v>
      </c>
      <c r="S540" s="8">
        <f t="shared" si="52"/>
        <v>41539.208333333336</v>
      </c>
      <c r="T540" s="8">
        <f t="shared" si="53"/>
        <v>41555.208333333336</v>
      </c>
    </row>
    <row r="541" spans="1:20" ht="17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7">
        <v>1561957200</v>
      </c>
      <c r="K541" s="7">
        <v>1562475600</v>
      </c>
      <c r="L541" t="b">
        <v>0</v>
      </c>
      <c r="M541" t="b">
        <v>1</v>
      </c>
      <c r="N541" t="s">
        <v>17</v>
      </c>
      <c r="O541" s="4">
        <f t="shared" si="48"/>
        <v>73</v>
      </c>
      <c r="P541" t="str">
        <f t="shared" si="49"/>
        <v>food</v>
      </c>
      <c r="Q541" t="str">
        <f t="shared" si="50"/>
        <v>food trucks</v>
      </c>
      <c r="R541">
        <f t="shared" si="51"/>
        <v>92.467532467532465</v>
      </c>
      <c r="S541" s="8">
        <f t="shared" si="52"/>
        <v>43647.208333333328</v>
      </c>
      <c r="T541" s="8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7">
        <v>1525496400</v>
      </c>
      <c r="K542" s="7">
        <v>1527397200</v>
      </c>
      <c r="L542" t="b">
        <v>0</v>
      </c>
      <c r="M542" t="b">
        <v>0</v>
      </c>
      <c r="N542" t="s">
        <v>122</v>
      </c>
      <c r="O542" s="4">
        <f t="shared" si="48"/>
        <v>266</v>
      </c>
      <c r="P542" t="str">
        <f t="shared" si="49"/>
        <v>photography</v>
      </c>
      <c r="Q542" t="str">
        <f t="shared" si="50"/>
        <v>photography books</v>
      </c>
      <c r="R542">
        <f t="shared" si="51"/>
        <v>57.072874493927124</v>
      </c>
      <c r="S542" s="8">
        <f t="shared" si="52"/>
        <v>43225.208333333328</v>
      </c>
      <c r="T542" s="8">
        <f t="shared" si="53"/>
        <v>43247.208333333328</v>
      </c>
    </row>
    <row r="543" spans="1:20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7">
        <v>1433912400</v>
      </c>
      <c r="K543" s="7">
        <v>1436158800</v>
      </c>
      <c r="L543" t="b">
        <v>0</v>
      </c>
      <c r="M543" t="b">
        <v>0</v>
      </c>
      <c r="N543" t="s">
        <v>292</v>
      </c>
      <c r="O543" s="4">
        <f t="shared" si="48"/>
        <v>24</v>
      </c>
      <c r="P543" t="str">
        <f t="shared" si="49"/>
        <v>games</v>
      </c>
      <c r="Q543" t="str">
        <f t="shared" si="50"/>
        <v>mobile games</v>
      </c>
      <c r="R543">
        <f t="shared" si="51"/>
        <v>109.07848101265823</v>
      </c>
      <c r="S543" s="8">
        <f t="shared" si="52"/>
        <v>42165.208333333328</v>
      </c>
      <c r="T543" s="8">
        <f t="shared" si="53"/>
        <v>42191.208333333328</v>
      </c>
    </row>
    <row r="544" spans="1:20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7">
        <v>1453442400</v>
      </c>
      <c r="K544" s="7">
        <v>1456034400</v>
      </c>
      <c r="L544" t="b">
        <v>0</v>
      </c>
      <c r="M544" t="b">
        <v>0</v>
      </c>
      <c r="N544" t="s">
        <v>60</v>
      </c>
      <c r="O544" s="4">
        <f t="shared" si="48"/>
        <v>3</v>
      </c>
      <c r="P544" t="str">
        <f t="shared" si="49"/>
        <v>music</v>
      </c>
      <c r="Q544" t="str">
        <f t="shared" si="50"/>
        <v>indie rock</v>
      </c>
      <c r="R544">
        <f t="shared" si="51"/>
        <v>39.387755102040813</v>
      </c>
      <c r="S544" s="8">
        <f t="shared" si="52"/>
        <v>42391.25</v>
      </c>
      <c r="T544" s="8">
        <f t="shared" si="53"/>
        <v>42421.25</v>
      </c>
    </row>
    <row r="545" spans="1:20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7">
        <v>1378875600</v>
      </c>
      <c r="K545" s="7">
        <v>1380171600</v>
      </c>
      <c r="L545" t="b">
        <v>0</v>
      </c>
      <c r="M545" t="b">
        <v>0</v>
      </c>
      <c r="N545" t="s">
        <v>89</v>
      </c>
      <c r="O545" s="4">
        <f t="shared" si="48"/>
        <v>16</v>
      </c>
      <c r="P545" t="str">
        <f t="shared" si="49"/>
        <v>games</v>
      </c>
      <c r="Q545" t="str">
        <f t="shared" si="50"/>
        <v>video games</v>
      </c>
      <c r="R545">
        <f t="shared" si="51"/>
        <v>77.022222222222226</v>
      </c>
      <c r="S545" s="8">
        <f t="shared" si="52"/>
        <v>41528.208333333336</v>
      </c>
      <c r="T545" s="8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7">
        <v>1452232800</v>
      </c>
      <c r="K546" s="7">
        <v>1453356000</v>
      </c>
      <c r="L546" t="b">
        <v>0</v>
      </c>
      <c r="M546" t="b">
        <v>0</v>
      </c>
      <c r="N546" t="s">
        <v>23</v>
      </c>
      <c r="O546" s="4">
        <f t="shared" si="48"/>
        <v>277</v>
      </c>
      <c r="P546" t="str">
        <f t="shared" si="49"/>
        <v>music</v>
      </c>
      <c r="Q546" t="str">
        <f t="shared" si="50"/>
        <v>rock</v>
      </c>
      <c r="R546">
        <f t="shared" si="51"/>
        <v>92.166666666666671</v>
      </c>
      <c r="S546" s="8">
        <f t="shared" si="52"/>
        <v>42377.25</v>
      </c>
      <c r="T546" s="8">
        <f t="shared" si="53"/>
        <v>42390.25</v>
      </c>
    </row>
    <row r="547" spans="1:20" ht="17" hidden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7">
        <v>1577253600</v>
      </c>
      <c r="K547" s="7">
        <v>1578981600</v>
      </c>
      <c r="L547" t="b">
        <v>0</v>
      </c>
      <c r="M547" t="b">
        <v>0</v>
      </c>
      <c r="N547" t="s">
        <v>33</v>
      </c>
      <c r="O547" s="4">
        <f t="shared" si="48"/>
        <v>89</v>
      </c>
      <c r="P547" t="str">
        <f t="shared" si="49"/>
        <v>theater</v>
      </c>
      <c r="Q547" t="str">
        <f t="shared" si="50"/>
        <v>plays</v>
      </c>
      <c r="R547">
        <f t="shared" si="51"/>
        <v>61.007063197026021</v>
      </c>
      <c r="S547" s="8">
        <f t="shared" si="52"/>
        <v>43824.25</v>
      </c>
      <c r="T547" s="8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7">
        <v>1537160400</v>
      </c>
      <c r="K548" s="7">
        <v>1537419600</v>
      </c>
      <c r="L548" t="b">
        <v>0</v>
      </c>
      <c r="M548" t="b">
        <v>1</v>
      </c>
      <c r="N548" t="s">
        <v>33</v>
      </c>
      <c r="O548" s="4">
        <f t="shared" si="48"/>
        <v>164</v>
      </c>
      <c r="P548" t="str">
        <f t="shared" si="49"/>
        <v>theater</v>
      </c>
      <c r="Q548" t="str">
        <f t="shared" si="50"/>
        <v>plays</v>
      </c>
      <c r="R548">
        <f t="shared" si="51"/>
        <v>78.068181818181813</v>
      </c>
      <c r="S548" s="8">
        <f t="shared" si="52"/>
        <v>43360.208333333328</v>
      </c>
      <c r="T548" s="8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7">
        <v>1422165600</v>
      </c>
      <c r="K549" s="7">
        <v>1423202400</v>
      </c>
      <c r="L549" t="b">
        <v>0</v>
      </c>
      <c r="M549" t="b">
        <v>0</v>
      </c>
      <c r="N549" t="s">
        <v>53</v>
      </c>
      <c r="O549" s="4">
        <f t="shared" si="48"/>
        <v>969</v>
      </c>
      <c r="P549" t="str">
        <f t="shared" si="49"/>
        <v>film &amp; video</v>
      </c>
      <c r="Q549" t="str">
        <f t="shared" si="50"/>
        <v>drama</v>
      </c>
      <c r="R549">
        <f t="shared" si="51"/>
        <v>80.75</v>
      </c>
      <c r="S549" s="8">
        <f t="shared" si="52"/>
        <v>42029.25</v>
      </c>
      <c r="T549" s="8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7">
        <v>1459486800</v>
      </c>
      <c r="K550" s="7">
        <v>1460610000</v>
      </c>
      <c r="L550" t="b">
        <v>0</v>
      </c>
      <c r="M550" t="b">
        <v>0</v>
      </c>
      <c r="N550" t="s">
        <v>33</v>
      </c>
      <c r="O550" s="4">
        <f t="shared" si="48"/>
        <v>271</v>
      </c>
      <c r="P550" t="str">
        <f t="shared" si="49"/>
        <v>theater</v>
      </c>
      <c r="Q550" t="str">
        <f t="shared" si="50"/>
        <v>plays</v>
      </c>
      <c r="R550">
        <f t="shared" si="51"/>
        <v>59.991289782244557</v>
      </c>
      <c r="S550" s="8">
        <f t="shared" si="52"/>
        <v>42461.208333333328</v>
      </c>
      <c r="T550" s="8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7">
        <v>1369717200</v>
      </c>
      <c r="K551" s="7">
        <v>1370494800</v>
      </c>
      <c r="L551" t="b">
        <v>0</v>
      </c>
      <c r="M551" t="b">
        <v>0</v>
      </c>
      <c r="N551" t="s">
        <v>65</v>
      </c>
      <c r="O551" s="4">
        <f t="shared" si="48"/>
        <v>284</v>
      </c>
      <c r="P551" t="str">
        <f t="shared" si="49"/>
        <v>technology</v>
      </c>
      <c r="Q551" t="str">
        <f t="shared" si="50"/>
        <v>wearables</v>
      </c>
      <c r="R551">
        <f t="shared" si="51"/>
        <v>110.03018372703411</v>
      </c>
      <c r="S551" s="8">
        <f t="shared" si="52"/>
        <v>41422.208333333336</v>
      </c>
      <c r="T551" s="8">
        <f t="shared" si="53"/>
        <v>41431.208333333336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7">
        <v>1330495200</v>
      </c>
      <c r="K552" s="7">
        <v>1332306000</v>
      </c>
      <c r="L552" t="b">
        <v>0</v>
      </c>
      <c r="M552" t="b">
        <v>0</v>
      </c>
      <c r="N552" t="s">
        <v>60</v>
      </c>
      <c r="O552" s="4">
        <f t="shared" si="48"/>
        <v>4</v>
      </c>
      <c r="P552" t="str">
        <f t="shared" si="49"/>
        <v>music</v>
      </c>
      <c r="Q552" t="str">
        <f t="shared" si="50"/>
        <v>indie rock</v>
      </c>
      <c r="R552">
        <f t="shared" si="51"/>
        <v>4</v>
      </c>
      <c r="S552" s="8">
        <f t="shared" si="52"/>
        <v>40968.25</v>
      </c>
      <c r="T552" s="8">
        <f t="shared" si="53"/>
        <v>40989.208333333336</v>
      </c>
    </row>
    <row r="553" spans="1:20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7">
        <v>1419055200</v>
      </c>
      <c r="K553" s="7">
        <v>1422511200</v>
      </c>
      <c r="L553" t="b">
        <v>0</v>
      </c>
      <c r="M553" t="b">
        <v>1</v>
      </c>
      <c r="N553" t="s">
        <v>28</v>
      </c>
      <c r="O553" s="4">
        <f t="shared" si="48"/>
        <v>59</v>
      </c>
      <c r="P553" t="str">
        <f t="shared" si="49"/>
        <v>technology</v>
      </c>
      <c r="Q553" t="str">
        <f t="shared" si="50"/>
        <v>web</v>
      </c>
      <c r="R553">
        <f t="shared" si="51"/>
        <v>37.99856063332134</v>
      </c>
      <c r="S553" s="8">
        <f t="shared" si="52"/>
        <v>41993.25</v>
      </c>
      <c r="T553" s="8">
        <f t="shared" si="53"/>
        <v>42033.25</v>
      </c>
    </row>
    <row r="554" spans="1:20" ht="17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7">
        <v>1480140000</v>
      </c>
      <c r="K554" s="7">
        <v>1480312800</v>
      </c>
      <c r="L554" t="b">
        <v>0</v>
      </c>
      <c r="M554" t="b">
        <v>0</v>
      </c>
      <c r="N554" t="s">
        <v>33</v>
      </c>
      <c r="O554" s="4">
        <f t="shared" si="48"/>
        <v>99</v>
      </c>
      <c r="P554" t="str">
        <f t="shared" si="49"/>
        <v>theater</v>
      </c>
      <c r="Q554" t="str">
        <f t="shared" si="50"/>
        <v>plays</v>
      </c>
      <c r="R554">
        <f t="shared" si="51"/>
        <v>96.369565217391298</v>
      </c>
      <c r="S554" s="8">
        <f t="shared" si="52"/>
        <v>42700.25</v>
      </c>
      <c r="T554" s="8">
        <f t="shared" si="53"/>
        <v>42702.25</v>
      </c>
    </row>
    <row r="555" spans="1:20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7">
        <v>1293948000</v>
      </c>
      <c r="K555" s="7">
        <v>1294034400</v>
      </c>
      <c r="L555" t="b">
        <v>0</v>
      </c>
      <c r="M555" t="b">
        <v>0</v>
      </c>
      <c r="N555" t="s">
        <v>23</v>
      </c>
      <c r="O555" s="4">
        <f t="shared" si="48"/>
        <v>44</v>
      </c>
      <c r="P555" t="str">
        <f t="shared" si="49"/>
        <v>music</v>
      </c>
      <c r="Q555" t="str">
        <f t="shared" si="50"/>
        <v>rock</v>
      </c>
      <c r="R555">
        <f t="shared" si="51"/>
        <v>72.978599221789878</v>
      </c>
      <c r="S555" s="8">
        <f t="shared" si="52"/>
        <v>40545.25</v>
      </c>
      <c r="T555" s="8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7">
        <v>1482127200</v>
      </c>
      <c r="K556" s="7">
        <v>1482645600</v>
      </c>
      <c r="L556" t="b">
        <v>0</v>
      </c>
      <c r="M556" t="b">
        <v>0</v>
      </c>
      <c r="N556" t="s">
        <v>60</v>
      </c>
      <c r="O556" s="4">
        <f t="shared" si="48"/>
        <v>152</v>
      </c>
      <c r="P556" t="str">
        <f t="shared" si="49"/>
        <v>music</v>
      </c>
      <c r="Q556" t="str">
        <f t="shared" si="50"/>
        <v>indie rock</v>
      </c>
      <c r="R556">
        <f t="shared" si="51"/>
        <v>26.007220216606498</v>
      </c>
      <c r="S556" s="8">
        <f t="shared" si="52"/>
        <v>42723.25</v>
      </c>
      <c r="T556" s="8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7">
        <v>1396414800</v>
      </c>
      <c r="K557" s="7">
        <v>1399093200</v>
      </c>
      <c r="L557" t="b">
        <v>0</v>
      </c>
      <c r="M557" t="b">
        <v>0</v>
      </c>
      <c r="N557" t="s">
        <v>23</v>
      </c>
      <c r="O557" s="4">
        <f t="shared" si="48"/>
        <v>224</v>
      </c>
      <c r="P557" t="str">
        <f t="shared" si="49"/>
        <v>music</v>
      </c>
      <c r="Q557" t="str">
        <f t="shared" si="50"/>
        <v>rock</v>
      </c>
      <c r="R557">
        <f t="shared" si="51"/>
        <v>104.36296296296297</v>
      </c>
      <c r="S557" s="8">
        <f t="shared" si="52"/>
        <v>41731.208333333336</v>
      </c>
      <c r="T557" s="8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7">
        <v>1315285200</v>
      </c>
      <c r="K558" s="7">
        <v>1315890000</v>
      </c>
      <c r="L558" t="b">
        <v>0</v>
      </c>
      <c r="M558" t="b">
        <v>1</v>
      </c>
      <c r="N558" t="s">
        <v>206</v>
      </c>
      <c r="O558" s="4">
        <f t="shared" si="48"/>
        <v>240</v>
      </c>
      <c r="P558" t="str">
        <f t="shared" si="49"/>
        <v>publishing</v>
      </c>
      <c r="Q558" t="str">
        <f t="shared" si="50"/>
        <v>translations</v>
      </c>
      <c r="R558">
        <f t="shared" si="51"/>
        <v>102.18852459016394</v>
      </c>
      <c r="S558" s="8">
        <f t="shared" si="52"/>
        <v>40792.208333333336</v>
      </c>
      <c r="T558" s="8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7">
        <v>1443762000</v>
      </c>
      <c r="K559" s="7">
        <v>1444021200</v>
      </c>
      <c r="L559" t="b">
        <v>0</v>
      </c>
      <c r="M559" t="b">
        <v>1</v>
      </c>
      <c r="N559" t="s">
        <v>474</v>
      </c>
      <c r="O559" s="4">
        <f t="shared" si="48"/>
        <v>199</v>
      </c>
      <c r="P559" t="str">
        <f t="shared" si="49"/>
        <v>film &amp; video</v>
      </c>
      <c r="Q559" t="str">
        <f t="shared" si="50"/>
        <v>science fiction</v>
      </c>
      <c r="R559">
        <f t="shared" si="51"/>
        <v>54.117647058823529</v>
      </c>
      <c r="S559" s="8">
        <f t="shared" si="52"/>
        <v>42279.208333333328</v>
      </c>
      <c r="T559" s="8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7">
        <v>1456293600</v>
      </c>
      <c r="K560" s="7">
        <v>1460005200</v>
      </c>
      <c r="L560" t="b">
        <v>0</v>
      </c>
      <c r="M560" t="b">
        <v>0</v>
      </c>
      <c r="N560" t="s">
        <v>33</v>
      </c>
      <c r="O560" s="4">
        <f t="shared" si="48"/>
        <v>137</v>
      </c>
      <c r="P560" t="str">
        <f t="shared" si="49"/>
        <v>theater</v>
      </c>
      <c r="Q560" t="str">
        <f t="shared" si="50"/>
        <v>plays</v>
      </c>
      <c r="R560">
        <f t="shared" si="51"/>
        <v>63.222222222222221</v>
      </c>
      <c r="S560" s="8">
        <f t="shared" si="52"/>
        <v>42424.25</v>
      </c>
      <c r="T560" s="8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7">
        <v>1470114000</v>
      </c>
      <c r="K561" s="7">
        <v>1470718800</v>
      </c>
      <c r="L561" t="b">
        <v>0</v>
      </c>
      <c r="M561" t="b">
        <v>0</v>
      </c>
      <c r="N561" t="s">
        <v>33</v>
      </c>
      <c r="O561" s="4">
        <f t="shared" si="48"/>
        <v>101</v>
      </c>
      <c r="P561" t="str">
        <f t="shared" si="49"/>
        <v>theater</v>
      </c>
      <c r="Q561" t="str">
        <f t="shared" si="50"/>
        <v>plays</v>
      </c>
      <c r="R561">
        <f t="shared" si="51"/>
        <v>104.03228962818004</v>
      </c>
      <c r="S561" s="8">
        <f t="shared" si="52"/>
        <v>42584.208333333328</v>
      </c>
      <c r="T561" s="8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7">
        <v>1321596000</v>
      </c>
      <c r="K562" s="7">
        <v>1325052000</v>
      </c>
      <c r="L562" t="b">
        <v>0</v>
      </c>
      <c r="M562" t="b">
        <v>0</v>
      </c>
      <c r="N562" t="s">
        <v>71</v>
      </c>
      <c r="O562" s="4">
        <f t="shared" si="48"/>
        <v>794</v>
      </c>
      <c r="P562" t="str">
        <f t="shared" si="49"/>
        <v>film &amp; video</v>
      </c>
      <c r="Q562" t="str">
        <f t="shared" si="50"/>
        <v>animation</v>
      </c>
      <c r="R562">
        <f t="shared" si="51"/>
        <v>49.994334277620396</v>
      </c>
      <c r="S562" s="8">
        <f t="shared" si="52"/>
        <v>40865.25</v>
      </c>
      <c r="T562" s="8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7">
        <v>1318827600</v>
      </c>
      <c r="K563" s="7">
        <v>1319000400</v>
      </c>
      <c r="L563" t="b">
        <v>0</v>
      </c>
      <c r="M563" t="b">
        <v>0</v>
      </c>
      <c r="N563" t="s">
        <v>33</v>
      </c>
      <c r="O563" s="4">
        <f t="shared" si="48"/>
        <v>370</v>
      </c>
      <c r="P563" t="str">
        <f t="shared" si="49"/>
        <v>theater</v>
      </c>
      <c r="Q563" t="str">
        <f t="shared" si="50"/>
        <v>plays</v>
      </c>
      <c r="R563">
        <f t="shared" si="51"/>
        <v>56.015151515151516</v>
      </c>
      <c r="S563" s="8">
        <f t="shared" si="52"/>
        <v>40833.208333333336</v>
      </c>
      <c r="T563" s="8">
        <f t="shared" si="53"/>
        <v>40835.208333333336</v>
      </c>
    </row>
    <row r="564" spans="1:20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7">
        <v>1552366800</v>
      </c>
      <c r="K564" s="7">
        <v>1552539600</v>
      </c>
      <c r="L564" t="b">
        <v>0</v>
      </c>
      <c r="M564" t="b">
        <v>0</v>
      </c>
      <c r="N564" t="s">
        <v>23</v>
      </c>
      <c r="O564" s="4">
        <f t="shared" si="48"/>
        <v>13</v>
      </c>
      <c r="P564" t="str">
        <f t="shared" si="49"/>
        <v>music</v>
      </c>
      <c r="Q564" t="str">
        <f t="shared" si="50"/>
        <v>rock</v>
      </c>
      <c r="R564">
        <f t="shared" si="51"/>
        <v>48.807692307692307</v>
      </c>
      <c r="S564" s="8">
        <f t="shared" si="52"/>
        <v>43536.208333333328</v>
      </c>
      <c r="T564" s="8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7">
        <v>1542088800</v>
      </c>
      <c r="K565" s="7">
        <v>1543816800</v>
      </c>
      <c r="L565" t="b">
        <v>0</v>
      </c>
      <c r="M565" t="b">
        <v>0</v>
      </c>
      <c r="N565" t="s">
        <v>42</v>
      </c>
      <c r="O565" s="4">
        <f t="shared" si="48"/>
        <v>138</v>
      </c>
      <c r="P565" t="str">
        <f t="shared" si="49"/>
        <v>film &amp; video</v>
      </c>
      <c r="Q565" t="str">
        <f t="shared" si="50"/>
        <v>documentary</v>
      </c>
      <c r="R565">
        <f t="shared" si="51"/>
        <v>60.082352941176474</v>
      </c>
      <c r="S565" s="8">
        <f t="shared" si="52"/>
        <v>43417.25</v>
      </c>
      <c r="T565" s="8">
        <f t="shared" si="53"/>
        <v>43437.25</v>
      </c>
    </row>
    <row r="566" spans="1:20" ht="17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7">
        <v>1426395600</v>
      </c>
      <c r="K566" s="7">
        <v>1427086800</v>
      </c>
      <c r="L566" t="b">
        <v>0</v>
      </c>
      <c r="M566" t="b">
        <v>0</v>
      </c>
      <c r="N566" t="s">
        <v>33</v>
      </c>
      <c r="O566" s="4">
        <f t="shared" si="48"/>
        <v>84</v>
      </c>
      <c r="P566" t="str">
        <f t="shared" si="49"/>
        <v>theater</v>
      </c>
      <c r="Q566" t="str">
        <f t="shared" si="50"/>
        <v>plays</v>
      </c>
      <c r="R566">
        <f t="shared" si="51"/>
        <v>78.990502793296088</v>
      </c>
      <c r="S566" s="8">
        <f t="shared" si="52"/>
        <v>42078.208333333328</v>
      </c>
      <c r="T566" s="8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7">
        <v>1321336800</v>
      </c>
      <c r="K567" s="7">
        <v>1323064800</v>
      </c>
      <c r="L567" t="b">
        <v>0</v>
      </c>
      <c r="M567" t="b">
        <v>0</v>
      </c>
      <c r="N567" t="s">
        <v>33</v>
      </c>
      <c r="O567" s="4">
        <f t="shared" si="48"/>
        <v>205</v>
      </c>
      <c r="P567" t="str">
        <f t="shared" si="49"/>
        <v>theater</v>
      </c>
      <c r="Q567" t="str">
        <f t="shared" si="50"/>
        <v>plays</v>
      </c>
      <c r="R567">
        <f t="shared" si="51"/>
        <v>53.99499443826474</v>
      </c>
      <c r="S567" s="8">
        <f t="shared" si="52"/>
        <v>40862.25</v>
      </c>
      <c r="T567" s="8">
        <f t="shared" si="53"/>
        <v>40882.25</v>
      </c>
    </row>
    <row r="568" spans="1:20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7">
        <v>1456293600</v>
      </c>
      <c r="K568" s="7">
        <v>1458277200</v>
      </c>
      <c r="L568" t="b">
        <v>0</v>
      </c>
      <c r="M568" t="b">
        <v>1</v>
      </c>
      <c r="N568" t="s">
        <v>50</v>
      </c>
      <c r="O568" s="4">
        <f t="shared" si="48"/>
        <v>44</v>
      </c>
      <c r="P568" t="str">
        <f t="shared" si="49"/>
        <v>music</v>
      </c>
      <c r="Q568" t="str">
        <f t="shared" si="50"/>
        <v>electric music</v>
      </c>
      <c r="R568">
        <f t="shared" si="51"/>
        <v>111.45945945945945</v>
      </c>
      <c r="S568" s="8">
        <f t="shared" si="52"/>
        <v>42424.25</v>
      </c>
      <c r="T568" s="8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7">
        <v>1404968400</v>
      </c>
      <c r="K569" s="7">
        <v>1405141200</v>
      </c>
      <c r="L569" t="b">
        <v>0</v>
      </c>
      <c r="M569" t="b">
        <v>0</v>
      </c>
      <c r="N569" t="s">
        <v>23</v>
      </c>
      <c r="O569" s="4">
        <f t="shared" si="48"/>
        <v>219</v>
      </c>
      <c r="P569" t="str">
        <f t="shared" si="49"/>
        <v>music</v>
      </c>
      <c r="Q569" t="str">
        <f t="shared" si="50"/>
        <v>rock</v>
      </c>
      <c r="R569">
        <f t="shared" si="51"/>
        <v>60.922131147540981</v>
      </c>
      <c r="S569" s="8">
        <f t="shared" si="52"/>
        <v>41830.208333333336</v>
      </c>
      <c r="T569" s="8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7">
        <v>1279170000</v>
      </c>
      <c r="K570" s="7">
        <v>1283058000</v>
      </c>
      <c r="L570" t="b">
        <v>0</v>
      </c>
      <c r="M570" t="b">
        <v>0</v>
      </c>
      <c r="N570" t="s">
        <v>33</v>
      </c>
      <c r="O570" s="4">
        <f t="shared" si="48"/>
        <v>186</v>
      </c>
      <c r="P570" t="str">
        <f t="shared" si="49"/>
        <v>theater</v>
      </c>
      <c r="Q570" t="str">
        <f t="shared" si="50"/>
        <v>plays</v>
      </c>
      <c r="R570">
        <f t="shared" si="51"/>
        <v>26.0015444015444</v>
      </c>
      <c r="S570" s="8">
        <f t="shared" si="52"/>
        <v>40374.208333333336</v>
      </c>
      <c r="T570" s="8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7">
        <v>1294725600</v>
      </c>
      <c r="K571" s="7">
        <v>1295762400</v>
      </c>
      <c r="L571" t="b">
        <v>0</v>
      </c>
      <c r="M571" t="b">
        <v>0</v>
      </c>
      <c r="N571" t="s">
        <v>71</v>
      </c>
      <c r="O571" s="4">
        <f t="shared" si="48"/>
        <v>237</v>
      </c>
      <c r="P571" t="str">
        <f t="shared" si="49"/>
        <v>film &amp; video</v>
      </c>
      <c r="Q571" t="str">
        <f t="shared" si="50"/>
        <v>animation</v>
      </c>
      <c r="R571">
        <f t="shared" si="51"/>
        <v>80.993208828522924</v>
      </c>
      <c r="S571" s="8">
        <f t="shared" si="52"/>
        <v>40554.25</v>
      </c>
      <c r="T571" s="8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7">
        <v>1419055200</v>
      </c>
      <c r="K572" s="7">
        <v>1419573600</v>
      </c>
      <c r="L572" t="b">
        <v>0</v>
      </c>
      <c r="M572" t="b">
        <v>1</v>
      </c>
      <c r="N572" t="s">
        <v>23</v>
      </c>
      <c r="O572" s="4">
        <f t="shared" si="48"/>
        <v>306</v>
      </c>
      <c r="P572" t="str">
        <f t="shared" si="49"/>
        <v>music</v>
      </c>
      <c r="Q572" t="str">
        <f t="shared" si="50"/>
        <v>rock</v>
      </c>
      <c r="R572">
        <f t="shared" si="51"/>
        <v>34.995963302752294</v>
      </c>
      <c r="S572" s="8">
        <f t="shared" si="52"/>
        <v>41993.25</v>
      </c>
      <c r="T572" s="8">
        <f t="shared" si="53"/>
        <v>41999.25</v>
      </c>
    </row>
    <row r="573" spans="1:20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7">
        <v>1434690000</v>
      </c>
      <c r="K573" s="7">
        <v>1438750800</v>
      </c>
      <c r="L573" t="b">
        <v>0</v>
      </c>
      <c r="M573" t="b">
        <v>0</v>
      </c>
      <c r="N573" t="s">
        <v>100</v>
      </c>
      <c r="O573" s="4">
        <f t="shared" si="48"/>
        <v>94</v>
      </c>
      <c r="P573" t="str">
        <f t="shared" si="49"/>
        <v>film &amp; video</v>
      </c>
      <c r="Q573" t="str">
        <f t="shared" si="50"/>
        <v>shorts</v>
      </c>
      <c r="R573">
        <f t="shared" si="51"/>
        <v>94.142857142857139</v>
      </c>
      <c r="S573" s="8">
        <f t="shared" si="52"/>
        <v>42174.208333333328</v>
      </c>
      <c r="T573" s="8">
        <f t="shared" si="53"/>
        <v>42221.208333333328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7">
        <v>1443416400</v>
      </c>
      <c r="K574" s="7">
        <v>1444798800</v>
      </c>
      <c r="L574" t="b">
        <v>0</v>
      </c>
      <c r="M574" t="b">
        <v>1</v>
      </c>
      <c r="N574" t="s">
        <v>23</v>
      </c>
      <c r="O574" s="4">
        <f t="shared" si="48"/>
        <v>54</v>
      </c>
      <c r="P574" t="str">
        <f t="shared" si="49"/>
        <v>music</v>
      </c>
      <c r="Q574" t="str">
        <f t="shared" si="50"/>
        <v>rock</v>
      </c>
      <c r="R574">
        <f t="shared" si="51"/>
        <v>52.085106382978722</v>
      </c>
      <c r="S574" s="8">
        <f t="shared" si="52"/>
        <v>42275.208333333328</v>
      </c>
      <c r="T574" s="8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7">
        <v>1399006800</v>
      </c>
      <c r="K575" s="7">
        <v>1399179600</v>
      </c>
      <c r="L575" t="b">
        <v>0</v>
      </c>
      <c r="M575" t="b">
        <v>0</v>
      </c>
      <c r="N575" t="s">
        <v>1029</v>
      </c>
      <c r="O575" s="4">
        <f t="shared" si="48"/>
        <v>112</v>
      </c>
      <c r="P575" t="str">
        <f t="shared" si="49"/>
        <v>journalism</v>
      </c>
      <c r="Q575" t="str">
        <f t="shared" si="50"/>
        <v>audio</v>
      </c>
      <c r="R575">
        <f t="shared" si="51"/>
        <v>24.986666666666668</v>
      </c>
      <c r="S575" s="8">
        <f t="shared" si="52"/>
        <v>41761.208333333336</v>
      </c>
      <c r="T575" s="8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7">
        <v>1575698400</v>
      </c>
      <c r="K576" s="7">
        <v>1576562400</v>
      </c>
      <c r="L576" t="b">
        <v>0</v>
      </c>
      <c r="M576" t="b">
        <v>1</v>
      </c>
      <c r="N576" t="s">
        <v>17</v>
      </c>
      <c r="O576" s="4">
        <f t="shared" si="48"/>
        <v>369</v>
      </c>
      <c r="P576" t="str">
        <f t="shared" si="49"/>
        <v>food</v>
      </c>
      <c r="Q576" t="str">
        <f t="shared" si="50"/>
        <v>food trucks</v>
      </c>
      <c r="R576">
        <f t="shared" si="51"/>
        <v>69.215277777777771</v>
      </c>
      <c r="S576" s="8">
        <f t="shared" si="52"/>
        <v>43806.25</v>
      </c>
      <c r="T576" s="8">
        <f t="shared" si="53"/>
        <v>43816.25</v>
      </c>
    </row>
    <row r="577" spans="1:20" ht="17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7">
        <v>1400562000</v>
      </c>
      <c r="K577" s="7">
        <v>1400821200</v>
      </c>
      <c r="L577" t="b">
        <v>0</v>
      </c>
      <c r="M577" t="b">
        <v>1</v>
      </c>
      <c r="N577" t="s">
        <v>33</v>
      </c>
      <c r="O577" s="4">
        <f t="shared" si="48"/>
        <v>63</v>
      </c>
      <c r="P577" t="str">
        <f t="shared" si="49"/>
        <v>theater</v>
      </c>
      <c r="Q577" t="str">
        <f t="shared" si="50"/>
        <v>plays</v>
      </c>
      <c r="R577">
        <f t="shared" si="51"/>
        <v>93.944444444444443</v>
      </c>
      <c r="S577" s="8">
        <f t="shared" si="52"/>
        <v>41779.208333333336</v>
      </c>
      <c r="T577" s="8">
        <f t="shared" si="53"/>
        <v>41782.208333333336</v>
      </c>
    </row>
    <row r="578" spans="1:20" ht="34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7">
        <v>1509512400</v>
      </c>
      <c r="K578" s="7">
        <v>1510984800</v>
      </c>
      <c r="L578" t="b">
        <v>0</v>
      </c>
      <c r="M578" t="b">
        <v>0</v>
      </c>
      <c r="N578" t="s">
        <v>33</v>
      </c>
      <c r="O578" s="4">
        <f t="shared" si="48"/>
        <v>65</v>
      </c>
      <c r="P578" t="str">
        <f t="shared" si="49"/>
        <v>theater</v>
      </c>
      <c r="Q578" t="str">
        <f t="shared" si="50"/>
        <v>plays</v>
      </c>
      <c r="R578">
        <f t="shared" si="51"/>
        <v>98.40625</v>
      </c>
      <c r="S578" s="8">
        <f t="shared" si="52"/>
        <v>43040.208333333328</v>
      </c>
      <c r="T578" s="8">
        <f t="shared" si="53"/>
        <v>43057.25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7">
        <v>1299823200</v>
      </c>
      <c r="K579" s="7">
        <v>1302066000</v>
      </c>
      <c r="L579" t="b">
        <v>0</v>
      </c>
      <c r="M579" t="b">
        <v>0</v>
      </c>
      <c r="N579" t="s">
        <v>159</v>
      </c>
      <c r="O579" s="4">
        <f t="shared" ref="O579:O642" si="54">ROUND(E579/D579*100,0)</f>
        <v>19</v>
      </c>
      <c r="P579" t="str">
        <f t="shared" ref="P579:P642" si="55">LEFT(N579,FIND("/",N579)-1)</f>
        <v>music</v>
      </c>
      <c r="Q579" t="str">
        <f t="shared" ref="Q579:Q642" si="56">RIGHT(N579,LEN(N579)-SEARCH("/",N579))</f>
        <v>jazz</v>
      </c>
      <c r="R579">
        <f t="shared" ref="R579:R642" si="57">AVERAGE(E579/G579)</f>
        <v>41.783783783783782</v>
      </c>
      <c r="S579" s="8">
        <f t="shared" ref="S579:S642" si="58">(((J579/60)/60)/24)+DATE(1970,1,1)</f>
        <v>40613.25</v>
      </c>
      <c r="T579" s="8">
        <f t="shared" ref="T579:T642" si="59">(((K579/60)/60)/24)+DATE(1970,1,1)</f>
        <v>40639.208333333336</v>
      </c>
    </row>
    <row r="580" spans="1:20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7">
        <v>1322719200</v>
      </c>
      <c r="K580" s="7">
        <v>1322978400</v>
      </c>
      <c r="L580" t="b">
        <v>0</v>
      </c>
      <c r="M580" t="b">
        <v>0</v>
      </c>
      <c r="N580" t="s">
        <v>474</v>
      </c>
      <c r="O580" s="4">
        <f t="shared" si="54"/>
        <v>17</v>
      </c>
      <c r="P580" t="str">
        <f t="shared" si="55"/>
        <v>film &amp; video</v>
      </c>
      <c r="Q580" t="str">
        <f t="shared" si="56"/>
        <v>science fiction</v>
      </c>
      <c r="R580">
        <f t="shared" si="57"/>
        <v>65.991836734693877</v>
      </c>
      <c r="S580" s="8">
        <f t="shared" si="58"/>
        <v>40878.25</v>
      </c>
      <c r="T580" s="8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7">
        <v>1312693200</v>
      </c>
      <c r="K581" s="7">
        <v>1313730000</v>
      </c>
      <c r="L581" t="b">
        <v>0</v>
      </c>
      <c r="M581" t="b">
        <v>0</v>
      </c>
      <c r="N581" t="s">
        <v>159</v>
      </c>
      <c r="O581" s="4">
        <f t="shared" si="54"/>
        <v>101</v>
      </c>
      <c r="P581" t="str">
        <f t="shared" si="55"/>
        <v>music</v>
      </c>
      <c r="Q581" t="str">
        <f t="shared" si="56"/>
        <v>jazz</v>
      </c>
      <c r="R581">
        <f t="shared" si="57"/>
        <v>72.05747126436782</v>
      </c>
      <c r="S581" s="8">
        <f t="shared" si="58"/>
        <v>40762.208333333336</v>
      </c>
      <c r="T581" s="8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7">
        <v>1393394400</v>
      </c>
      <c r="K582" s="7">
        <v>1394085600</v>
      </c>
      <c r="L582" t="b">
        <v>0</v>
      </c>
      <c r="M582" t="b">
        <v>0</v>
      </c>
      <c r="N582" t="s">
        <v>33</v>
      </c>
      <c r="O582" s="4">
        <f t="shared" si="54"/>
        <v>342</v>
      </c>
      <c r="P582" t="str">
        <f t="shared" si="55"/>
        <v>theater</v>
      </c>
      <c r="Q582" t="str">
        <f t="shared" si="56"/>
        <v>plays</v>
      </c>
      <c r="R582">
        <f t="shared" si="57"/>
        <v>48.003209242618745</v>
      </c>
      <c r="S582" s="8">
        <f t="shared" si="58"/>
        <v>41696.25</v>
      </c>
      <c r="T582" s="8">
        <f t="shared" si="59"/>
        <v>41704.25</v>
      </c>
    </row>
    <row r="583" spans="1:20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7">
        <v>1304053200</v>
      </c>
      <c r="K583" s="7">
        <v>1305349200</v>
      </c>
      <c r="L583" t="b">
        <v>0</v>
      </c>
      <c r="M583" t="b">
        <v>0</v>
      </c>
      <c r="N583" t="s">
        <v>28</v>
      </c>
      <c r="O583" s="4">
        <f t="shared" si="54"/>
        <v>64</v>
      </c>
      <c r="P583" t="str">
        <f t="shared" si="55"/>
        <v>technology</v>
      </c>
      <c r="Q583" t="str">
        <f t="shared" si="56"/>
        <v>web</v>
      </c>
      <c r="R583">
        <f t="shared" si="57"/>
        <v>54.098591549295776</v>
      </c>
      <c r="S583" s="8">
        <f t="shared" si="58"/>
        <v>40662.208333333336</v>
      </c>
      <c r="T583" s="8">
        <f t="shared" si="59"/>
        <v>40677.208333333336</v>
      </c>
    </row>
    <row r="584" spans="1:20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7">
        <v>1433912400</v>
      </c>
      <c r="K584" s="7">
        <v>1434344400</v>
      </c>
      <c r="L584" t="b">
        <v>0</v>
      </c>
      <c r="M584" t="b">
        <v>1</v>
      </c>
      <c r="N584" t="s">
        <v>89</v>
      </c>
      <c r="O584" s="4">
        <f t="shared" si="54"/>
        <v>52</v>
      </c>
      <c r="P584" t="str">
        <f t="shared" si="55"/>
        <v>games</v>
      </c>
      <c r="Q584" t="str">
        <f t="shared" si="56"/>
        <v>video games</v>
      </c>
      <c r="R584">
        <f t="shared" si="57"/>
        <v>107.88095238095238</v>
      </c>
      <c r="S584" s="8">
        <f t="shared" si="58"/>
        <v>42165.208333333328</v>
      </c>
      <c r="T584" s="8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7">
        <v>1329717600</v>
      </c>
      <c r="K585" s="7">
        <v>1331186400</v>
      </c>
      <c r="L585" t="b">
        <v>0</v>
      </c>
      <c r="M585" t="b">
        <v>0</v>
      </c>
      <c r="N585" t="s">
        <v>42</v>
      </c>
      <c r="O585" s="4">
        <f t="shared" si="54"/>
        <v>322</v>
      </c>
      <c r="P585" t="str">
        <f t="shared" si="55"/>
        <v>film &amp; video</v>
      </c>
      <c r="Q585" t="str">
        <f t="shared" si="56"/>
        <v>documentary</v>
      </c>
      <c r="R585">
        <f t="shared" si="57"/>
        <v>67.034103410341032</v>
      </c>
      <c r="S585" s="8">
        <f t="shared" si="58"/>
        <v>40959.25</v>
      </c>
      <c r="T585" s="8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7">
        <v>1335330000</v>
      </c>
      <c r="K586" s="7">
        <v>1336539600</v>
      </c>
      <c r="L586" t="b">
        <v>0</v>
      </c>
      <c r="M586" t="b">
        <v>0</v>
      </c>
      <c r="N586" t="s">
        <v>28</v>
      </c>
      <c r="O586" s="4">
        <f t="shared" si="54"/>
        <v>120</v>
      </c>
      <c r="P586" t="str">
        <f t="shared" si="55"/>
        <v>technology</v>
      </c>
      <c r="Q586" t="str">
        <f t="shared" si="56"/>
        <v>web</v>
      </c>
      <c r="R586">
        <f t="shared" si="57"/>
        <v>64.01425914445133</v>
      </c>
      <c r="S586" s="8">
        <f t="shared" si="58"/>
        <v>41024.208333333336</v>
      </c>
      <c r="T586" s="8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7">
        <v>1268888400</v>
      </c>
      <c r="K587" s="7">
        <v>1269752400</v>
      </c>
      <c r="L587" t="b">
        <v>0</v>
      </c>
      <c r="M587" t="b">
        <v>0</v>
      </c>
      <c r="N587" t="s">
        <v>206</v>
      </c>
      <c r="O587" s="4">
        <f t="shared" si="54"/>
        <v>147</v>
      </c>
      <c r="P587" t="str">
        <f t="shared" si="55"/>
        <v>publishing</v>
      </c>
      <c r="Q587" t="str">
        <f t="shared" si="56"/>
        <v>translations</v>
      </c>
      <c r="R587">
        <f t="shared" si="57"/>
        <v>96.066176470588232</v>
      </c>
      <c r="S587" s="8">
        <f t="shared" si="58"/>
        <v>40255.208333333336</v>
      </c>
      <c r="T587" s="8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7">
        <v>1289973600</v>
      </c>
      <c r="K588" s="7">
        <v>1291615200</v>
      </c>
      <c r="L588" t="b">
        <v>0</v>
      </c>
      <c r="M588" t="b">
        <v>0</v>
      </c>
      <c r="N588" t="s">
        <v>23</v>
      </c>
      <c r="O588" s="4">
        <f t="shared" si="54"/>
        <v>951</v>
      </c>
      <c r="P588" t="str">
        <f t="shared" si="55"/>
        <v>music</v>
      </c>
      <c r="Q588" t="str">
        <f t="shared" si="56"/>
        <v>rock</v>
      </c>
      <c r="R588">
        <f t="shared" si="57"/>
        <v>51.184615384615384</v>
      </c>
      <c r="S588" s="8">
        <f t="shared" si="58"/>
        <v>40499.25</v>
      </c>
      <c r="T588" s="8">
        <f t="shared" si="59"/>
        <v>40518.25</v>
      </c>
    </row>
    <row r="589" spans="1:20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7">
        <v>1547877600</v>
      </c>
      <c r="K589" s="7">
        <v>1552366800</v>
      </c>
      <c r="L589" t="b">
        <v>0</v>
      </c>
      <c r="M589" t="b">
        <v>1</v>
      </c>
      <c r="N589" t="s">
        <v>17</v>
      </c>
      <c r="O589" s="4">
        <f t="shared" si="54"/>
        <v>73</v>
      </c>
      <c r="P589" t="str">
        <f t="shared" si="55"/>
        <v>food</v>
      </c>
      <c r="Q589" t="str">
        <f t="shared" si="56"/>
        <v>food trucks</v>
      </c>
      <c r="R589">
        <f t="shared" si="57"/>
        <v>43.92307692307692</v>
      </c>
      <c r="S589" s="8">
        <f t="shared" si="58"/>
        <v>43484.25</v>
      </c>
      <c r="T589" s="8">
        <f t="shared" si="59"/>
        <v>43536.208333333328</v>
      </c>
    </row>
    <row r="590" spans="1:20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7">
        <v>1269493200</v>
      </c>
      <c r="K590" s="7">
        <v>1272171600</v>
      </c>
      <c r="L590" t="b">
        <v>0</v>
      </c>
      <c r="M590" t="b">
        <v>0</v>
      </c>
      <c r="N590" t="s">
        <v>33</v>
      </c>
      <c r="O590" s="4">
        <f t="shared" si="54"/>
        <v>79</v>
      </c>
      <c r="P590" t="str">
        <f t="shared" si="55"/>
        <v>theater</v>
      </c>
      <c r="Q590" t="str">
        <f t="shared" si="56"/>
        <v>plays</v>
      </c>
      <c r="R590">
        <f t="shared" si="57"/>
        <v>91.021198830409361</v>
      </c>
      <c r="S590" s="8">
        <f t="shared" si="58"/>
        <v>40262.208333333336</v>
      </c>
      <c r="T590" s="8">
        <f t="shared" si="59"/>
        <v>40293.208333333336</v>
      </c>
    </row>
    <row r="591" spans="1:20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7">
        <v>1436072400</v>
      </c>
      <c r="K591" s="7">
        <v>1436677200</v>
      </c>
      <c r="L591" t="b">
        <v>0</v>
      </c>
      <c r="M591" t="b">
        <v>0</v>
      </c>
      <c r="N591" t="s">
        <v>42</v>
      </c>
      <c r="O591" s="4">
        <f t="shared" si="54"/>
        <v>65</v>
      </c>
      <c r="P591" t="str">
        <f t="shared" si="55"/>
        <v>film &amp; video</v>
      </c>
      <c r="Q591" t="str">
        <f t="shared" si="56"/>
        <v>documentary</v>
      </c>
      <c r="R591">
        <f t="shared" si="57"/>
        <v>50.127450980392155</v>
      </c>
      <c r="S591" s="8">
        <f t="shared" si="58"/>
        <v>42190.208333333328</v>
      </c>
      <c r="T591" s="8">
        <f t="shared" si="59"/>
        <v>42197.208333333328</v>
      </c>
    </row>
    <row r="592" spans="1:20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7">
        <v>1419141600</v>
      </c>
      <c r="K592" s="7">
        <v>1420092000</v>
      </c>
      <c r="L592" t="b">
        <v>0</v>
      </c>
      <c r="M592" t="b">
        <v>0</v>
      </c>
      <c r="N592" t="s">
        <v>133</v>
      </c>
      <c r="O592" s="4">
        <f t="shared" si="54"/>
        <v>82</v>
      </c>
      <c r="P592" t="str">
        <f t="shared" si="55"/>
        <v>publishing</v>
      </c>
      <c r="Q592" t="str">
        <f t="shared" si="56"/>
        <v>radio &amp; podcasts</v>
      </c>
      <c r="R592">
        <f t="shared" si="57"/>
        <v>67.720930232558146</v>
      </c>
      <c r="S592" s="8">
        <f t="shared" si="58"/>
        <v>41994.25</v>
      </c>
      <c r="T592" s="8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7">
        <v>1279083600</v>
      </c>
      <c r="K593" s="7">
        <v>1279947600</v>
      </c>
      <c r="L593" t="b">
        <v>0</v>
      </c>
      <c r="M593" t="b">
        <v>0</v>
      </c>
      <c r="N593" t="s">
        <v>89</v>
      </c>
      <c r="O593" s="4">
        <f t="shared" si="54"/>
        <v>1038</v>
      </c>
      <c r="P593" t="str">
        <f t="shared" si="55"/>
        <v>games</v>
      </c>
      <c r="Q593" t="str">
        <f t="shared" si="56"/>
        <v>video games</v>
      </c>
      <c r="R593">
        <f t="shared" si="57"/>
        <v>61.03921568627451</v>
      </c>
      <c r="S593" s="8">
        <f t="shared" si="58"/>
        <v>40373.208333333336</v>
      </c>
      <c r="T593" s="8">
        <f t="shared" si="59"/>
        <v>40383.208333333336</v>
      </c>
    </row>
    <row r="594" spans="1:20" ht="34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7">
        <v>1401426000</v>
      </c>
      <c r="K594" s="7">
        <v>1402203600</v>
      </c>
      <c r="L594" t="b">
        <v>0</v>
      </c>
      <c r="M594" t="b">
        <v>0</v>
      </c>
      <c r="N594" t="s">
        <v>33</v>
      </c>
      <c r="O594" s="4">
        <f t="shared" si="54"/>
        <v>13</v>
      </c>
      <c r="P594" t="str">
        <f t="shared" si="55"/>
        <v>theater</v>
      </c>
      <c r="Q594" t="str">
        <f t="shared" si="56"/>
        <v>plays</v>
      </c>
      <c r="R594">
        <f t="shared" si="57"/>
        <v>80.011857707509876</v>
      </c>
      <c r="S594" s="8">
        <f t="shared" si="58"/>
        <v>41789.208333333336</v>
      </c>
      <c r="T594" s="8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7">
        <v>1395810000</v>
      </c>
      <c r="K595" s="7">
        <v>1396933200</v>
      </c>
      <c r="L595" t="b">
        <v>0</v>
      </c>
      <c r="M595" t="b">
        <v>0</v>
      </c>
      <c r="N595" t="s">
        <v>71</v>
      </c>
      <c r="O595" s="4">
        <f t="shared" si="54"/>
        <v>155</v>
      </c>
      <c r="P595" t="str">
        <f t="shared" si="55"/>
        <v>film &amp; video</v>
      </c>
      <c r="Q595" t="str">
        <f t="shared" si="56"/>
        <v>animation</v>
      </c>
      <c r="R595">
        <f t="shared" si="57"/>
        <v>47.001497753369947</v>
      </c>
      <c r="S595" s="8">
        <f t="shared" si="58"/>
        <v>41724.208333333336</v>
      </c>
      <c r="T595" s="8">
        <f t="shared" si="59"/>
        <v>41737.208333333336</v>
      </c>
    </row>
    <row r="596" spans="1:20" ht="34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7">
        <v>1467003600</v>
      </c>
      <c r="K596" s="7">
        <v>1467262800</v>
      </c>
      <c r="L596" t="b">
        <v>0</v>
      </c>
      <c r="M596" t="b">
        <v>1</v>
      </c>
      <c r="N596" t="s">
        <v>33</v>
      </c>
      <c r="O596" s="4">
        <f t="shared" si="54"/>
        <v>7</v>
      </c>
      <c r="P596" t="str">
        <f t="shared" si="55"/>
        <v>theater</v>
      </c>
      <c r="Q596" t="str">
        <f t="shared" si="56"/>
        <v>plays</v>
      </c>
      <c r="R596">
        <f t="shared" si="57"/>
        <v>71.127388535031841</v>
      </c>
      <c r="S596" s="8">
        <f t="shared" si="58"/>
        <v>42548.208333333328</v>
      </c>
      <c r="T596" s="8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7">
        <v>1268715600</v>
      </c>
      <c r="K597" s="7">
        <v>1270530000</v>
      </c>
      <c r="L597" t="b">
        <v>0</v>
      </c>
      <c r="M597" t="b">
        <v>1</v>
      </c>
      <c r="N597" t="s">
        <v>33</v>
      </c>
      <c r="O597" s="4">
        <f t="shared" si="54"/>
        <v>209</v>
      </c>
      <c r="P597" t="str">
        <f t="shared" si="55"/>
        <v>theater</v>
      </c>
      <c r="Q597" t="str">
        <f t="shared" si="56"/>
        <v>plays</v>
      </c>
      <c r="R597">
        <f t="shared" si="57"/>
        <v>89.99079189686924</v>
      </c>
      <c r="S597" s="8">
        <f t="shared" si="58"/>
        <v>40253.208333333336</v>
      </c>
      <c r="T597" s="8">
        <f t="shared" si="59"/>
        <v>40274.208333333336</v>
      </c>
    </row>
    <row r="598" spans="1:20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7">
        <v>1457157600</v>
      </c>
      <c r="K598" s="7">
        <v>1457762400</v>
      </c>
      <c r="L598" t="b">
        <v>0</v>
      </c>
      <c r="M598" t="b">
        <v>1</v>
      </c>
      <c r="N598" t="s">
        <v>53</v>
      </c>
      <c r="O598" s="4">
        <f t="shared" si="54"/>
        <v>100</v>
      </c>
      <c r="P598" t="str">
        <f t="shared" si="55"/>
        <v>film &amp; video</v>
      </c>
      <c r="Q598" t="str">
        <f t="shared" si="56"/>
        <v>drama</v>
      </c>
      <c r="R598">
        <f t="shared" si="57"/>
        <v>43.032786885245905</v>
      </c>
      <c r="S598" s="8">
        <f t="shared" si="58"/>
        <v>42434.25</v>
      </c>
      <c r="T598" s="8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7">
        <v>1573970400</v>
      </c>
      <c r="K599" s="7">
        <v>1575525600</v>
      </c>
      <c r="L599" t="b">
        <v>0</v>
      </c>
      <c r="M599" t="b">
        <v>0</v>
      </c>
      <c r="N599" t="s">
        <v>33</v>
      </c>
      <c r="O599" s="4">
        <f t="shared" si="54"/>
        <v>202</v>
      </c>
      <c r="P599" t="str">
        <f t="shared" si="55"/>
        <v>theater</v>
      </c>
      <c r="Q599" t="str">
        <f t="shared" si="56"/>
        <v>plays</v>
      </c>
      <c r="R599">
        <f t="shared" si="57"/>
        <v>67.997714808043881</v>
      </c>
      <c r="S599" s="8">
        <f t="shared" si="58"/>
        <v>43786.25</v>
      </c>
      <c r="T599" s="8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7">
        <v>1276578000</v>
      </c>
      <c r="K600" s="7">
        <v>1279083600</v>
      </c>
      <c r="L600" t="b">
        <v>0</v>
      </c>
      <c r="M600" t="b">
        <v>0</v>
      </c>
      <c r="N600" t="s">
        <v>23</v>
      </c>
      <c r="O600" s="4">
        <f t="shared" si="54"/>
        <v>162</v>
      </c>
      <c r="P600" t="str">
        <f t="shared" si="55"/>
        <v>music</v>
      </c>
      <c r="Q600" t="str">
        <f t="shared" si="56"/>
        <v>rock</v>
      </c>
      <c r="R600">
        <f t="shared" si="57"/>
        <v>73.004566210045667</v>
      </c>
      <c r="S600" s="8">
        <f t="shared" si="58"/>
        <v>40344.208333333336</v>
      </c>
      <c r="T600" s="8">
        <f t="shared" si="59"/>
        <v>40373.208333333336</v>
      </c>
    </row>
    <row r="601" spans="1:20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7">
        <v>1423720800</v>
      </c>
      <c r="K601" s="7">
        <v>1424412000</v>
      </c>
      <c r="L601" t="b">
        <v>0</v>
      </c>
      <c r="M601" t="b">
        <v>0</v>
      </c>
      <c r="N601" t="s">
        <v>42</v>
      </c>
      <c r="O601" s="4">
        <f t="shared" si="54"/>
        <v>4</v>
      </c>
      <c r="P601" t="str">
        <f t="shared" si="55"/>
        <v>film &amp; video</v>
      </c>
      <c r="Q601" t="str">
        <f t="shared" si="56"/>
        <v>documentary</v>
      </c>
      <c r="R601">
        <f t="shared" si="57"/>
        <v>62.341463414634148</v>
      </c>
      <c r="S601" s="8">
        <f t="shared" si="58"/>
        <v>42047.25</v>
      </c>
      <c r="T601" s="8">
        <f t="shared" si="59"/>
        <v>42055.25</v>
      </c>
    </row>
    <row r="602" spans="1:20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7">
        <v>1375160400</v>
      </c>
      <c r="K602" s="7">
        <v>1376197200</v>
      </c>
      <c r="L602" t="b">
        <v>0</v>
      </c>
      <c r="M602" t="b">
        <v>0</v>
      </c>
      <c r="N602" t="s">
        <v>17</v>
      </c>
      <c r="O602" s="4">
        <f t="shared" si="54"/>
        <v>5</v>
      </c>
      <c r="P602" t="str">
        <f t="shared" si="55"/>
        <v>food</v>
      </c>
      <c r="Q602" t="str">
        <f t="shared" si="56"/>
        <v>food trucks</v>
      </c>
      <c r="R602">
        <f t="shared" si="57"/>
        <v>5</v>
      </c>
      <c r="S602" s="8">
        <f t="shared" si="58"/>
        <v>41485.208333333336</v>
      </c>
      <c r="T602" s="8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7">
        <v>1401426000</v>
      </c>
      <c r="K603" s="7">
        <v>1402894800</v>
      </c>
      <c r="L603" t="b">
        <v>1</v>
      </c>
      <c r="M603" t="b">
        <v>0</v>
      </c>
      <c r="N603" t="s">
        <v>65</v>
      </c>
      <c r="O603" s="4">
        <f t="shared" si="54"/>
        <v>207</v>
      </c>
      <c r="P603" t="str">
        <f t="shared" si="55"/>
        <v>technology</v>
      </c>
      <c r="Q603" t="str">
        <f t="shared" si="56"/>
        <v>wearables</v>
      </c>
      <c r="R603">
        <f t="shared" si="57"/>
        <v>67.103092783505161</v>
      </c>
      <c r="S603" s="8">
        <f t="shared" si="58"/>
        <v>41789.208333333336</v>
      </c>
      <c r="T603" s="8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7">
        <v>1433480400</v>
      </c>
      <c r="K604" s="7">
        <v>1434430800</v>
      </c>
      <c r="L604" t="b">
        <v>0</v>
      </c>
      <c r="M604" t="b">
        <v>0</v>
      </c>
      <c r="N604" t="s">
        <v>33</v>
      </c>
      <c r="O604" s="4">
        <f t="shared" si="54"/>
        <v>128</v>
      </c>
      <c r="P604" t="str">
        <f t="shared" si="55"/>
        <v>theater</v>
      </c>
      <c r="Q604" t="str">
        <f t="shared" si="56"/>
        <v>plays</v>
      </c>
      <c r="R604">
        <f t="shared" si="57"/>
        <v>79.978947368421046</v>
      </c>
      <c r="S604" s="8">
        <f t="shared" si="58"/>
        <v>42160.208333333328</v>
      </c>
      <c r="T604" s="8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7">
        <v>1555563600</v>
      </c>
      <c r="K605" s="7">
        <v>1557896400</v>
      </c>
      <c r="L605" t="b">
        <v>0</v>
      </c>
      <c r="M605" t="b">
        <v>0</v>
      </c>
      <c r="N605" t="s">
        <v>33</v>
      </c>
      <c r="O605" s="4">
        <f t="shared" si="54"/>
        <v>120</v>
      </c>
      <c r="P605" t="str">
        <f t="shared" si="55"/>
        <v>theater</v>
      </c>
      <c r="Q605" t="str">
        <f t="shared" si="56"/>
        <v>plays</v>
      </c>
      <c r="R605">
        <f t="shared" si="57"/>
        <v>62.176470588235297</v>
      </c>
      <c r="S605" s="8">
        <f t="shared" si="58"/>
        <v>43573.208333333328</v>
      </c>
      <c r="T605" s="8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7">
        <v>1295676000</v>
      </c>
      <c r="K606" s="7">
        <v>1297490400</v>
      </c>
      <c r="L606" t="b">
        <v>0</v>
      </c>
      <c r="M606" t="b">
        <v>0</v>
      </c>
      <c r="N606" t="s">
        <v>33</v>
      </c>
      <c r="O606" s="4">
        <f t="shared" si="54"/>
        <v>171</v>
      </c>
      <c r="P606" t="str">
        <f t="shared" si="55"/>
        <v>theater</v>
      </c>
      <c r="Q606" t="str">
        <f t="shared" si="56"/>
        <v>plays</v>
      </c>
      <c r="R606">
        <f t="shared" si="57"/>
        <v>53.005950297514879</v>
      </c>
      <c r="S606" s="8">
        <f t="shared" si="58"/>
        <v>40565.25</v>
      </c>
      <c r="T606" s="8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7">
        <v>1443848400</v>
      </c>
      <c r="K607" s="7">
        <v>1447394400</v>
      </c>
      <c r="L607" t="b">
        <v>0</v>
      </c>
      <c r="M607" t="b">
        <v>0</v>
      </c>
      <c r="N607" t="s">
        <v>68</v>
      </c>
      <c r="O607" s="4">
        <f t="shared" si="54"/>
        <v>187</v>
      </c>
      <c r="P607" t="str">
        <f t="shared" si="55"/>
        <v>publishing</v>
      </c>
      <c r="Q607" t="str">
        <f t="shared" si="56"/>
        <v>nonfiction</v>
      </c>
      <c r="R607">
        <f t="shared" si="57"/>
        <v>57.738317757009348</v>
      </c>
      <c r="S607" s="8">
        <f t="shared" si="58"/>
        <v>42280.208333333328</v>
      </c>
      <c r="T607" s="8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7">
        <v>1457330400</v>
      </c>
      <c r="K608" s="7">
        <v>1458277200</v>
      </c>
      <c r="L608" t="b">
        <v>0</v>
      </c>
      <c r="M608" t="b">
        <v>0</v>
      </c>
      <c r="N608" t="s">
        <v>23</v>
      </c>
      <c r="O608" s="4">
        <f t="shared" si="54"/>
        <v>188</v>
      </c>
      <c r="P608" t="str">
        <f t="shared" si="55"/>
        <v>music</v>
      </c>
      <c r="Q608" t="str">
        <f t="shared" si="56"/>
        <v>rock</v>
      </c>
      <c r="R608">
        <f t="shared" si="57"/>
        <v>40.03125</v>
      </c>
      <c r="S608" s="8">
        <f t="shared" si="58"/>
        <v>42436.25</v>
      </c>
      <c r="T608" s="8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7">
        <v>1395550800</v>
      </c>
      <c r="K609" s="7">
        <v>1395723600</v>
      </c>
      <c r="L609" t="b">
        <v>0</v>
      </c>
      <c r="M609" t="b">
        <v>0</v>
      </c>
      <c r="N609" t="s">
        <v>17</v>
      </c>
      <c r="O609" s="4">
        <f t="shared" si="54"/>
        <v>131</v>
      </c>
      <c r="P609" t="str">
        <f t="shared" si="55"/>
        <v>food</v>
      </c>
      <c r="Q609" t="str">
        <f t="shared" si="56"/>
        <v>food trucks</v>
      </c>
      <c r="R609">
        <f t="shared" si="57"/>
        <v>81.016591928251117</v>
      </c>
      <c r="S609" s="8">
        <f t="shared" si="58"/>
        <v>41721.208333333336</v>
      </c>
      <c r="T609" s="8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7">
        <v>1551852000</v>
      </c>
      <c r="K610" s="7">
        <v>1552197600</v>
      </c>
      <c r="L610" t="b">
        <v>0</v>
      </c>
      <c r="M610" t="b">
        <v>1</v>
      </c>
      <c r="N610" t="s">
        <v>159</v>
      </c>
      <c r="O610" s="4">
        <f t="shared" si="54"/>
        <v>284</v>
      </c>
      <c r="P610" t="str">
        <f t="shared" si="55"/>
        <v>music</v>
      </c>
      <c r="Q610" t="str">
        <f t="shared" si="56"/>
        <v>jazz</v>
      </c>
      <c r="R610">
        <f t="shared" si="57"/>
        <v>35.047468354430379</v>
      </c>
      <c r="S610" s="8">
        <f t="shared" si="58"/>
        <v>43530.25</v>
      </c>
      <c r="T610" s="8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7">
        <v>1547618400</v>
      </c>
      <c r="K611" s="7">
        <v>1549087200</v>
      </c>
      <c r="L611" t="b">
        <v>0</v>
      </c>
      <c r="M611" t="b">
        <v>0</v>
      </c>
      <c r="N611" t="s">
        <v>474</v>
      </c>
      <c r="O611" s="4">
        <f t="shared" si="54"/>
        <v>120</v>
      </c>
      <c r="P611" t="str">
        <f t="shared" si="55"/>
        <v>film &amp; video</v>
      </c>
      <c r="Q611" t="str">
        <f t="shared" si="56"/>
        <v>science fiction</v>
      </c>
      <c r="R611">
        <f t="shared" si="57"/>
        <v>102.92307692307692</v>
      </c>
      <c r="S611" s="8">
        <f t="shared" si="58"/>
        <v>43481.25</v>
      </c>
      <c r="T611" s="8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7">
        <v>1355637600</v>
      </c>
      <c r="K612" s="7">
        <v>1356847200</v>
      </c>
      <c r="L612" t="b">
        <v>0</v>
      </c>
      <c r="M612" t="b">
        <v>0</v>
      </c>
      <c r="N612" t="s">
        <v>33</v>
      </c>
      <c r="O612" s="4">
        <f t="shared" si="54"/>
        <v>419</v>
      </c>
      <c r="P612" t="str">
        <f t="shared" si="55"/>
        <v>theater</v>
      </c>
      <c r="Q612" t="str">
        <f t="shared" si="56"/>
        <v>plays</v>
      </c>
      <c r="R612">
        <f t="shared" si="57"/>
        <v>27.998126756166094</v>
      </c>
      <c r="S612" s="8">
        <f t="shared" si="58"/>
        <v>41259.25</v>
      </c>
      <c r="T612" s="8">
        <f t="shared" si="59"/>
        <v>41273.25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7">
        <v>1374728400</v>
      </c>
      <c r="K613" s="7">
        <v>1375765200</v>
      </c>
      <c r="L613" t="b">
        <v>0</v>
      </c>
      <c r="M613" t="b">
        <v>0</v>
      </c>
      <c r="N613" t="s">
        <v>33</v>
      </c>
      <c r="O613" s="4">
        <f t="shared" si="54"/>
        <v>14</v>
      </c>
      <c r="P613" t="str">
        <f t="shared" si="55"/>
        <v>theater</v>
      </c>
      <c r="Q613" t="str">
        <f t="shared" si="56"/>
        <v>plays</v>
      </c>
      <c r="R613">
        <f t="shared" si="57"/>
        <v>75.733333333333334</v>
      </c>
      <c r="S613" s="8">
        <f t="shared" si="58"/>
        <v>41480.208333333336</v>
      </c>
      <c r="T613" s="8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7">
        <v>1287810000</v>
      </c>
      <c r="K614" s="7">
        <v>1289800800</v>
      </c>
      <c r="L614" t="b">
        <v>0</v>
      </c>
      <c r="M614" t="b">
        <v>0</v>
      </c>
      <c r="N614" t="s">
        <v>50</v>
      </c>
      <c r="O614" s="4">
        <f t="shared" si="54"/>
        <v>139</v>
      </c>
      <c r="P614" t="str">
        <f t="shared" si="55"/>
        <v>music</v>
      </c>
      <c r="Q614" t="str">
        <f t="shared" si="56"/>
        <v>electric music</v>
      </c>
      <c r="R614">
        <f t="shared" si="57"/>
        <v>45.026041666666664</v>
      </c>
      <c r="S614" s="8">
        <f t="shared" si="58"/>
        <v>40474.208333333336</v>
      </c>
      <c r="T614" s="8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7">
        <v>1503723600</v>
      </c>
      <c r="K615" s="7">
        <v>1504501200</v>
      </c>
      <c r="L615" t="b">
        <v>0</v>
      </c>
      <c r="M615" t="b">
        <v>0</v>
      </c>
      <c r="N615" t="s">
        <v>33</v>
      </c>
      <c r="O615" s="4">
        <f t="shared" si="54"/>
        <v>174</v>
      </c>
      <c r="P615" t="str">
        <f t="shared" si="55"/>
        <v>theater</v>
      </c>
      <c r="Q615" t="str">
        <f t="shared" si="56"/>
        <v>plays</v>
      </c>
      <c r="R615">
        <f t="shared" si="57"/>
        <v>73.615384615384613</v>
      </c>
      <c r="S615" s="8">
        <f t="shared" si="58"/>
        <v>42973.208333333328</v>
      </c>
      <c r="T615" s="8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7">
        <v>1484114400</v>
      </c>
      <c r="K616" s="7">
        <v>1485669600</v>
      </c>
      <c r="L616" t="b">
        <v>0</v>
      </c>
      <c r="M616" t="b">
        <v>0</v>
      </c>
      <c r="N616" t="s">
        <v>33</v>
      </c>
      <c r="O616" s="4">
        <f t="shared" si="54"/>
        <v>155</v>
      </c>
      <c r="P616" t="str">
        <f t="shared" si="55"/>
        <v>theater</v>
      </c>
      <c r="Q616" t="str">
        <f t="shared" si="56"/>
        <v>plays</v>
      </c>
      <c r="R616">
        <f t="shared" si="57"/>
        <v>56.991701244813278</v>
      </c>
      <c r="S616" s="8">
        <f t="shared" si="58"/>
        <v>42746.25</v>
      </c>
      <c r="T616" s="8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7">
        <v>1461906000</v>
      </c>
      <c r="K617" s="7">
        <v>1462770000</v>
      </c>
      <c r="L617" t="b">
        <v>0</v>
      </c>
      <c r="M617" t="b">
        <v>0</v>
      </c>
      <c r="N617" t="s">
        <v>33</v>
      </c>
      <c r="O617" s="4">
        <f t="shared" si="54"/>
        <v>170</v>
      </c>
      <c r="P617" t="str">
        <f t="shared" si="55"/>
        <v>theater</v>
      </c>
      <c r="Q617" t="str">
        <f t="shared" si="56"/>
        <v>plays</v>
      </c>
      <c r="R617">
        <f t="shared" si="57"/>
        <v>85.223529411764702</v>
      </c>
      <c r="S617" s="8">
        <f t="shared" si="58"/>
        <v>42489.208333333328</v>
      </c>
      <c r="T617" s="8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7">
        <v>1379653200</v>
      </c>
      <c r="K618" s="7">
        <v>1379739600</v>
      </c>
      <c r="L618" t="b">
        <v>0</v>
      </c>
      <c r="M618" t="b">
        <v>1</v>
      </c>
      <c r="N618" t="s">
        <v>60</v>
      </c>
      <c r="O618" s="4">
        <f t="shared" si="54"/>
        <v>190</v>
      </c>
      <c r="P618" t="str">
        <f t="shared" si="55"/>
        <v>music</v>
      </c>
      <c r="Q618" t="str">
        <f t="shared" si="56"/>
        <v>indie rock</v>
      </c>
      <c r="R618">
        <f t="shared" si="57"/>
        <v>50.962184873949582</v>
      </c>
      <c r="S618" s="8">
        <f t="shared" si="58"/>
        <v>41537.208333333336</v>
      </c>
      <c r="T618" s="8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7">
        <v>1401858000</v>
      </c>
      <c r="K619" s="7">
        <v>1402722000</v>
      </c>
      <c r="L619" t="b">
        <v>0</v>
      </c>
      <c r="M619" t="b">
        <v>0</v>
      </c>
      <c r="N619" t="s">
        <v>33</v>
      </c>
      <c r="O619" s="4">
        <f t="shared" si="54"/>
        <v>250</v>
      </c>
      <c r="P619" t="str">
        <f t="shared" si="55"/>
        <v>theater</v>
      </c>
      <c r="Q619" t="str">
        <f t="shared" si="56"/>
        <v>plays</v>
      </c>
      <c r="R619">
        <f t="shared" si="57"/>
        <v>63.563636363636363</v>
      </c>
      <c r="S619" s="8">
        <f t="shared" si="58"/>
        <v>41794.208333333336</v>
      </c>
      <c r="T619" s="8">
        <f t="shared" si="59"/>
        <v>41804.208333333336</v>
      </c>
    </row>
    <row r="620" spans="1:20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7">
        <v>1367470800</v>
      </c>
      <c r="K620" s="7">
        <v>1369285200</v>
      </c>
      <c r="L620" t="b">
        <v>0</v>
      </c>
      <c r="M620" t="b">
        <v>0</v>
      </c>
      <c r="N620" t="s">
        <v>68</v>
      </c>
      <c r="O620" s="4">
        <f t="shared" si="54"/>
        <v>49</v>
      </c>
      <c r="P620" t="str">
        <f t="shared" si="55"/>
        <v>publishing</v>
      </c>
      <c r="Q620" t="str">
        <f t="shared" si="56"/>
        <v>nonfiction</v>
      </c>
      <c r="R620">
        <f t="shared" si="57"/>
        <v>80.999165275459092</v>
      </c>
      <c r="S620" s="8">
        <f t="shared" si="58"/>
        <v>41396.208333333336</v>
      </c>
      <c r="T620" s="8">
        <f t="shared" si="59"/>
        <v>41417.208333333336</v>
      </c>
    </row>
    <row r="621" spans="1:20" ht="17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7">
        <v>1304658000</v>
      </c>
      <c r="K621" s="7">
        <v>1304744400</v>
      </c>
      <c r="L621" t="b">
        <v>1</v>
      </c>
      <c r="M621" t="b">
        <v>1</v>
      </c>
      <c r="N621" t="s">
        <v>33</v>
      </c>
      <c r="O621" s="4">
        <f t="shared" si="54"/>
        <v>28</v>
      </c>
      <c r="P621" t="str">
        <f t="shared" si="55"/>
        <v>theater</v>
      </c>
      <c r="Q621" t="str">
        <f t="shared" si="56"/>
        <v>plays</v>
      </c>
      <c r="R621">
        <f t="shared" si="57"/>
        <v>86.044753086419746</v>
      </c>
      <c r="S621" s="8">
        <f t="shared" si="58"/>
        <v>40669.208333333336</v>
      </c>
      <c r="T621" s="8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7">
        <v>1467954000</v>
      </c>
      <c r="K622" s="7">
        <v>1468299600</v>
      </c>
      <c r="L622" t="b">
        <v>0</v>
      </c>
      <c r="M622" t="b">
        <v>0</v>
      </c>
      <c r="N622" t="s">
        <v>122</v>
      </c>
      <c r="O622" s="4">
        <f t="shared" si="54"/>
        <v>268</v>
      </c>
      <c r="P622" t="str">
        <f t="shared" si="55"/>
        <v>photography</v>
      </c>
      <c r="Q622" t="str">
        <f t="shared" si="56"/>
        <v>photography books</v>
      </c>
      <c r="R622">
        <f t="shared" si="57"/>
        <v>90.0390625</v>
      </c>
      <c r="S622" s="8">
        <f t="shared" si="58"/>
        <v>42559.208333333328</v>
      </c>
      <c r="T622" s="8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7">
        <v>1473742800</v>
      </c>
      <c r="K623" s="7">
        <v>1474174800</v>
      </c>
      <c r="L623" t="b">
        <v>0</v>
      </c>
      <c r="M623" t="b">
        <v>0</v>
      </c>
      <c r="N623" t="s">
        <v>33</v>
      </c>
      <c r="O623" s="4">
        <f t="shared" si="54"/>
        <v>620</v>
      </c>
      <c r="P623" t="str">
        <f t="shared" si="55"/>
        <v>theater</v>
      </c>
      <c r="Q623" t="str">
        <f t="shared" si="56"/>
        <v>plays</v>
      </c>
      <c r="R623">
        <f t="shared" si="57"/>
        <v>74.006063432835816</v>
      </c>
      <c r="S623" s="8">
        <f t="shared" si="58"/>
        <v>42626.208333333328</v>
      </c>
      <c r="T623" s="8">
        <f t="shared" si="59"/>
        <v>42631.208333333328</v>
      </c>
    </row>
    <row r="624" spans="1:20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7">
        <v>1523768400</v>
      </c>
      <c r="K624" s="7">
        <v>1526014800</v>
      </c>
      <c r="L624" t="b">
        <v>0</v>
      </c>
      <c r="M624" t="b">
        <v>0</v>
      </c>
      <c r="N624" t="s">
        <v>60</v>
      </c>
      <c r="O624" s="4">
        <f t="shared" si="54"/>
        <v>3</v>
      </c>
      <c r="P624" t="str">
        <f t="shared" si="55"/>
        <v>music</v>
      </c>
      <c r="Q624" t="str">
        <f t="shared" si="56"/>
        <v>indie rock</v>
      </c>
      <c r="R624">
        <f t="shared" si="57"/>
        <v>92.4375</v>
      </c>
      <c r="S624" s="8">
        <f t="shared" si="58"/>
        <v>43205.208333333328</v>
      </c>
      <c r="T624" s="8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7">
        <v>1437022800</v>
      </c>
      <c r="K625" s="7">
        <v>1437454800</v>
      </c>
      <c r="L625" t="b">
        <v>0</v>
      </c>
      <c r="M625" t="b">
        <v>0</v>
      </c>
      <c r="N625" t="s">
        <v>33</v>
      </c>
      <c r="O625" s="4">
        <f t="shared" si="54"/>
        <v>160</v>
      </c>
      <c r="P625" t="str">
        <f t="shared" si="55"/>
        <v>theater</v>
      </c>
      <c r="Q625" t="str">
        <f t="shared" si="56"/>
        <v>plays</v>
      </c>
      <c r="R625">
        <f t="shared" si="57"/>
        <v>55.999257333828446</v>
      </c>
      <c r="S625" s="8">
        <f t="shared" si="58"/>
        <v>42201.208333333328</v>
      </c>
      <c r="T625" s="8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7">
        <v>1422165600</v>
      </c>
      <c r="K626" s="7">
        <v>1422684000</v>
      </c>
      <c r="L626" t="b">
        <v>0</v>
      </c>
      <c r="M626" t="b">
        <v>0</v>
      </c>
      <c r="N626" t="s">
        <v>122</v>
      </c>
      <c r="O626" s="4">
        <f t="shared" si="54"/>
        <v>279</v>
      </c>
      <c r="P626" t="str">
        <f t="shared" si="55"/>
        <v>photography</v>
      </c>
      <c r="Q626" t="str">
        <f t="shared" si="56"/>
        <v>photography books</v>
      </c>
      <c r="R626">
        <f t="shared" si="57"/>
        <v>32.983796296296298</v>
      </c>
      <c r="S626" s="8">
        <f t="shared" si="58"/>
        <v>42029.25</v>
      </c>
      <c r="T626" s="8">
        <f t="shared" si="59"/>
        <v>42035.25</v>
      </c>
    </row>
    <row r="627" spans="1:20" ht="34" hidden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7">
        <v>1580104800</v>
      </c>
      <c r="K627" s="7">
        <v>1581314400</v>
      </c>
      <c r="L627" t="b">
        <v>0</v>
      </c>
      <c r="M627" t="b">
        <v>0</v>
      </c>
      <c r="N627" t="s">
        <v>33</v>
      </c>
      <c r="O627" s="4">
        <f t="shared" si="54"/>
        <v>77</v>
      </c>
      <c r="P627" t="str">
        <f t="shared" si="55"/>
        <v>theater</v>
      </c>
      <c r="Q627" t="str">
        <f t="shared" si="56"/>
        <v>plays</v>
      </c>
      <c r="R627">
        <f t="shared" si="57"/>
        <v>93.596774193548384</v>
      </c>
      <c r="S627" s="8">
        <f t="shared" si="58"/>
        <v>43857.25</v>
      </c>
      <c r="T627" s="8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7">
        <v>1285650000</v>
      </c>
      <c r="K628" s="7">
        <v>1286427600</v>
      </c>
      <c r="L628" t="b">
        <v>0</v>
      </c>
      <c r="M628" t="b">
        <v>1</v>
      </c>
      <c r="N628" t="s">
        <v>33</v>
      </c>
      <c r="O628" s="4">
        <f t="shared" si="54"/>
        <v>206</v>
      </c>
      <c r="P628" t="str">
        <f t="shared" si="55"/>
        <v>theater</v>
      </c>
      <c r="Q628" t="str">
        <f t="shared" si="56"/>
        <v>plays</v>
      </c>
      <c r="R628">
        <f t="shared" si="57"/>
        <v>69.867724867724874</v>
      </c>
      <c r="S628" s="8">
        <f t="shared" si="58"/>
        <v>40449.208333333336</v>
      </c>
      <c r="T628" s="8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7">
        <v>1276664400</v>
      </c>
      <c r="K629" s="7">
        <v>1278738000</v>
      </c>
      <c r="L629" t="b">
        <v>1</v>
      </c>
      <c r="M629" t="b">
        <v>0</v>
      </c>
      <c r="N629" t="s">
        <v>17</v>
      </c>
      <c r="O629" s="4">
        <f t="shared" si="54"/>
        <v>694</v>
      </c>
      <c r="P629" t="str">
        <f t="shared" si="55"/>
        <v>food</v>
      </c>
      <c r="Q629" t="str">
        <f t="shared" si="56"/>
        <v>food trucks</v>
      </c>
      <c r="R629">
        <f t="shared" si="57"/>
        <v>72.129870129870127</v>
      </c>
      <c r="S629" s="8">
        <f t="shared" si="58"/>
        <v>40345.208333333336</v>
      </c>
      <c r="T629" s="8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7">
        <v>1286168400</v>
      </c>
      <c r="K630" s="7">
        <v>1286427600</v>
      </c>
      <c r="L630" t="b">
        <v>0</v>
      </c>
      <c r="M630" t="b">
        <v>0</v>
      </c>
      <c r="N630" t="s">
        <v>60</v>
      </c>
      <c r="O630" s="4">
        <f t="shared" si="54"/>
        <v>152</v>
      </c>
      <c r="P630" t="str">
        <f t="shared" si="55"/>
        <v>music</v>
      </c>
      <c r="Q630" t="str">
        <f t="shared" si="56"/>
        <v>indie rock</v>
      </c>
      <c r="R630">
        <f t="shared" si="57"/>
        <v>30.041666666666668</v>
      </c>
      <c r="S630" s="8">
        <f t="shared" si="58"/>
        <v>40455.208333333336</v>
      </c>
      <c r="T630" s="8">
        <f t="shared" si="59"/>
        <v>40458.208333333336</v>
      </c>
    </row>
    <row r="631" spans="1:20" ht="17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7">
        <v>1467781200</v>
      </c>
      <c r="K631" s="7">
        <v>1467954000</v>
      </c>
      <c r="L631" t="b">
        <v>0</v>
      </c>
      <c r="M631" t="b">
        <v>1</v>
      </c>
      <c r="N631" t="s">
        <v>33</v>
      </c>
      <c r="O631" s="4">
        <f t="shared" si="54"/>
        <v>65</v>
      </c>
      <c r="P631" t="str">
        <f t="shared" si="55"/>
        <v>theater</v>
      </c>
      <c r="Q631" t="str">
        <f t="shared" si="56"/>
        <v>plays</v>
      </c>
      <c r="R631">
        <f t="shared" si="57"/>
        <v>73.968000000000004</v>
      </c>
      <c r="S631" s="8">
        <f t="shared" si="58"/>
        <v>42557.208333333328</v>
      </c>
      <c r="T631" s="8">
        <f t="shared" si="59"/>
        <v>42559.208333333328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7">
        <v>1556686800</v>
      </c>
      <c r="K632" s="7">
        <v>1557637200</v>
      </c>
      <c r="L632" t="b">
        <v>0</v>
      </c>
      <c r="M632" t="b">
        <v>1</v>
      </c>
      <c r="N632" t="s">
        <v>33</v>
      </c>
      <c r="O632" s="4">
        <f t="shared" si="54"/>
        <v>63</v>
      </c>
      <c r="P632" t="str">
        <f t="shared" si="55"/>
        <v>theater</v>
      </c>
      <c r="Q632" t="str">
        <f t="shared" si="56"/>
        <v>plays</v>
      </c>
      <c r="R632">
        <f t="shared" si="57"/>
        <v>68.65517241379311</v>
      </c>
      <c r="S632" s="8">
        <f t="shared" si="58"/>
        <v>43586.208333333328</v>
      </c>
      <c r="T632" s="8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7">
        <v>1553576400</v>
      </c>
      <c r="K633" s="7">
        <v>1553922000</v>
      </c>
      <c r="L633" t="b">
        <v>0</v>
      </c>
      <c r="M633" t="b">
        <v>0</v>
      </c>
      <c r="N633" t="s">
        <v>33</v>
      </c>
      <c r="O633" s="4">
        <f t="shared" si="54"/>
        <v>310</v>
      </c>
      <c r="P633" t="str">
        <f t="shared" si="55"/>
        <v>theater</v>
      </c>
      <c r="Q633" t="str">
        <f t="shared" si="56"/>
        <v>plays</v>
      </c>
      <c r="R633">
        <f t="shared" si="57"/>
        <v>59.992164544564154</v>
      </c>
      <c r="S633" s="8">
        <f t="shared" si="58"/>
        <v>43550.208333333328</v>
      </c>
      <c r="T633" s="8">
        <f t="shared" si="59"/>
        <v>43554.208333333328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7">
        <v>1414904400</v>
      </c>
      <c r="K634" s="7">
        <v>1416463200</v>
      </c>
      <c r="L634" t="b">
        <v>0</v>
      </c>
      <c r="M634" t="b">
        <v>0</v>
      </c>
      <c r="N634" t="s">
        <v>33</v>
      </c>
      <c r="O634" s="4">
        <f t="shared" si="54"/>
        <v>43</v>
      </c>
      <c r="P634" t="str">
        <f t="shared" si="55"/>
        <v>theater</v>
      </c>
      <c r="Q634" t="str">
        <f t="shared" si="56"/>
        <v>plays</v>
      </c>
      <c r="R634">
        <f t="shared" si="57"/>
        <v>111.15827338129496</v>
      </c>
      <c r="S634" s="8">
        <f t="shared" si="58"/>
        <v>41945.208333333336</v>
      </c>
      <c r="T634" s="8">
        <f t="shared" si="59"/>
        <v>41963.25</v>
      </c>
    </row>
    <row r="635" spans="1:20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7">
        <v>1446876000</v>
      </c>
      <c r="K635" s="7">
        <v>1447221600</v>
      </c>
      <c r="L635" t="b">
        <v>0</v>
      </c>
      <c r="M635" t="b">
        <v>0</v>
      </c>
      <c r="N635" t="s">
        <v>71</v>
      </c>
      <c r="O635" s="4">
        <f t="shared" si="54"/>
        <v>83</v>
      </c>
      <c r="P635" t="str">
        <f t="shared" si="55"/>
        <v>film &amp; video</v>
      </c>
      <c r="Q635" t="str">
        <f t="shared" si="56"/>
        <v>animation</v>
      </c>
      <c r="R635">
        <f t="shared" si="57"/>
        <v>53.038095238095238</v>
      </c>
      <c r="S635" s="8">
        <f t="shared" si="58"/>
        <v>42315.25</v>
      </c>
      <c r="T635" s="8">
        <f t="shared" si="59"/>
        <v>42319.25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7">
        <v>1490418000</v>
      </c>
      <c r="K636" s="7">
        <v>1491627600</v>
      </c>
      <c r="L636" t="b">
        <v>0</v>
      </c>
      <c r="M636" t="b">
        <v>0</v>
      </c>
      <c r="N636" t="s">
        <v>269</v>
      </c>
      <c r="O636" s="4">
        <f t="shared" si="54"/>
        <v>79</v>
      </c>
      <c r="P636" t="str">
        <f t="shared" si="55"/>
        <v>film &amp; video</v>
      </c>
      <c r="Q636" t="str">
        <f t="shared" si="56"/>
        <v>television</v>
      </c>
      <c r="R636">
        <f t="shared" si="57"/>
        <v>55.985524728588658</v>
      </c>
      <c r="S636" s="8">
        <f t="shared" si="58"/>
        <v>42819.208333333328</v>
      </c>
      <c r="T636" s="8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7">
        <v>1360389600</v>
      </c>
      <c r="K637" s="7">
        <v>1363150800</v>
      </c>
      <c r="L637" t="b">
        <v>0</v>
      </c>
      <c r="M637" t="b">
        <v>0</v>
      </c>
      <c r="N637" t="s">
        <v>269</v>
      </c>
      <c r="O637" s="4">
        <f t="shared" si="54"/>
        <v>114</v>
      </c>
      <c r="P637" t="str">
        <f t="shared" si="55"/>
        <v>film &amp; video</v>
      </c>
      <c r="Q637" t="str">
        <f t="shared" si="56"/>
        <v>television</v>
      </c>
      <c r="R637">
        <f t="shared" si="57"/>
        <v>69.986760812003524</v>
      </c>
      <c r="S637" s="8">
        <f t="shared" si="58"/>
        <v>41314.25</v>
      </c>
      <c r="T637" s="8">
        <f t="shared" si="59"/>
        <v>41346.208333333336</v>
      </c>
    </row>
    <row r="638" spans="1:20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7">
        <v>1326866400</v>
      </c>
      <c r="K638" s="7">
        <v>1330754400</v>
      </c>
      <c r="L638" t="b">
        <v>0</v>
      </c>
      <c r="M638" t="b">
        <v>1</v>
      </c>
      <c r="N638" t="s">
        <v>71</v>
      </c>
      <c r="O638" s="4">
        <f t="shared" si="54"/>
        <v>65</v>
      </c>
      <c r="P638" t="str">
        <f t="shared" si="55"/>
        <v>film &amp; video</v>
      </c>
      <c r="Q638" t="str">
        <f t="shared" si="56"/>
        <v>animation</v>
      </c>
      <c r="R638">
        <f t="shared" si="57"/>
        <v>48.998079877112133</v>
      </c>
      <c r="S638" s="8">
        <f t="shared" si="58"/>
        <v>40926.25</v>
      </c>
      <c r="T638" s="8">
        <f t="shared" si="59"/>
        <v>40971.25</v>
      </c>
    </row>
    <row r="639" spans="1:20" ht="17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7">
        <v>1479103200</v>
      </c>
      <c r="K639" s="7">
        <v>1479794400</v>
      </c>
      <c r="L639" t="b">
        <v>0</v>
      </c>
      <c r="M639" t="b">
        <v>0</v>
      </c>
      <c r="N639" t="s">
        <v>33</v>
      </c>
      <c r="O639" s="4">
        <f t="shared" si="54"/>
        <v>79</v>
      </c>
      <c r="P639" t="str">
        <f t="shared" si="55"/>
        <v>theater</v>
      </c>
      <c r="Q639" t="str">
        <f t="shared" si="56"/>
        <v>plays</v>
      </c>
      <c r="R639">
        <f t="shared" si="57"/>
        <v>103.84615384615384</v>
      </c>
      <c r="S639" s="8">
        <f t="shared" si="58"/>
        <v>42688.25</v>
      </c>
      <c r="T639" s="8">
        <f t="shared" si="59"/>
        <v>42696.25</v>
      </c>
    </row>
    <row r="640" spans="1:20" ht="17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7">
        <v>1280206800</v>
      </c>
      <c r="K640" s="7">
        <v>1281243600</v>
      </c>
      <c r="L640" t="b">
        <v>0</v>
      </c>
      <c r="M640" t="b">
        <v>1</v>
      </c>
      <c r="N640" t="s">
        <v>33</v>
      </c>
      <c r="O640" s="4">
        <f t="shared" si="54"/>
        <v>11</v>
      </c>
      <c r="P640" t="str">
        <f t="shared" si="55"/>
        <v>theater</v>
      </c>
      <c r="Q640" t="str">
        <f t="shared" si="56"/>
        <v>plays</v>
      </c>
      <c r="R640">
        <f t="shared" si="57"/>
        <v>99.127659574468083</v>
      </c>
      <c r="S640" s="8">
        <f t="shared" si="58"/>
        <v>40386.208333333336</v>
      </c>
      <c r="T640" s="8">
        <f t="shared" si="59"/>
        <v>40398.208333333336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7">
        <v>1532754000</v>
      </c>
      <c r="K641" s="7">
        <v>1532754000</v>
      </c>
      <c r="L641" t="b">
        <v>0</v>
      </c>
      <c r="M641" t="b">
        <v>1</v>
      </c>
      <c r="N641" t="s">
        <v>53</v>
      </c>
      <c r="O641" s="4">
        <f t="shared" si="54"/>
        <v>56</v>
      </c>
      <c r="P641" t="str">
        <f t="shared" si="55"/>
        <v>film &amp; video</v>
      </c>
      <c r="Q641" t="str">
        <f t="shared" si="56"/>
        <v>drama</v>
      </c>
      <c r="R641">
        <f t="shared" si="57"/>
        <v>107.37777777777778</v>
      </c>
      <c r="S641" s="8">
        <f t="shared" si="58"/>
        <v>43309.208333333328</v>
      </c>
      <c r="T641" s="8">
        <f t="shared" si="59"/>
        <v>43309.208333333328</v>
      </c>
    </row>
    <row r="642" spans="1:20" ht="17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7">
        <v>1453096800</v>
      </c>
      <c r="K642" s="7">
        <v>1453356000</v>
      </c>
      <c r="L642" t="b">
        <v>0</v>
      </c>
      <c r="M642" t="b">
        <v>0</v>
      </c>
      <c r="N642" t="s">
        <v>33</v>
      </c>
      <c r="O642" s="4">
        <f t="shared" si="54"/>
        <v>17</v>
      </c>
      <c r="P642" t="str">
        <f t="shared" si="55"/>
        <v>theater</v>
      </c>
      <c r="Q642" t="str">
        <f t="shared" si="56"/>
        <v>plays</v>
      </c>
      <c r="R642">
        <f t="shared" si="57"/>
        <v>76.922178988326849</v>
      </c>
      <c r="S642" s="8">
        <f t="shared" si="58"/>
        <v>42387.25</v>
      </c>
      <c r="T642" s="8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7">
        <v>1487570400</v>
      </c>
      <c r="K643" s="7">
        <v>1489986000</v>
      </c>
      <c r="L643" t="b">
        <v>0</v>
      </c>
      <c r="M643" t="b">
        <v>0</v>
      </c>
      <c r="N643" t="s">
        <v>33</v>
      </c>
      <c r="O643" s="4">
        <f t="shared" ref="O643:O706" si="60">ROUND(E643/D643*100,0)</f>
        <v>120</v>
      </c>
      <c r="P643" t="str">
        <f t="shared" ref="P643:P706" si="61">LEFT(N643,FIND("/",N643)-1)</f>
        <v>theater</v>
      </c>
      <c r="Q643" t="str">
        <f t="shared" ref="Q643:Q706" si="62">RIGHT(N643,LEN(N643)-SEARCH("/",N643))</f>
        <v>plays</v>
      </c>
      <c r="R643">
        <f t="shared" ref="R643:R706" si="63">AVERAGE(E643/G643)</f>
        <v>58.128865979381445</v>
      </c>
      <c r="S643" s="8">
        <f t="shared" ref="S643:S706" si="64">(((J643/60)/60)/24)+DATE(1970,1,1)</f>
        <v>42786.25</v>
      </c>
      <c r="T643" s="8">
        <f t="shared" ref="T643:T706" si="65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7">
        <v>1545026400</v>
      </c>
      <c r="K644" s="7">
        <v>1545804000</v>
      </c>
      <c r="L644" t="b">
        <v>0</v>
      </c>
      <c r="M644" t="b">
        <v>0</v>
      </c>
      <c r="N644" t="s">
        <v>65</v>
      </c>
      <c r="O644" s="4">
        <f t="shared" si="60"/>
        <v>145</v>
      </c>
      <c r="P644" t="str">
        <f t="shared" si="61"/>
        <v>technology</v>
      </c>
      <c r="Q644" t="str">
        <f t="shared" si="62"/>
        <v>wearables</v>
      </c>
      <c r="R644">
        <f t="shared" si="63"/>
        <v>103.73643410852713</v>
      </c>
      <c r="S644" s="8">
        <f t="shared" si="64"/>
        <v>43451.25</v>
      </c>
      <c r="T644" s="8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7">
        <v>1488348000</v>
      </c>
      <c r="K645" s="7">
        <v>1489899600</v>
      </c>
      <c r="L645" t="b">
        <v>0</v>
      </c>
      <c r="M645" t="b">
        <v>0</v>
      </c>
      <c r="N645" t="s">
        <v>33</v>
      </c>
      <c r="O645" s="4">
        <f t="shared" si="60"/>
        <v>221</v>
      </c>
      <c r="P645" t="str">
        <f t="shared" si="61"/>
        <v>theater</v>
      </c>
      <c r="Q645" t="str">
        <f t="shared" si="62"/>
        <v>plays</v>
      </c>
      <c r="R645">
        <f t="shared" si="63"/>
        <v>87.962666666666664</v>
      </c>
      <c r="S645" s="8">
        <f t="shared" si="64"/>
        <v>42795.25</v>
      </c>
      <c r="T645" s="8">
        <f t="shared" si="65"/>
        <v>42813.208333333328</v>
      </c>
    </row>
    <row r="646" spans="1:20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7">
        <v>1545112800</v>
      </c>
      <c r="K646" s="7">
        <v>1546495200</v>
      </c>
      <c r="L646" t="b">
        <v>0</v>
      </c>
      <c r="M646" t="b">
        <v>0</v>
      </c>
      <c r="N646" t="s">
        <v>33</v>
      </c>
      <c r="O646" s="4">
        <f t="shared" si="60"/>
        <v>48</v>
      </c>
      <c r="P646" t="str">
        <f t="shared" si="61"/>
        <v>theater</v>
      </c>
      <c r="Q646" t="str">
        <f t="shared" si="62"/>
        <v>plays</v>
      </c>
      <c r="R646">
        <f t="shared" si="63"/>
        <v>28</v>
      </c>
      <c r="S646" s="8">
        <f t="shared" si="64"/>
        <v>43452.25</v>
      </c>
      <c r="T646" s="8">
        <f t="shared" si="65"/>
        <v>43468.25</v>
      </c>
    </row>
    <row r="647" spans="1:20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7">
        <v>1537938000</v>
      </c>
      <c r="K647" s="7">
        <v>1539752400</v>
      </c>
      <c r="L647" t="b">
        <v>0</v>
      </c>
      <c r="M647" t="b">
        <v>1</v>
      </c>
      <c r="N647" t="s">
        <v>23</v>
      </c>
      <c r="O647" s="4">
        <f t="shared" si="60"/>
        <v>93</v>
      </c>
      <c r="P647" t="str">
        <f t="shared" si="61"/>
        <v>music</v>
      </c>
      <c r="Q647" t="str">
        <f t="shared" si="62"/>
        <v>rock</v>
      </c>
      <c r="R647">
        <f t="shared" si="63"/>
        <v>37.999361294443261</v>
      </c>
      <c r="S647" s="8">
        <f t="shared" si="64"/>
        <v>43369.208333333328</v>
      </c>
      <c r="T647" s="8">
        <f t="shared" si="65"/>
        <v>43390.208333333328</v>
      </c>
    </row>
    <row r="648" spans="1:20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7">
        <v>1363150800</v>
      </c>
      <c r="K648" s="7">
        <v>1364101200</v>
      </c>
      <c r="L648" t="b">
        <v>0</v>
      </c>
      <c r="M648" t="b">
        <v>0</v>
      </c>
      <c r="N648" t="s">
        <v>89</v>
      </c>
      <c r="O648" s="4">
        <f t="shared" si="60"/>
        <v>89</v>
      </c>
      <c r="P648" t="str">
        <f t="shared" si="61"/>
        <v>games</v>
      </c>
      <c r="Q648" t="str">
        <f t="shared" si="62"/>
        <v>video games</v>
      </c>
      <c r="R648">
        <f t="shared" si="63"/>
        <v>29.999313893653515</v>
      </c>
      <c r="S648" s="8">
        <f t="shared" si="64"/>
        <v>41346.208333333336</v>
      </c>
      <c r="T648" s="8">
        <f t="shared" si="65"/>
        <v>41357.208333333336</v>
      </c>
    </row>
    <row r="649" spans="1:20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7">
        <v>1523250000</v>
      </c>
      <c r="K649" s="7">
        <v>1525323600</v>
      </c>
      <c r="L649" t="b">
        <v>0</v>
      </c>
      <c r="M649" t="b">
        <v>0</v>
      </c>
      <c r="N649" t="s">
        <v>206</v>
      </c>
      <c r="O649" s="4">
        <f t="shared" si="60"/>
        <v>41</v>
      </c>
      <c r="P649" t="str">
        <f t="shared" si="61"/>
        <v>publishing</v>
      </c>
      <c r="Q649" t="str">
        <f t="shared" si="62"/>
        <v>translations</v>
      </c>
      <c r="R649">
        <f t="shared" si="63"/>
        <v>103.5</v>
      </c>
      <c r="S649" s="8">
        <f t="shared" si="64"/>
        <v>43199.208333333328</v>
      </c>
      <c r="T649" s="8">
        <f t="shared" si="65"/>
        <v>43223.208333333328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7">
        <v>1499317200</v>
      </c>
      <c r="K650" s="7">
        <v>1500872400</v>
      </c>
      <c r="L650" t="b">
        <v>1</v>
      </c>
      <c r="M650" t="b">
        <v>0</v>
      </c>
      <c r="N650" t="s">
        <v>17</v>
      </c>
      <c r="O650" s="4">
        <f t="shared" si="60"/>
        <v>63</v>
      </c>
      <c r="P650" t="str">
        <f t="shared" si="61"/>
        <v>food</v>
      </c>
      <c r="Q650" t="str">
        <f t="shared" si="62"/>
        <v>food trucks</v>
      </c>
      <c r="R650">
        <f t="shared" si="63"/>
        <v>85.994467496542185</v>
      </c>
      <c r="S650" s="8">
        <f t="shared" si="64"/>
        <v>42922.208333333328</v>
      </c>
      <c r="T650" s="8">
        <f t="shared" si="65"/>
        <v>42940.208333333328</v>
      </c>
    </row>
    <row r="651" spans="1:20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7">
        <v>1287550800</v>
      </c>
      <c r="K651" s="7">
        <v>1288501200</v>
      </c>
      <c r="L651" t="b">
        <v>1</v>
      </c>
      <c r="M651" t="b">
        <v>1</v>
      </c>
      <c r="N651" t="s">
        <v>33</v>
      </c>
      <c r="O651" s="4">
        <f t="shared" si="60"/>
        <v>48</v>
      </c>
      <c r="P651" t="str">
        <f t="shared" si="61"/>
        <v>theater</v>
      </c>
      <c r="Q651" t="str">
        <f t="shared" si="62"/>
        <v>plays</v>
      </c>
      <c r="R651">
        <f t="shared" si="63"/>
        <v>98.011627906976742</v>
      </c>
      <c r="S651" s="8">
        <f t="shared" si="64"/>
        <v>40471.208333333336</v>
      </c>
      <c r="T651" s="8">
        <f t="shared" si="65"/>
        <v>40482.208333333336</v>
      </c>
    </row>
    <row r="652" spans="1:20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7">
        <v>1404795600</v>
      </c>
      <c r="K652" s="7">
        <v>1407128400</v>
      </c>
      <c r="L652" t="b">
        <v>0</v>
      </c>
      <c r="M652" t="b">
        <v>0</v>
      </c>
      <c r="N652" t="s">
        <v>159</v>
      </c>
      <c r="O652" s="4">
        <f t="shared" si="60"/>
        <v>2</v>
      </c>
      <c r="P652" t="str">
        <f t="shared" si="61"/>
        <v>music</v>
      </c>
      <c r="Q652" t="str">
        <f t="shared" si="62"/>
        <v>jazz</v>
      </c>
      <c r="R652">
        <f t="shared" si="63"/>
        <v>2</v>
      </c>
      <c r="S652" s="8">
        <f t="shared" si="64"/>
        <v>41828.208333333336</v>
      </c>
      <c r="T652" s="8">
        <f t="shared" si="65"/>
        <v>41855.208333333336</v>
      </c>
    </row>
    <row r="653" spans="1:20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7">
        <v>1393048800</v>
      </c>
      <c r="K653" s="7">
        <v>1394344800</v>
      </c>
      <c r="L653" t="b">
        <v>0</v>
      </c>
      <c r="M653" t="b">
        <v>0</v>
      </c>
      <c r="N653" t="s">
        <v>100</v>
      </c>
      <c r="O653" s="4">
        <f t="shared" si="60"/>
        <v>88</v>
      </c>
      <c r="P653" t="str">
        <f t="shared" si="61"/>
        <v>film &amp; video</v>
      </c>
      <c r="Q653" t="str">
        <f t="shared" si="62"/>
        <v>shorts</v>
      </c>
      <c r="R653">
        <f t="shared" si="63"/>
        <v>44.994570837642193</v>
      </c>
      <c r="S653" s="8">
        <f t="shared" si="64"/>
        <v>41692.25</v>
      </c>
      <c r="T653" s="8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7">
        <v>1470373200</v>
      </c>
      <c r="K654" s="7">
        <v>1474088400</v>
      </c>
      <c r="L654" t="b">
        <v>0</v>
      </c>
      <c r="M654" t="b">
        <v>0</v>
      </c>
      <c r="N654" t="s">
        <v>28</v>
      </c>
      <c r="O654" s="4">
        <f t="shared" si="60"/>
        <v>127</v>
      </c>
      <c r="P654" t="str">
        <f t="shared" si="61"/>
        <v>technology</v>
      </c>
      <c r="Q654" t="str">
        <f t="shared" si="62"/>
        <v>web</v>
      </c>
      <c r="R654">
        <f t="shared" si="63"/>
        <v>31.012224938875306</v>
      </c>
      <c r="S654" s="8">
        <f t="shared" si="64"/>
        <v>42587.208333333328</v>
      </c>
      <c r="T654" s="8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7">
        <v>1460091600</v>
      </c>
      <c r="K655" s="7">
        <v>1460264400</v>
      </c>
      <c r="L655" t="b">
        <v>0</v>
      </c>
      <c r="M655" t="b">
        <v>0</v>
      </c>
      <c r="N655" t="s">
        <v>28</v>
      </c>
      <c r="O655" s="4">
        <f t="shared" si="60"/>
        <v>2339</v>
      </c>
      <c r="P655" t="str">
        <f t="shared" si="61"/>
        <v>technology</v>
      </c>
      <c r="Q655" t="str">
        <f t="shared" si="62"/>
        <v>web</v>
      </c>
      <c r="R655">
        <f t="shared" si="63"/>
        <v>59.970085470085472</v>
      </c>
      <c r="S655" s="8">
        <f t="shared" si="64"/>
        <v>42468.208333333328</v>
      </c>
      <c r="T655" s="8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7">
        <v>1440392400</v>
      </c>
      <c r="K656" s="7">
        <v>1440824400</v>
      </c>
      <c r="L656" t="b">
        <v>0</v>
      </c>
      <c r="M656" t="b">
        <v>0</v>
      </c>
      <c r="N656" t="s">
        <v>148</v>
      </c>
      <c r="O656" s="4">
        <f t="shared" si="60"/>
        <v>508</v>
      </c>
      <c r="P656" t="str">
        <f t="shared" si="61"/>
        <v>music</v>
      </c>
      <c r="Q656" t="str">
        <f t="shared" si="62"/>
        <v>metal</v>
      </c>
      <c r="R656">
        <f t="shared" si="63"/>
        <v>58.9973474801061</v>
      </c>
      <c r="S656" s="8">
        <f t="shared" si="64"/>
        <v>42240.208333333328</v>
      </c>
      <c r="T656" s="8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7">
        <v>1488434400</v>
      </c>
      <c r="K657" s="7">
        <v>1489554000</v>
      </c>
      <c r="L657" t="b">
        <v>1</v>
      </c>
      <c r="M657" t="b">
        <v>0</v>
      </c>
      <c r="N657" t="s">
        <v>122</v>
      </c>
      <c r="O657" s="4">
        <f t="shared" si="60"/>
        <v>191</v>
      </c>
      <c r="P657" t="str">
        <f t="shared" si="61"/>
        <v>photography</v>
      </c>
      <c r="Q657" t="str">
        <f t="shared" si="62"/>
        <v>photography books</v>
      </c>
      <c r="R657">
        <f t="shared" si="63"/>
        <v>50.045454545454547</v>
      </c>
      <c r="S657" s="8">
        <f t="shared" si="64"/>
        <v>42796.25</v>
      </c>
      <c r="T657" s="8">
        <f t="shared" si="65"/>
        <v>42809.208333333328</v>
      </c>
    </row>
    <row r="658" spans="1:20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7">
        <v>1514440800</v>
      </c>
      <c r="K658" s="7">
        <v>1514872800</v>
      </c>
      <c r="L658" t="b">
        <v>0</v>
      </c>
      <c r="M658" t="b">
        <v>0</v>
      </c>
      <c r="N658" t="s">
        <v>17</v>
      </c>
      <c r="O658" s="4">
        <f t="shared" si="60"/>
        <v>42</v>
      </c>
      <c r="P658" t="str">
        <f t="shared" si="61"/>
        <v>food</v>
      </c>
      <c r="Q658" t="str">
        <f t="shared" si="62"/>
        <v>food trucks</v>
      </c>
      <c r="R658">
        <f t="shared" si="63"/>
        <v>98.966269841269835</v>
      </c>
      <c r="S658" s="8">
        <f t="shared" si="64"/>
        <v>43097.25</v>
      </c>
      <c r="T658" s="8">
        <f t="shared" si="65"/>
        <v>43102.25</v>
      </c>
    </row>
    <row r="659" spans="1:20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7">
        <v>1514354400</v>
      </c>
      <c r="K659" s="7">
        <v>1515736800</v>
      </c>
      <c r="L659" t="b">
        <v>0</v>
      </c>
      <c r="M659" t="b">
        <v>0</v>
      </c>
      <c r="N659" t="s">
        <v>474</v>
      </c>
      <c r="O659" s="4">
        <f t="shared" si="60"/>
        <v>8</v>
      </c>
      <c r="P659" t="str">
        <f t="shared" si="61"/>
        <v>film &amp; video</v>
      </c>
      <c r="Q659" t="str">
        <f t="shared" si="62"/>
        <v>science fiction</v>
      </c>
      <c r="R659">
        <f t="shared" si="63"/>
        <v>58.857142857142854</v>
      </c>
      <c r="S659" s="8">
        <f t="shared" si="64"/>
        <v>43096.25</v>
      </c>
      <c r="T659" s="8">
        <f t="shared" si="65"/>
        <v>43112.25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7">
        <v>1440910800</v>
      </c>
      <c r="K660" s="7">
        <v>1442898000</v>
      </c>
      <c r="L660" t="b">
        <v>0</v>
      </c>
      <c r="M660" t="b">
        <v>0</v>
      </c>
      <c r="N660" t="s">
        <v>23</v>
      </c>
      <c r="O660" s="4">
        <f t="shared" si="60"/>
        <v>60</v>
      </c>
      <c r="P660" t="str">
        <f t="shared" si="61"/>
        <v>music</v>
      </c>
      <c r="Q660" t="str">
        <f t="shared" si="62"/>
        <v>rock</v>
      </c>
      <c r="R660">
        <f t="shared" si="63"/>
        <v>81.010256410256417</v>
      </c>
      <c r="S660" s="8">
        <f t="shared" si="64"/>
        <v>42246.208333333328</v>
      </c>
      <c r="T660" s="8">
        <f t="shared" si="65"/>
        <v>42269.208333333328</v>
      </c>
    </row>
    <row r="661" spans="1:20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7">
        <v>1296108000</v>
      </c>
      <c r="K661" s="7">
        <v>1296194400</v>
      </c>
      <c r="L661" t="b">
        <v>0</v>
      </c>
      <c r="M661" t="b">
        <v>0</v>
      </c>
      <c r="N661" t="s">
        <v>42</v>
      </c>
      <c r="O661" s="4">
        <f t="shared" si="60"/>
        <v>47</v>
      </c>
      <c r="P661" t="str">
        <f t="shared" si="61"/>
        <v>film &amp; video</v>
      </c>
      <c r="Q661" t="str">
        <f t="shared" si="62"/>
        <v>documentary</v>
      </c>
      <c r="R661">
        <f t="shared" si="63"/>
        <v>76.013333333333335</v>
      </c>
      <c r="S661" s="8">
        <f t="shared" si="64"/>
        <v>40570.25</v>
      </c>
      <c r="T661" s="8">
        <f t="shared" si="65"/>
        <v>40571.25</v>
      </c>
    </row>
    <row r="662" spans="1:20" ht="17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7">
        <v>1440133200</v>
      </c>
      <c r="K662" s="7">
        <v>1440910800</v>
      </c>
      <c r="L662" t="b">
        <v>1</v>
      </c>
      <c r="M662" t="b">
        <v>0</v>
      </c>
      <c r="N662" t="s">
        <v>33</v>
      </c>
      <c r="O662" s="4">
        <f t="shared" si="60"/>
        <v>82</v>
      </c>
      <c r="P662" t="str">
        <f t="shared" si="61"/>
        <v>theater</v>
      </c>
      <c r="Q662" t="str">
        <f t="shared" si="62"/>
        <v>plays</v>
      </c>
      <c r="R662">
        <f t="shared" si="63"/>
        <v>96.597402597402592</v>
      </c>
      <c r="S662" s="8">
        <f t="shared" si="64"/>
        <v>42237.208333333328</v>
      </c>
      <c r="T662" s="8">
        <f t="shared" si="65"/>
        <v>42246.208333333328</v>
      </c>
    </row>
    <row r="663" spans="1:20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7">
        <v>1332910800</v>
      </c>
      <c r="K663" s="7">
        <v>1335502800</v>
      </c>
      <c r="L663" t="b">
        <v>0</v>
      </c>
      <c r="M663" t="b">
        <v>0</v>
      </c>
      <c r="N663" t="s">
        <v>159</v>
      </c>
      <c r="O663" s="4">
        <f t="shared" si="60"/>
        <v>54</v>
      </c>
      <c r="P663" t="str">
        <f t="shared" si="61"/>
        <v>music</v>
      </c>
      <c r="Q663" t="str">
        <f t="shared" si="62"/>
        <v>jazz</v>
      </c>
      <c r="R663">
        <f t="shared" si="63"/>
        <v>76.957446808510639</v>
      </c>
      <c r="S663" s="8">
        <f t="shared" si="64"/>
        <v>40996.208333333336</v>
      </c>
      <c r="T663" s="8">
        <f t="shared" si="65"/>
        <v>41026.208333333336</v>
      </c>
    </row>
    <row r="664" spans="1:20" ht="17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7">
        <v>1544335200</v>
      </c>
      <c r="K664" s="7">
        <v>1544680800</v>
      </c>
      <c r="L664" t="b">
        <v>0</v>
      </c>
      <c r="M664" t="b">
        <v>0</v>
      </c>
      <c r="N664" t="s">
        <v>33</v>
      </c>
      <c r="O664" s="4">
        <f t="shared" si="60"/>
        <v>98</v>
      </c>
      <c r="P664" t="str">
        <f t="shared" si="61"/>
        <v>theater</v>
      </c>
      <c r="Q664" t="str">
        <f t="shared" si="62"/>
        <v>plays</v>
      </c>
      <c r="R664">
        <f t="shared" si="63"/>
        <v>67.984732824427482</v>
      </c>
      <c r="S664" s="8">
        <f t="shared" si="64"/>
        <v>43443.25</v>
      </c>
      <c r="T664" s="8">
        <f t="shared" si="65"/>
        <v>43447.25</v>
      </c>
    </row>
    <row r="665" spans="1:20" ht="17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7">
        <v>1286427600</v>
      </c>
      <c r="K665" s="7">
        <v>1288414800</v>
      </c>
      <c r="L665" t="b">
        <v>0</v>
      </c>
      <c r="M665" t="b">
        <v>0</v>
      </c>
      <c r="N665" t="s">
        <v>33</v>
      </c>
      <c r="O665" s="4">
        <f t="shared" si="60"/>
        <v>77</v>
      </c>
      <c r="P665" t="str">
        <f t="shared" si="61"/>
        <v>theater</v>
      </c>
      <c r="Q665" t="str">
        <f t="shared" si="62"/>
        <v>plays</v>
      </c>
      <c r="R665">
        <f t="shared" si="63"/>
        <v>88.781609195402297</v>
      </c>
      <c r="S665" s="8">
        <f t="shared" si="64"/>
        <v>40458.208333333336</v>
      </c>
      <c r="T665" s="8">
        <f t="shared" si="65"/>
        <v>40481.208333333336</v>
      </c>
    </row>
    <row r="666" spans="1:20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7">
        <v>1329717600</v>
      </c>
      <c r="K666" s="7">
        <v>1330581600</v>
      </c>
      <c r="L666" t="b">
        <v>0</v>
      </c>
      <c r="M666" t="b">
        <v>0</v>
      </c>
      <c r="N666" t="s">
        <v>159</v>
      </c>
      <c r="O666" s="4">
        <f t="shared" si="60"/>
        <v>33</v>
      </c>
      <c r="P666" t="str">
        <f t="shared" si="61"/>
        <v>music</v>
      </c>
      <c r="Q666" t="str">
        <f t="shared" si="62"/>
        <v>jazz</v>
      </c>
      <c r="R666">
        <f t="shared" si="63"/>
        <v>24.99623706491063</v>
      </c>
      <c r="S666" s="8">
        <f t="shared" si="64"/>
        <v>40959.25</v>
      </c>
      <c r="T666" s="8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7">
        <v>1310187600</v>
      </c>
      <c r="K667" s="7">
        <v>1311397200</v>
      </c>
      <c r="L667" t="b">
        <v>0</v>
      </c>
      <c r="M667" t="b">
        <v>1</v>
      </c>
      <c r="N667" t="s">
        <v>42</v>
      </c>
      <c r="O667" s="4">
        <f t="shared" si="60"/>
        <v>240</v>
      </c>
      <c r="P667" t="str">
        <f t="shared" si="61"/>
        <v>film &amp; video</v>
      </c>
      <c r="Q667" t="str">
        <f t="shared" si="62"/>
        <v>documentary</v>
      </c>
      <c r="R667">
        <f t="shared" si="63"/>
        <v>44.922794117647058</v>
      </c>
      <c r="S667" s="8">
        <f t="shared" si="64"/>
        <v>40733.208333333336</v>
      </c>
      <c r="T667" s="8">
        <f t="shared" si="65"/>
        <v>40747.208333333336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7">
        <v>1377838800</v>
      </c>
      <c r="K668" s="7">
        <v>1378357200</v>
      </c>
      <c r="L668" t="b">
        <v>0</v>
      </c>
      <c r="M668" t="b">
        <v>1</v>
      </c>
      <c r="N668" t="s">
        <v>33</v>
      </c>
      <c r="O668" s="4">
        <f t="shared" si="60"/>
        <v>64</v>
      </c>
      <c r="P668" t="str">
        <f t="shared" si="61"/>
        <v>theater</v>
      </c>
      <c r="Q668" t="str">
        <f t="shared" si="62"/>
        <v>plays</v>
      </c>
      <c r="R668">
        <f t="shared" si="63"/>
        <v>79.400000000000006</v>
      </c>
      <c r="S668" s="8">
        <f t="shared" si="64"/>
        <v>41516.208333333336</v>
      </c>
      <c r="T668" s="8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7">
        <v>1410325200</v>
      </c>
      <c r="K669" s="7">
        <v>1411102800</v>
      </c>
      <c r="L669" t="b">
        <v>0</v>
      </c>
      <c r="M669" t="b">
        <v>0</v>
      </c>
      <c r="N669" t="s">
        <v>1029</v>
      </c>
      <c r="O669" s="4">
        <f t="shared" si="60"/>
        <v>176</v>
      </c>
      <c r="P669" t="str">
        <f t="shared" si="61"/>
        <v>journalism</v>
      </c>
      <c r="Q669" t="str">
        <f t="shared" si="62"/>
        <v>audio</v>
      </c>
      <c r="R669">
        <f t="shared" si="63"/>
        <v>29.009546539379475</v>
      </c>
      <c r="S669" s="8">
        <f t="shared" si="64"/>
        <v>41892.208333333336</v>
      </c>
      <c r="T669" s="8">
        <f t="shared" si="65"/>
        <v>41901.208333333336</v>
      </c>
    </row>
    <row r="670" spans="1:20" ht="34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7">
        <v>1343797200</v>
      </c>
      <c r="K670" s="7">
        <v>1344834000</v>
      </c>
      <c r="L670" t="b">
        <v>0</v>
      </c>
      <c r="M670" t="b">
        <v>0</v>
      </c>
      <c r="N670" t="s">
        <v>33</v>
      </c>
      <c r="O670" s="4">
        <f t="shared" si="60"/>
        <v>20</v>
      </c>
      <c r="P670" t="str">
        <f t="shared" si="61"/>
        <v>theater</v>
      </c>
      <c r="Q670" t="str">
        <f t="shared" si="62"/>
        <v>plays</v>
      </c>
      <c r="R670">
        <f t="shared" si="63"/>
        <v>73.59210526315789</v>
      </c>
      <c r="S670" s="8">
        <f t="shared" si="64"/>
        <v>41122.208333333336</v>
      </c>
      <c r="T670" s="8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7">
        <v>1498453200</v>
      </c>
      <c r="K671" s="7">
        <v>1499230800</v>
      </c>
      <c r="L671" t="b">
        <v>0</v>
      </c>
      <c r="M671" t="b">
        <v>0</v>
      </c>
      <c r="N671" t="s">
        <v>33</v>
      </c>
      <c r="O671" s="4">
        <f t="shared" si="60"/>
        <v>359</v>
      </c>
      <c r="P671" t="str">
        <f t="shared" si="61"/>
        <v>theater</v>
      </c>
      <c r="Q671" t="str">
        <f t="shared" si="62"/>
        <v>plays</v>
      </c>
      <c r="R671">
        <f t="shared" si="63"/>
        <v>107.97038864898211</v>
      </c>
      <c r="S671" s="8">
        <f t="shared" si="64"/>
        <v>42912.208333333328</v>
      </c>
      <c r="T671" s="8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7">
        <v>1456380000</v>
      </c>
      <c r="K672" s="7">
        <v>1457416800</v>
      </c>
      <c r="L672" t="b">
        <v>0</v>
      </c>
      <c r="M672" t="b">
        <v>0</v>
      </c>
      <c r="N672" t="s">
        <v>60</v>
      </c>
      <c r="O672" s="4">
        <f t="shared" si="60"/>
        <v>469</v>
      </c>
      <c r="P672" t="str">
        <f t="shared" si="61"/>
        <v>music</v>
      </c>
      <c r="Q672" t="str">
        <f t="shared" si="62"/>
        <v>indie rock</v>
      </c>
      <c r="R672">
        <f t="shared" si="63"/>
        <v>68.987284287011803</v>
      </c>
      <c r="S672" s="8">
        <f t="shared" si="64"/>
        <v>42425.25</v>
      </c>
      <c r="T672" s="8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7">
        <v>1280552400</v>
      </c>
      <c r="K673" s="7">
        <v>1280898000</v>
      </c>
      <c r="L673" t="b">
        <v>0</v>
      </c>
      <c r="M673" t="b">
        <v>1</v>
      </c>
      <c r="N673" t="s">
        <v>33</v>
      </c>
      <c r="O673" s="4">
        <f t="shared" si="60"/>
        <v>122</v>
      </c>
      <c r="P673" t="str">
        <f t="shared" si="61"/>
        <v>theater</v>
      </c>
      <c r="Q673" t="str">
        <f t="shared" si="62"/>
        <v>plays</v>
      </c>
      <c r="R673">
        <f t="shared" si="63"/>
        <v>111.02236719478098</v>
      </c>
      <c r="S673" s="8">
        <f t="shared" si="64"/>
        <v>40390.208333333336</v>
      </c>
      <c r="T673" s="8">
        <f t="shared" si="65"/>
        <v>40394.208333333336</v>
      </c>
    </row>
    <row r="674" spans="1:20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7">
        <v>1521608400</v>
      </c>
      <c r="K674" s="7">
        <v>1522472400</v>
      </c>
      <c r="L674" t="b">
        <v>0</v>
      </c>
      <c r="M674" t="b">
        <v>0</v>
      </c>
      <c r="N674" t="s">
        <v>33</v>
      </c>
      <c r="O674" s="4">
        <f t="shared" si="60"/>
        <v>56</v>
      </c>
      <c r="P674" t="str">
        <f t="shared" si="61"/>
        <v>theater</v>
      </c>
      <c r="Q674" t="str">
        <f t="shared" si="62"/>
        <v>plays</v>
      </c>
      <c r="R674">
        <f t="shared" si="63"/>
        <v>24.997515808491418</v>
      </c>
      <c r="S674" s="8">
        <f t="shared" si="64"/>
        <v>43180.208333333328</v>
      </c>
      <c r="T674" s="8">
        <f t="shared" si="65"/>
        <v>43190.208333333328</v>
      </c>
    </row>
    <row r="675" spans="1:20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7">
        <v>1460696400</v>
      </c>
      <c r="K675" s="7">
        <v>1462510800</v>
      </c>
      <c r="L675" t="b">
        <v>0</v>
      </c>
      <c r="M675" t="b">
        <v>0</v>
      </c>
      <c r="N675" t="s">
        <v>60</v>
      </c>
      <c r="O675" s="4">
        <f t="shared" si="60"/>
        <v>44</v>
      </c>
      <c r="P675" t="str">
        <f t="shared" si="61"/>
        <v>music</v>
      </c>
      <c r="Q675" t="str">
        <f t="shared" si="62"/>
        <v>indie rock</v>
      </c>
      <c r="R675">
        <f t="shared" si="63"/>
        <v>42.155172413793103</v>
      </c>
      <c r="S675" s="8">
        <f t="shared" si="64"/>
        <v>42475.208333333328</v>
      </c>
      <c r="T675" s="8">
        <f t="shared" si="65"/>
        <v>42496.208333333328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7">
        <v>1313730000</v>
      </c>
      <c r="K676" s="7">
        <v>1317790800</v>
      </c>
      <c r="L676" t="b">
        <v>0</v>
      </c>
      <c r="M676" t="b">
        <v>0</v>
      </c>
      <c r="N676" t="s">
        <v>122</v>
      </c>
      <c r="O676" s="4">
        <f t="shared" si="60"/>
        <v>34</v>
      </c>
      <c r="P676" t="str">
        <f t="shared" si="61"/>
        <v>photography</v>
      </c>
      <c r="Q676" t="str">
        <f t="shared" si="62"/>
        <v>photography books</v>
      </c>
      <c r="R676">
        <f t="shared" si="63"/>
        <v>47.003284072249592</v>
      </c>
      <c r="S676" s="8">
        <f t="shared" si="64"/>
        <v>40774.208333333336</v>
      </c>
      <c r="T676" s="8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7">
        <v>1568178000</v>
      </c>
      <c r="K677" s="7">
        <v>1568782800</v>
      </c>
      <c r="L677" t="b">
        <v>0</v>
      </c>
      <c r="M677" t="b">
        <v>0</v>
      </c>
      <c r="N677" t="s">
        <v>1029</v>
      </c>
      <c r="O677" s="4">
        <f t="shared" si="60"/>
        <v>123</v>
      </c>
      <c r="P677" t="str">
        <f t="shared" si="61"/>
        <v>journalism</v>
      </c>
      <c r="Q677" t="str">
        <f t="shared" si="62"/>
        <v>audio</v>
      </c>
      <c r="R677">
        <f t="shared" si="63"/>
        <v>36.0392749244713</v>
      </c>
      <c r="S677" s="8">
        <f t="shared" si="64"/>
        <v>43719.208333333328</v>
      </c>
      <c r="T677" s="8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7">
        <v>1348635600</v>
      </c>
      <c r="K678" s="7">
        <v>1349413200</v>
      </c>
      <c r="L678" t="b">
        <v>0</v>
      </c>
      <c r="M678" t="b">
        <v>0</v>
      </c>
      <c r="N678" t="s">
        <v>122</v>
      </c>
      <c r="O678" s="4">
        <f t="shared" si="60"/>
        <v>190</v>
      </c>
      <c r="P678" t="str">
        <f t="shared" si="61"/>
        <v>photography</v>
      </c>
      <c r="Q678" t="str">
        <f t="shared" si="62"/>
        <v>photography books</v>
      </c>
      <c r="R678">
        <f t="shared" si="63"/>
        <v>101.03760683760684</v>
      </c>
      <c r="S678" s="8">
        <f t="shared" si="64"/>
        <v>41178.208333333336</v>
      </c>
      <c r="T678" s="8">
        <f t="shared" si="65"/>
        <v>41187.208333333336</v>
      </c>
    </row>
    <row r="679" spans="1:20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7">
        <v>1468126800</v>
      </c>
      <c r="K679" s="7">
        <v>1472446800</v>
      </c>
      <c r="L679" t="b">
        <v>0</v>
      </c>
      <c r="M679" t="b">
        <v>0</v>
      </c>
      <c r="N679" t="s">
        <v>119</v>
      </c>
      <c r="O679" s="4">
        <f t="shared" si="60"/>
        <v>84</v>
      </c>
      <c r="P679" t="str">
        <f t="shared" si="61"/>
        <v>publishing</v>
      </c>
      <c r="Q679" t="str">
        <f t="shared" si="62"/>
        <v>fiction</v>
      </c>
      <c r="R679">
        <f t="shared" si="63"/>
        <v>39.927927927927925</v>
      </c>
      <c r="S679" s="8">
        <f t="shared" si="64"/>
        <v>42561.208333333328</v>
      </c>
      <c r="T679" s="8">
        <f t="shared" si="65"/>
        <v>42611.208333333328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7">
        <v>1547877600</v>
      </c>
      <c r="K680" s="7">
        <v>1548050400</v>
      </c>
      <c r="L680" t="b">
        <v>0</v>
      </c>
      <c r="M680" t="b">
        <v>0</v>
      </c>
      <c r="N680" t="s">
        <v>53</v>
      </c>
      <c r="O680" s="4">
        <f t="shared" si="60"/>
        <v>18</v>
      </c>
      <c r="P680" t="str">
        <f t="shared" si="61"/>
        <v>film &amp; video</v>
      </c>
      <c r="Q680" t="str">
        <f t="shared" si="62"/>
        <v>drama</v>
      </c>
      <c r="R680">
        <f t="shared" si="63"/>
        <v>83.158139534883716</v>
      </c>
      <c r="S680" s="8">
        <f t="shared" si="64"/>
        <v>43484.25</v>
      </c>
      <c r="T680" s="8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7">
        <v>1571374800</v>
      </c>
      <c r="K681" s="7">
        <v>1571806800</v>
      </c>
      <c r="L681" t="b">
        <v>0</v>
      </c>
      <c r="M681" t="b">
        <v>1</v>
      </c>
      <c r="N681" t="s">
        <v>17</v>
      </c>
      <c r="O681" s="4">
        <f t="shared" si="60"/>
        <v>1037</v>
      </c>
      <c r="P681" t="str">
        <f t="shared" si="61"/>
        <v>food</v>
      </c>
      <c r="Q681" t="str">
        <f t="shared" si="62"/>
        <v>food trucks</v>
      </c>
      <c r="R681">
        <f t="shared" si="63"/>
        <v>39.97520661157025</v>
      </c>
      <c r="S681" s="8">
        <f t="shared" si="64"/>
        <v>43756.208333333328</v>
      </c>
      <c r="T681" s="8">
        <f t="shared" si="65"/>
        <v>43761.208333333328</v>
      </c>
    </row>
    <row r="682" spans="1:20" ht="34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7">
        <v>1576303200</v>
      </c>
      <c r="K682" s="7">
        <v>1576476000</v>
      </c>
      <c r="L682" t="b">
        <v>0</v>
      </c>
      <c r="M682" t="b">
        <v>1</v>
      </c>
      <c r="N682" t="s">
        <v>292</v>
      </c>
      <c r="O682" s="4">
        <f t="shared" si="60"/>
        <v>97</v>
      </c>
      <c r="P682" t="str">
        <f t="shared" si="61"/>
        <v>games</v>
      </c>
      <c r="Q682" t="str">
        <f t="shared" si="62"/>
        <v>mobile games</v>
      </c>
      <c r="R682">
        <f t="shared" si="63"/>
        <v>47.993908629441627</v>
      </c>
      <c r="S682" s="8">
        <f t="shared" si="64"/>
        <v>43813.25</v>
      </c>
      <c r="T682" s="8">
        <f t="shared" si="65"/>
        <v>43815.25</v>
      </c>
    </row>
    <row r="683" spans="1:20" ht="34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7">
        <v>1324447200</v>
      </c>
      <c r="K683" s="7">
        <v>1324965600</v>
      </c>
      <c r="L683" t="b">
        <v>0</v>
      </c>
      <c r="M683" t="b">
        <v>0</v>
      </c>
      <c r="N683" t="s">
        <v>33</v>
      </c>
      <c r="O683" s="4">
        <f t="shared" si="60"/>
        <v>86</v>
      </c>
      <c r="P683" t="str">
        <f t="shared" si="61"/>
        <v>theater</v>
      </c>
      <c r="Q683" t="str">
        <f t="shared" si="62"/>
        <v>plays</v>
      </c>
      <c r="R683">
        <f t="shared" si="63"/>
        <v>95.978877489438744</v>
      </c>
      <c r="S683" s="8">
        <f t="shared" si="64"/>
        <v>40898.25</v>
      </c>
      <c r="T683" s="8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7">
        <v>1386741600</v>
      </c>
      <c r="K684" s="7">
        <v>1387519200</v>
      </c>
      <c r="L684" t="b">
        <v>0</v>
      </c>
      <c r="M684" t="b">
        <v>0</v>
      </c>
      <c r="N684" t="s">
        <v>33</v>
      </c>
      <c r="O684" s="4">
        <f t="shared" si="60"/>
        <v>150</v>
      </c>
      <c r="P684" t="str">
        <f t="shared" si="61"/>
        <v>theater</v>
      </c>
      <c r="Q684" t="str">
        <f t="shared" si="62"/>
        <v>plays</v>
      </c>
      <c r="R684">
        <f t="shared" si="63"/>
        <v>78.728155339805824</v>
      </c>
      <c r="S684" s="8">
        <f t="shared" si="64"/>
        <v>41619.25</v>
      </c>
      <c r="T684" s="8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7">
        <v>1537074000</v>
      </c>
      <c r="K685" s="7">
        <v>1537246800</v>
      </c>
      <c r="L685" t="b">
        <v>0</v>
      </c>
      <c r="M685" t="b">
        <v>0</v>
      </c>
      <c r="N685" t="s">
        <v>33</v>
      </c>
      <c r="O685" s="4">
        <f t="shared" si="60"/>
        <v>358</v>
      </c>
      <c r="P685" t="str">
        <f t="shared" si="61"/>
        <v>theater</v>
      </c>
      <c r="Q685" t="str">
        <f t="shared" si="62"/>
        <v>plays</v>
      </c>
      <c r="R685">
        <f t="shared" si="63"/>
        <v>56.081632653061227</v>
      </c>
      <c r="S685" s="8">
        <f t="shared" si="64"/>
        <v>43359.208333333328</v>
      </c>
      <c r="T685" s="8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7">
        <v>1277787600</v>
      </c>
      <c r="K686" s="7">
        <v>1279515600</v>
      </c>
      <c r="L686" t="b">
        <v>0</v>
      </c>
      <c r="M686" t="b">
        <v>0</v>
      </c>
      <c r="N686" t="s">
        <v>68</v>
      </c>
      <c r="O686" s="4">
        <f t="shared" si="60"/>
        <v>543</v>
      </c>
      <c r="P686" t="str">
        <f t="shared" si="61"/>
        <v>publishing</v>
      </c>
      <c r="Q686" t="str">
        <f t="shared" si="62"/>
        <v>nonfiction</v>
      </c>
      <c r="R686">
        <f t="shared" si="63"/>
        <v>69.090909090909093</v>
      </c>
      <c r="S686" s="8">
        <f t="shared" si="64"/>
        <v>40358.208333333336</v>
      </c>
      <c r="T686" s="8">
        <f t="shared" si="65"/>
        <v>40378.208333333336</v>
      </c>
    </row>
    <row r="687" spans="1:20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7">
        <v>1440306000</v>
      </c>
      <c r="K687" s="7">
        <v>1442379600</v>
      </c>
      <c r="L687" t="b">
        <v>0</v>
      </c>
      <c r="M687" t="b">
        <v>0</v>
      </c>
      <c r="N687" t="s">
        <v>33</v>
      </c>
      <c r="O687" s="4">
        <f t="shared" si="60"/>
        <v>68</v>
      </c>
      <c r="P687" t="str">
        <f t="shared" si="61"/>
        <v>theater</v>
      </c>
      <c r="Q687" t="str">
        <f t="shared" si="62"/>
        <v>plays</v>
      </c>
      <c r="R687">
        <f t="shared" si="63"/>
        <v>102.05291576673866</v>
      </c>
      <c r="S687" s="8">
        <f t="shared" si="64"/>
        <v>42239.208333333328</v>
      </c>
      <c r="T687" s="8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7">
        <v>1522126800</v>
      </c>
      <c r="K688" s="7">
        <v>1523077200</v>
      </c>
      <c r="L688" t="b">
        <v>0</v>
      </c>
      <c r="M688" t="b">
        <v>0</v>
      </c>
      <c r="N688" t="s">
        <v>65</v>
      </c>
      <c r="O688" s="4">
        <f t="shared" si="60"/>
        <v>192</v>
      </c>
      <c r="P688" t="str">
        <f t="shared" si="61"/>
        <v>technology</v>
      </c>
      <c r="Q688" t="str">
        <f t="shared" si="62"/>
        <v>wearables</v>
      </c>
      <c r="R688">
        <f t="shared" si="63"/>
        <v>107.32089552238806</v>
      </c>
      <c r="S688" s="8">
        <f t="shared" si="64"/>
        <v>43186.208333333328</v>
      </c>
      <c r="T688" s="8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7">
        <v>1489298400</v>
      </c>
      <c r="K689" s="7">
        <v>1489554000</v>
      </c>
      <c r="L689" t="b">
        <v>0</v>
      </c>
      <c r="M689" t="b">
        <v>0</v>
      </c>
      <c r="N689" t="s">
        <v>33</v>
      </c>
      <c r="O689" s="4">
        <f t="shared" si="60"/>
        <v>932</v>
      </c>
      <c r="P689" t="str">
        <f t="shared" si="61"/>
        <v>theater</v>
      </c>
      <c r="Q689" t="str">
        <f t="shared" si="62"/>
        <v>plays</v>
      </c>
      <c r="R689">
        <f t="shared" si="63"/>
        <v>51.970260223048328</v>
      </c>
      <c r="S689" s="8">
        <f t="shared" si="64"/>
        <v>42806.25</v>
      </c>
      <c r="T689" s="8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7">
        <v>1547100000</v>
      </c>
      <c r="K690" s="7">
        <v>1548482400</v>
      </c>
      <c r="L690" t="b">
        <v>0</v>
      </c>
      <c r="M690" t="b">
        <v>1</v>
      </c>
      <c r="N690" t="s">
        <v>269</v>
      </c>
      <c r="O690" s="4">
        <f t="shared" si="60"/>
        <v>429</v>
      </c>
      <c r="P690" t="str">
        <f t="shared" si="61"/>
        <v>film &amp; video</v>
      </c>
      <c r="Q690" t="str">
        <f t="shared" si="62"/>
        <v>television</v>
      </c>
      <c r="R690">
        <f t="shared" si="63"/>
        <v>71.137142857142862</v>
      </c>
      <c r="S690" s="8">
        <f t="shared" si="64"/>
        <v>43475.25</v>
      </c>
      <c r="T690" s="8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7">
        <v>1383022800</v>
      </c>
      <c r="K691" s="7">
        <v>1384063200</v>
      </c>
      <c r="L691" t="b">
        <v>0</v>
      </c>
      <c r="M691" t="b">
        <v>0</v>
      </c>
      <c r="N691" t="s">
        <v>28</v>
      </c>
      <c r="O691" s="4">
        <f t="shared" si="60"/>
        <v>101</v>
      </c>
      <c r="P691" t="str">
        <f t="shared" si="61"/>
        <v>technology</v>
      </c>
      <c r="Q691" t="str">
        <f t="shared" si="62"/>
        <v>web</v>
      </c>
      <c r="R691">
        <f t="shared" si="63"/>
        <v>106.49275362318841</v>
      </c>
      <c r="S691" s="8">
        <f t="shared" si="64"/>
        <v>41576.208333333336</v>
      </c>
      <c r="T691" s="8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7">
        <v>1322373600</v>
      </c>
      <c r="K692" s="7">
        <v>1322892000</v>
      </c>
      <c r="L692" t="b">
        <v>0</v>
      </c>
      <c r="M692" t="b">
        <v>1</v>
      </c>
      <c r="N692" t="s">
        <v>42</v>
      </c>
      <c r="O692" s="4">
        <f t="shared" si="60"/>
        <v>227</v>
      </c>
      <c r="P692" t="str">
        <f t="shared" si="61"/>
        <v>film &amp; video</v>
      </c>
      <c r="Q692" t="str">
        <f t="shared" si="62"/>
        <v>documentary</v>
      </c>
      <c r="R692">
        <f t="shared" si="63"/>
        <v>42.93684210526316</v>
      </c>
      <c r="S692" s="8">
        <f t="shared" si="64"/>
        <v>40874.25</v>
      </c>
      <c r="T692" s="8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7">
        <v>1349240400</v>
      </c>
      <c r="K693" s="7">
        <v>1350709200</v>
      </c>
      <c r="L693" t="b">
        <v>1</v>
      </c>
      <c r="M693" t="b">
        <v>1</v>
      </c>
      <c r="N693" t="s">
        <v>42</v>
      </c>
      <c r="O693" s="4">
        <f t="shared" si="60"/>
        <v>142</v>
      </c>
      <c r="P693" t="str">
        <f t="shared" si="61"/>
        <v>film &amp; video</v>
      </c>
      <c r="Q693" t="str">
        <f t="shared" si="62"/>
        <v>documentary</v>
      </c>
      <c r="R693">
        <f t="shared" si="63"/>
        <v>30.037974683544302</v>
      </c>
      <c r="S693" s="8">
        <f t="shared" si="64"/>
        <v>41185.208333333336</v>
      </c>
      <c r="T693" s="8">
        <f t="shared" si="65"/>
        <v>41202.208333333336</v>
      </c>
    </row>
    <row r="694" spans="1:20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7">
        <v>1562648400</v>
      </c>
      <c r="K694" s="7">
        <v>1564203600</v>
      </c>
      <c r="L694" t="b">
        <v>0</v>
      </c>
      <c r="M694" t="b">
        <v>0</v>
      </c>
      <c r="N694" t="s">
        <v>23</v>
      </c>
      <c r="O694" s="4">
        <f t="shared" si="60"/>
        <v>91</v>
      </c>
      <c r="P694" t="str">
        <f t="shared" si="61"/>
        <v>music</v>
      </c>
      <c r="Q694" t="str">
        <f t="shared" si="62"/>
        <v>rock</v>
      </c>
      <c r="R694">
        <f t="shared" si="63"/>
        <v>70.623376623376629</v>
      </c>
      <c r="S694" s="8">
        <f t="shared" si="64"/>
        <v>43655.208333333328</v>
      </c>
      <c r="T694" s="8">
        <f t="shared" si="65"/>
        <v>43673.208333333328</v>
      </c>
    </row>
    <row r="695" spans="1:20" ht="34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7">
        <v>1508216400</v>
      </c>
      <c r="K695" s="7">
        <v>1509685200</v>
      </c>
      <c r="L695" t="b">
        <v>0</v>
      </c>
      <c r="M695" t="b">
        <v>0</v>
      </c>
      <c r="N695" t="s">
        <v>33</v>
      </c>
      <c r="O695" s="4">
        <f t="shared" si="60"/>
        <v>64</v>
      </c>
      <c r="P695" t="str">
        <f t="shared" si="61"/>
        <v>theater</v>
      </c>
      <c r="Q695" t="str">
        <f t="shared" si="62"/>
        <v>plays</v>
      </c>
      <c r="R695">
        <f t="shared" si="63"/>
        <v>66.016018306636155</v>
      </c>
      <c r="S695" s="8">
        <f t="shared" si="64"/>
        <v>43025.208333333328</v>
      </c>
      <c r="T695" s="8">
        <f t="shared" si="65"/>
        <v>43042.208333333328</v>
      </c>
    </row>
    <row r="696" spans="1:20" ht="17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7">
        <v>1511762400</v>
      </c>
      <c r="K696" s="7">
        <v>1514959200</v>
      </c>
      <c r="L696" t="b">
        <v>0</v>
      </c>
      <c r="M696" t="b">
        <v>0</v>
      </c>
      <c r="N696" t="s">
        <v>33</v>
      </c>
      <c r="O696" s="4">
        <f t="shared" si="60"/>
        <v>84</v>
      </c>
      <c r="P696" t="str">
        <f t="shared" si="61"/>
        <v>theater</v>
      </c>
      <c r="Q696" t="str">
        <f t="shared" si="62"/>
        <v>plays</v>
      </c>
      <c r="R696">
        <f t="shared" si="63"/>
        <v>96.911392405063296</v>
      </c>
      <c r="S696" s="8">
        <f t="shared" si="64"/>
        <v>43066.25</v>
      </c>
      <c r="T696" s="8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7">
        <v>1447480800</v>
      </c>
      <c r="K697" s="7">
        <v>1448863200</v>
      </c>
      <c r="L697" t="b">
        <v>1</v>
      </c>
      <c r="M697" t="b">
        <v>0</v>
      </c>
      <c r="N697" t="s">
        <v>23</v>
      </c>
      <c r="O697" s="4">
        <f t="shared" si="60"/>
        <v>134</v>
      </c>
      <c r="P697" t="str">
        <f t="shared" si="61"/>
        <v>music</v>
      </c>
      <c r="Q697" t="str">
        <f t="shared" si="62"/>
        <v>rock</v>
      </c>
      <c r="R697">
        <f t="shared" si="63"/>
        <v>62.867346938775512</v>
      </c>
      <c r="S697" s="8">
        <f t="shared" si="64"/>
        <v>42322.25</v>
      </c>
      <c r="T697" s="8">
        <f t="shared" si="65"/>
        <v>42338.25</v>
      </c>
    </row>
    <row r="698" spans="1:20" ht="17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7">
        <v>1429506000</v>
      </c>
      <c r="K698" s="7">
        <v>1429592400</v>
      </c>
      <c r="L698" t="b">
        <v>0</v>
      </c>
      <c r="M698" t="b">
        <v>1</v>
      </c>
      <c r="N698" t="s">
        <v>33</v>
      </c>
      <c r="O698" s="4">
        <f t="shared" si="60"/>
        <v>59</v>
      </c>
      <c r="P698" t="str">
        <f t="shared" si="61"/>
        <v>theater</v>
      </c>
      <c r="Q698" t="str">
        <f t="shared" si="62"/>
        <v>plays</v>
      </c>
      <c r="R698">
        <f t="shared" si="63"/>
        <v>108.98537682789652</v>
      </c>
      <c r="S698" s="8">
        <f t="shared" si="64"/>
        <v>42114.208333333328</v>
      </c>
      <c r="T698" s="8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7">
        <v>1522472400</v>
      </c>
      <c r="K699" s="7">
        <v>1522645200</v>
      </c>
      <c r="L699" t="b">
        <v>0</v>
      </c>
      <c r="M699" t="b">
        <v>0</v>
      </c>
      <c r="N699" t="s">
        <v>50</v>
      </c>
      <c r="O699" s="4">
        <f t="shared" si="60"/>
        <v>153</v>
      </c>
      <c r="P699" t="str">
        <f t="shared" si="61"/>
        <v>music</v>
      </c>
      <c r="Q699" t="str">
        <f t="shared" si="62"/>
        <v>electric music</v>
      </c>
      <c r="R699">
        <f t="shared" si="63"/>
        <v>26.999314599040439</v>
      </c>
      <c r="S699" s="8">
        <f t="shared" si="64"/>
        <v>43190.208333333328</v>
      </c>
      <c r="T699" s="8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7">
        <v>1322114400</v>
      </c>
      <c r="K700" s="7">
        <v>1323324000</v>
      </c>
      <c r="L700" t="b">
        <v>0</v>
      </c>
      <c r="M700" t="b">
        <v>0</v>
      </c>
      <c r="N700" t="s">
        <v>65</v>
      </c>
      <c r="O700" s="4">
        <f t="shared" si="60"/>
        <v>447</v>
      </c>
      <c r="P700" t="str">
        <f t="shared" si="61"/>
        <v>technology</v>
      </c>
      <c r="Q700" t="str">
        <f t="shared" si="62"/>
        <v>wearables</v>
      </c>
      <c r="R700">
        <f t="shared" si="63"/>
        <v>65.004147943311438</v>
      </c>
      <c r="S700" s="8">
        <f t="shared" si="64"/>
        <v>40871.25</v>
      </c>
      <c r="T700" s="8">
        <f t="shared" si="65"/>
        <v>40885.25</v>
      </c>
    </row>
    <row r="701" spans="1:20" ht="17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7">
        <v>1561438800</v>
      </c>
      <c r="K701" s="7">
        <v>1561525200</v>
      </c>
      <c r="L701" t="b">
        <v>0</v>
      </c>
      <c r="M701" t="b">
        <v>0</v>
      </c>
      <c r="N701" t="s">
        <v>53</v>
      </c>
      <c r="O701" s="4">
        <f t="shared" si="60"/>
        <v>84</v>
      </c>
      <c r="P701" t="str">
        <f t="shared" si="61"/>
        <v>film &amp; video</v>
      </c>
      <c r="Q701" t="str">
        <f t="shared" si="62"/>
        <v>drama</v>
      </c>
      <c r="R701">
        <f t="shared" si="63"/>
        <v>111.51785714285714</v>
      </c>
      <c r="S701" s="8">
        <f t="shared" si="64"/>
        <v>43641.208333333328</v>
      </c>
      <c r="T701" s="8">
        <f t="shared" si="65"/>
        <v>43642.208333333328</v>
      </c>
    </row>
    <row r="702" spans="1:20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7">
        <v>1264399200</v>
      </c>
      <c r="K702" s="7">
        <v>1265695200</v>
      </c>
      <c r="L702" t="b">
        <v>0</v>
      </c>
      <c r="M702" t="b">
        <v>0</v>
      </c>
      <c r="N702" t="s">
        <v>65</v>
      </c>
      <c r="O702" s="4">
        <f t="shared" si="60"/>
        <v>3</v>
      </c>
      <c r="P702" t="str">
        <f t="shared" si="61"/>
        <v>technology</v>
      </c>
      <c r="Q702" t="str">
        <f t="shared" si="62"/>
        <v>wearables</v>
      </c>
      <c r="R702">
        <f t="shared" si="63"/>
        <v>3</v>
      </c>
      <c r="S702" s="8">
        <f t="shared" si="64"/>
        <v>40203.25</v>
      </c>
      <c r="T702" s="8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7">
        <v>1301202000</v>
      </c>
      <c r="K703" s="7">
        <v>1301806800</v>
      </c>
      <c r="L703" t="b">
        <v>1</v>
      </c>
      <c r="M703" t="b">
        <v>0</v>
      </c>
      <c r="N703" t="s">
        <v>33</v>
      </c>
      <c r="O703" s="4">
        <f t="shared" si="60"/>
        <v>175</v>
      </c>
      <c r="P703" t="str">
        <f t="shared" si="61"/>
        <v>theater</v>
      </c>
      <c r="Q703" t="str">
        <f t="shared" si="62"/>
        <v>plays</v>
      </c>
      <c r="R703">
        <f t="shared" si="63"/>
        <v>110.99268292682927</v>
      </c>
      <c r="S703" s="8">
        <f t="shared" si="64"/>
        <v>40629.208333333336</v>
      </c>
      <c r="T703" s="8">
        <f t="shared" si="65"/>
        <v>40636.208333333336</v>
      </c>
    </row>
    <row r="704" spans="1:20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7">
        <v>1374469200</v>
      </c>
      <c r="K704" s="7">
        <v>1374901200</v>
      </c>
      <c r="L704" t="b">
        <v>0</v>
      </c>
      <c r="M704" t="b">
        <v>0</v>
      </c>
      <c r="N704" t="s">
        <v>65</v>
      </c>
      <c r="O704" s="4">
        <f t="shared" si="60"/>
        <v>54</v>
      </c>
      <c r="P704" t="str">
        <f t="shared" si="61"/>
        <v>technology</v>
      </c>
      <c r="Q704" t="str">
        <f t="shared" si="62"/>
        <v>wearables</v>
      </c>
      <c r="R704">
        <f t="shared" si="63"/>
        <v>56.746987951807228</v>
      </c>
      <c r="S704" s="8">
        <f t="shared" si="64"/>
        <v>41477.208333333336</v>
      </c>
      <c r="T704" s="8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7">
        <v>1334984400</v>
      </c>
      <c r="K705" s="7">
        <v>1336453200</v>
      </c>
      <c r="L705" t="b">
        <v>1</v>
      </c>
      <c r="M705" t="b">
        <v>1</v>
      </c>
      <c r="N705" t="s">
        <v>206</v>
      </c>
      <c r="O705" s="4">
        <f t="shared" si="60"/>
        <v>312</v>
      </c>
      <c r="P705" t="str">
        <f t="shared" si="61"/>
        <v>publishing</v>
      </c>
      <c r="Q705" t="str">
        <f t="shared" si="62"/>
        <v>translations</v>
      </c>
      <c r="R705">
        <f t="shared" si="63"/>
        <v>97.020608439646708</v>
      </c>
      <c r="S705" s="8">
        <f t="shared" si="64"/>
        <v>41020.208333333336</v>
      </c>
      <c r="T705" s="8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7">
        <v>1467608400</v>
      </c>
      <c r="K706" s="7">
        <v>1468904400</v>
      </c>
      <c r="L706" t="b">
        <v>0</v>
      </c>
      <c r="M706" t="b">
        <v>0</v>
      </c>
      <c r="N706" t="s">
        <v>71</v>
      </c>
      <c r="O706" s="4">
        <f t="shared" si="60"/>
        <v>123</v>
      </c>
      <c r="P706" t="str">
        <f t="shared" si="61"/>
        <v>film &amp; video</v>
      </c>
      <c r="Q706" t="str">
        <f t="shared" si="62"/>
        <v>animation</v>
      </c>
      <c r="R706">
        <f t="shared" si="63"/>
        <v>92.08620689655173</v>
      </c>
      <c r="S706" s="8">
        <f t="shared" si="64"/>
        <v>42555.208333333328</v>
      </c>
      <c r="T706" s="8">
        <f t="shared" si="65"/>
        <v>42570.208333333328</v>
      </c>
    </row>
    <row r="707" spans="1:20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7">
        <v>1386741600</v>
      </c>
      <c r="K707" s="7">
        <v>1387087200</v>
      </c>
      <c r="L707" t="b">
        <v>0</v>
      </c>
      <c r="M707" t="b">
        <v>0</v>
      </c>
      <c r="N707" t="s">
        <v>68</v>
      </c>
      <c r="O707" s="4">
        <f t="shared" ref="O707:O770" si="66">ROUND(E707/D707*100,0)</f>
        <v>99</v>
      </c>
      <c r="P707" t="str">
        <f t="shared" ref="P707:P770" si="67">LEFT(N707,FIND("/",N707)-1)</f>
        <v>publishing</v>
      </c>
      <c r="Q707" t="str">
        <f t="shared" ref="Q707:Q770" si="68">RIGHT(N707,LEN(N707)-SEARCH("/",N707))</f>
        <v>nonfiction</v>
      </c>
      <c r="R707">
        <f t="shared" ref="R707:R770" si="69">AVERAGE(E707/G707)</f>
        <v>82.986666666666665</v>
      </c>
      <c r="S707" s="8">
        <f t="shared" ref="S707:S770" si="70">(((J707/60)/60)/24)+DATE(1970,1,1)</f>
        <v>41619.25</v>
      </c>
      <c r="T707" s="8">
        <f t="shared" ref="T707:T770" si="71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7">
        <v>1546754400</v>
      </c>
      <c r="K708" s="7">
        <v>1547445600</v>
      </c>
      <c r="L708" t="b">
        <v>0</v>
      </c>
      <c r="M708" t="b">
        <v>1</v>
      </c>
      <c r="N708" t="s">
        <v>28</v>
      </c>
      <c r="O708" s="4">
        <f t="shared" si="66"/>
        <v>128</v>
      </c>
      <c r="P708" t="str">
        <f t="shared" si="67"/>
        <v>technology</v>
      </c>
      <c r="Q708" t="str">
        <f t="shared" si="68"/>
        <v>web</v>
      </c>
      <c r="R708">
        <f t="shared" si="69"/>
        <v>103.03791821561339</v>
      </c>
      <c r="S708" s="8">
        <f t="shared" si="70"/>
        <v>43471.25</v>
      </c>
      <c r="T708" s="8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7">
        <v>1544248800</v>
      </c>
      <c r="K709" s="7">
        <v>1547359200</v>
      </c>
      <c r="L709" t="b">
        <v>0</v>
      </c>
      <c r="M709" t="b">
        <v>0</v>
      </c>
      <c r="N709" t="s">
        <v>53</v>
      </c>
      <c r="O709" s="4">
        <f t="shared" si="66"/>
        <v>159</v>
      </c>
      <c r="P709" t="str">
        <f t="shared" si="67"/>
        <v>film &amp; video</v>
      </c>
      <c r="Q709" t="str">
        <f t="shared" si="68"/>
        <v>drama</v>
      </c>
      <c r="R709">
        <f t="shared" si="69"/>
        <v>68.922619047619051</v>
      </c>
      <c r="S709" s="8">
        <f t="shared" si="70"/>
        <v>43442.25</v>
      </c>
      <c r="T709" s="8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7">
        <v>1495429200</v>
      </c>
      <c r="K710" s="7">
        <v>1496293200</v>
      </c>
      <c r="L710" t="b">
        <v>0</v>
      </c>
      <c r="M710" t="b">
        <v>0</v>
      </c>
      <c r="N710" t="s">
        <v>33</v>
      </c>
      <c r="O710" s="4">
        <f t="shared" si="66"/>
        <v>707</v>
      </c>
      <c r="P710" t="str">
        <f t="shared" si="67"/>
        <v>theater</v>
      </c>
      <c r="Q710" t="str">
        <f t="shared" si="68"/>
        <v>plays</v>
      </c>
      <c r="R710">
        <f t="shared" si="69"/>
        <v>87.737226277372258</v>
      </c>
      <c r="S710" s="8">
        <f t="shared" si="70"/>
        <v>42877.208333333328</v>
      </c>
      <c r="T710" s="8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7">
        <v>1334811600</v>
      </c>
      <c r="K711" s="7">
        <v>1335416400</v>
      </c>
      <c r="L711" t="b">
        <v>0</v>
      </c>
      <c r="M711" t="b">
        <v>0</v>
      </c>
      <c r="N711" t="s">
        <v>33</v>
      </c>
      <c r="O711" s="4">
        <f t="shared" si="66"/>
        <v>142</v>
      </c>
      <c r="P711" t="str">
        <f t="shared" si="67"/>
        <v>theater</v>
      </c>
      <c r="Q711" t="str">
        <f t="shared" si="68"/>
        <v>plays</v>
      </c>
      <c r="R711">
        <f t="shared" si="69"/>
        <v>75.021505376344081</v>
      </c>
      <c r="S711" s="8">
        <f t="shared" si="70"/>
        <v>41018.208333333336</v>
      </c>
      <c r="T711" s="8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7">
        <v>1531544400</v>
      </c>
      <c r="K712" s="7">
        <v>1532149200</v>
      </c>
      <c r="L712" t="b">
        <v>0</v>
      </c>
      <c r="M712" t="b">
        <v>1</v>
      </c>
      <c r="N712" t="s">
        <v>33</v>
      </c>
      <c r="O712" s="4">
        <f t="shared" si="66"/>
        <v>148</v>
      </c>
      <c r="P712" t="str">
        <f t="shared" si="67"/>
        <v>theater</v>
      </c>
      <c r="Q712" t="str">
        <f t="shared" si="68"/>
        <v>plays</v>
      </c>
      <c r="R712">
        <f t="shared" si="69"/>
        <v>50.863999999999997</v>
      </c>
      <c r="S712" s="8">
        <f t="shared" si="70"/>
        <v>43295.208333333328</v>
      </c>
      <c r="T712" s="8">
        <f t="shared" si="71"/>
        <v>43302.208333333328</v>
      </c>
    </row>
    <row r="713" spans="1:20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7">
        <v>1453615200</v>
      </c>
      <c r="K713" s="7">
        <v>1453788000</v>
      </c>
      <c r="L713" t="b">
        <v>1</v>
      </c>
      <c r="M713" t="b">
        <v>1</v>
      </c>
      <c r="N713" t="s">
        <v>33</v>
      </c>
      <c r="O713" s="4">
        <f t="shared" si="66"/>
        <v>20</v>
      </c>
      <c r="P713" t="str">
        <f t="shared" si="67"/>
        <v>theater</v>
      </c>
      <c r="Q713" t="str">
        <f t="shared" si="68"/>
        <v>plays</v>
      </c>
      <c r="R713">
        <f t="shared" si="69"/>
        <v>90</v>
      </c>
      <c r="S713" s="8">
        <f t="shared" si="70"/>
        <v>42393.25</v>
      </c>
      <c r="T713" s="8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7">
        <v>1467954000</v>
      </c>
      <c r="K714" s="7">
        <v>1471496400</v>
      </c>
      <c r="L714" t="b">
        <v>0</v>
      </c>
      <c r="M714" t="b">
        <v>0</v>
      </c>
      <c r="N714" t="s">
        <v>33</v>
      </c>
      <c r="O714" s="4">
        <f t="shared" si="66"/>
        <v>1841</v>
      </c>
      <c r="P714" t="str">
        <f t="shared" si="67"/>
        <v>theater</v>
      </c>
      <c r="Q714" t="str">
        <f t="shared" si="68"/>
        <v>plays</v>
      </c>
      <c r="R714">
        <f t="shared" si="69"/>
        <v>72.896039603960389</v>
      </c>
      <c r="S714" s="8">
        <f t="shared" si="70"/>
        <v>42559.208333333328</v>
      </c>
      <c r="T714" s="8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7">
        <v>1471842000</v>
      </c>
      <c r="K715" s="7">
        <v>1472878800</v>
      </c>
      <c r="L715" t="b">
        <v>0</v>
      </c>
      <c r="M715" t="b">
        <v>0</v>
      </c>
      <c r="N715" t="s">
        <v>133</v>
      </c>
      <c r="O715" s="4">
        <f t="shared" si="66"/>
        <v>162</v>
      </c>
      <c r="P715" t="str">
        <f t="shared" si="67"/>
        <v>publishing</v>
      </c>
      <c r="Q715" t="str">
        <f t="shared" si="68"/>
        <v>radio &amp; podcasts</v>
      </c>
      <c r="R715">
        <f t="shared" si="69"/>
        <v>108.48543689320388</v>
      </c>
      <c r="S715" s="8">
        <f t="shared" si="70"/>
        <v>42604.208333333328</v>
      </c>
      <c r="T715" s="8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7">
        <v>1408424400</v>
      </c>
      <c r="K716" s="7">
        <v>1408510800</v>
      </c>
      <c r="L716" t="b">
        <v>0</v>
      </c>
      <c r="M716" t="b">
        <v>0</v>
      </c>
      <c r="N716" t="s">
        <v>23</v>
      </c>
      <c r="O716" s="4">
        <f t="shared" si="66"/>
        <v>473</v>
      </c>
      <c r="P716" t="str">
        <f t="shared" si="67"/>
        <v>music</v>
      </c>
      <c r="Q716" t="str">
        <f t="shared" si="68"/>
        <v>rock</v>
      </c>
      <c r="R716">
        <f t="shared" si="69"/>
        <v>101.98095238095237</v>
      </c>
      <c r="S716" s="8">
        <f t="shared" si="70"/>
        <v>41870.208333333336</v>
      </c>
      <c r="T716" s="8">
        <f t="shared" si="71"/>
        <v>41871.208333333336</v>
      </c>
    </row>
    <row r="717" spans="1:20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7">
        <v>1281157200</v>
      </c>
      <c r="K717" s="7">
        <v>1281589200</v>
      </c>
      <c r="L717" t="b">
        <v>0</v>
      </c>
      <c r="M717" t="b">
        <v>0</v>
      </c>
      <c r="N717" t="s">
        <v>292</v>
      </c>
      <c r="O717" s="4">
        <f t="shared" si="66"/>
        <v>24</v>
      </c>
      <c r="P717" t="str">
        <f t="shared" si="67"/>
        <v>games</v>
      </c>
      <c r="Q717" t="str">
        <f t="shared" si="68"/>
        <v>mobile games</v>
      </c>
      <c r="R717">
        <f t="shared" si="69"/>
        <v>44.009146341463413</v>
      </c>
      <c r="S717" s="8">
        <f t="shared" si="70"/>
        <v>40397.208333333336</v>
      </c>
      <c r="T717" s="8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7">
        <v>1373432400</v>
      </c>
      <c r="K718" s="7">
        <v>1375851600</v>
      </c>
      <c r="L718" t="b">
        <v>0</v>
      </c>
      <c r="M718" t="b">
        <v>1</v>
      </c>
      <c r="N718" t="s">
        <v>33</v>
      </c>
      <c r="O718" s="4">
        <f t="shared" si="66"/>
        <v>518</v>
      </c>
      <c r="P718" t="str">
        <f t="shared" si="67"/>
        <v>theater</v>
      </c>
      <c r="Q718" t="str">
        <f t="shared" si="68"/>
        <v>plays</v>
      </c>
      <c r="R718">
        <f t="shared" si="69"/>
        <v>65.942675159235662</v>
      </c>
      <c r="S718" s="8">
        <f t="shared" si="70"/>
        <v>41465.208333333336</v>
      </c>
      <c r="T718" s="8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7">
        <v>1313989200</v>
      </c>
      <c r="K719" s="7">
        <v>1315803600</v>
      </c>
      <c r="L719" t="b">
        <v>0</v>
      </c>
      <c r="M719" t="b">
        <v>0</v>
      </c>
      <c r="N719" t="s">
        <v>42</v>
      </c>
      <c r="O719" s="4">
        <f t="shared" si="66"/>
        <v>248</v>
      </c>
      <c r="P719" t="str">
        <f t="shared" si="67"/>
        <v>film &amp; video</v>
      </c>
      <c r="Q719" t="str">
        <f t="shared" si="68"/>
        <v>documentary</v>
      </c>
      <c r="R719">
        <f t="shared" si="69"/>
        <v>24.987387387387386</v>
      </c>
      <c r="S719" s="8">
        <f t="shared" si="70"/>
        <v>40777.208333333336</v>
      </c>
      <c r="T719" s="8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7">
        <v>1371445200</v>
      </c>
      <c r="K720" s="7">
        <v>1373691600</v>
      </c>
      <c r="L720" t="b">
        <v>0</v>
      </c>
      <c r="M720" t="b">
        <v>0</v>
      </c>
      <c r="N720" t="s">
        <v>65</v>
      </c>
      <c r="O720" s="4">
        <f t="shared" si="66"/>
        <v>100</v>
      </c>
      <c r="P720" t="str">
        <f t="shared" si="67"/>
        <v>technology</v>
      </c>
      <c r="Q720" t="str">
        <f t="shared" si="68"/>
        <v>wearables</v>
      </c>
      <c r="R720">
        <f t="shared" si="69"/>
        <v>28.003367003367003</v>
      </c>
      <c r="S720" s="8">
        <f t="shared" si="70"/>
        <v>41442.208333333336</v>
      </c>
      <c r="T720" s="8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7">
        <v>1338267600</v>
      </c>
      <c r="K721" s="7">
        <v>1339218000</v>
      </c>
      <c r="L721" t="b">
        <v>0</v>
      </c>
      <c r="M721" t="b">
        <v>0</v>
      </c>
      <c r="N721" t="s">
        <v>119</v>
      </c>
      <c r="O721" s="4">
        <f t="shared" si="66"/>
        <v>153</v>
      </c>
      <c r="P721" t="str">
        <f t="shared" si="67"/>
        <v>publishing</v>
      </c>
      <c r="Q721" t="str">
        <f t="shared" si="68"/>
        <v>fiction</v>
      </c>
      <c r="R721">
        <f t="shared" si="69"/>
        <v>85.829268292682926</v>
      </c>
      <c r="S721" s="8">
        <f t="shared" si="70"/>
        <v>41058.208333333336</v>
      </c>
      <c r="T721" s="8">
        <f t="shared" si="71"/>
        <v>41069.208333333336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7">
        <v>1519192800</v>
      </c>
      <c r="K722" s="7">
        <v>1520402400</v>
      </c>
      <c r="L722" t="b">
        <v>0</v>
      </c>
      <c r="M722" t="b">
        <v>1</v>
      </c>
      <c r="N722" t="s">
        <v>33</v>
      </c>
      <c r="O722" s="4">
        <f t="shared" si="66"/>
        <v>37</v>
      </c>
      <c r="P722" t="str">
        <f t="shared" si="67"/>
        <v>theater</v>
      </c>
      <c r="Q722" t="str">
        <f t="shared" si="68"/>
        <v>plays</v>
      </c>
      <c r="R722">
        <f t="shared" si="69"/>
        <v>84.921052631578945</v>
      </c>
      <c r="S722" s="8">
        <f t="shared" si="70"/>
        <v>43152.25</v>
      </c>
      <c r="T722" s="8">
        <f t="shared" si="71"/>
        <v>43166.25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7">
        <v>1522818000</v>
      </c>
      <c r="K723" s="7">
        <v>1523336400</v>
      </c>
      <c r="L723" t="b">
        <v>0</v>
      </c>
      <c r="M723" t="b">
        <v>0</v>
      </c>
      <c r="N723" t="s">
        <v>23</v>
      </c>
      <c r="O723" s="4">
        <f t="shared" si="66"/>
        <v>4</v>
      </c>
      <c r="P723" t="str">
        <f t="shared" si="67"/>
        <v>music</v>
      </c>
      <c r="Q723" t="str">
        <f t="shared" si="68"/>
        <v>rock</v>
      </c>
      <c r="R723">
        <f t="shared" si="69"/>
        <v>90.483333333333334</v>
      </c>
      <c r="S723" s="8">
        <f t="shared" si="70"/>
        <v>43194.208333333328</v>
      </c>
      <c r="T723" s="8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7">
        <v>1509948000</v>
      </c>
      <c r="K724" s="7">
        <v>1512280800</v>
      </c>
      <c r="L724" t="b">
        <v>0</v>
      </c>
      <c r="M724" t="b">
        <v>0</v>
      </c>
      <c r="N724" t="s">
        <v>42</v>
      </c>
      <c r="O724" s="4">
        <f t="shared" si="66"/>
        <v>157</v>
      </c>
      <c r="P724" t="str">
        <f t="shared" si="67"/>
        <v>film &amp; video</v>
      </c>
      <c r="Q724" t="str">
        <f t="shared" si="68"/>
        <v>documentary</v>
      </c>
      <c r="R724">
        <f t="shared" si="69"/>
        <v>25.00197628458498</v>
      </c>
      <c r="S724" s="8">
        <f t="shared" si="70"/>
        <v>43045.25</v>
      </c>
      <c r="T724" s="8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7">
        <v>1456898400</v>
      </c>
      <c r="K725" s="7">
        <v>1458709200</v>
      </c>
      <c r="L725" t="b">
        <v>0</v>
      </c>
      <c r="M725" t="b">
        <v>0</v>
      </c>
      <c r="N725" t="s">
        <v>33</v>
      </c>
      <c r="O725" s="4">
        <f t="shared" si="66"/>
        <v>270</v>
      </c>
      <c r="P725" t="str">
        <f t="shared" si="67"/>
        <v>theater</v>
      </c>
      <c r="Q725" t="str">
        <f t="shared" si="68"/>
        <v>plays</v>
      </c>
      <c r="R725">
        <f t="shared" si="69"/>
        <v>92.013888888888886</v>
      </c>
      <c r="S725" s="8">
        <f t="shared" si="70"/>
        <v>42431.25</v>
      </c>
      <c r="T725" s="8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7">
        <v>1413954000</v>
      </c>
      <c r="K726" s="7">
        <v>1414126800</v>
      </c>
      <c r="L726" t="b">
        <v>0</v>
      </c>
      <c r="M726" t="b">
        <v>1</v>
      </c>
      <c r="N726" t="s">
        <v>33</v>
      </c>
      <c r="O726" s="4">
        <f t="shared" si="66"/>
        <v>134</v>
      </c>
      <c r="P726" t="str">
        <f t="shared" si="67"/>
        <v>theater</v>
      </c>
      <c r="Q726" t="str">
        <f t="shared" si="68"/>
        <v>plays</v>
      </c>
      <c r="R726">
        <f t="shared" si="69"/>
        <v>93.066115702479337</v>
      </c>
      <c r="S726" s="8">
        <f t="shared" si="70"/>
        <v>41934.208333333336</v>
      </c>
      <c r="T726" s="8">
        <f t="shared" si="71"/>
        <v>41936.208333333336</v>
      </c>
    </row>
    <row r="727" spans="1:20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7">
        <v>1416031200</v>
      </c>
      <c r="K727" s="7">
        <v>1416204000</v>
      </c>
      <c r="L727" t="b">
        <v>0</v>
      </c>
      <c r="M727" t="b">
        <v>0</v>
      </c>
      <c r="N727" t="s">
        <v>292</v>
      </c>
      <c r="O727" s="4">
        <f t="shared" si="66"/>
        <v>50</v>
      </c>
      <c r="P727" t="str">
        <f t="shared" si="67"/>
        <v>games</v>
      </c>
      <c r="Q727" t="str">
        <f t="shared" si="68"/>
        <v>mobile games</v>
      </c>
      <c r="R727">
        <f t="shared" si="69"/>
        <v>61.008145363408524</v>
      </c>
      <c r="S727" s="8">
        <f t="shared" si="70"/>
        <v>41958.25</v>
      </c>
      <c r="T727" s="8">
        <f t="shared" si="71"/>
        <v>41960.25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7">
        <v>1287982800</v>
      </c>
      <c r="K728" s="7">
        <v>1288501200</v>
      </c>
      <c r="L728" t="b">
        <v>0</v>
      </c>
      <c r="M728" t="b">
        <v>1</v>
      </c>
      <c r="N728" t="s">
        <v>33</v>
      </c>
      <c r="O728" s="4">
        <f t="shared" si="66"/>
        <v>89</v>
      </c>
      <c r="P728" t="str">
        <f t="shared" si="67"/>
        <v>theater</v>
      </c>
      <c r="Q728" t="str">
        <f t="shared" si="68"/>
        <v>plays</v>
      </c>
      <c r="R728">
        <f t="shared" si="69"/>
        <v>92.036259541984734</v>
      </c>
      <c r="S728" s="8">
        <f t="shared" si="70"/>
        <v>40476.208333333336</v>
      </c>
      <c r="T728" s="8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7">
        <v>1547964000</v>
      </c>
      <c r="K729" s="7">
        <v>1552971600</v>
      </c>
      <c r="L729" t="b">
        <v>0</v>
      </c>
      <c r="M729" t="b">
        <v>0</v>
      </c>
      <c r="N729" t="s">
        <v>28</v>
      </c>
      <c r="O729" s="4">
        <f t="shared" si="66"/>
        <v>165</v>
      </c>
      <c r="P729" t="str">
        <f t="shared" si="67"/>
        <v>technology</v>
      </c>
      <c r="Q729" t="str">
        <f t="shared" si="68"/>
        <v>web</v>
      </c>
      <c r="R729">
        <f t="shared" si="69"/>
        <v>81.132596685082873</v>
      </c>
      <c r="S729" s="8">
        <f t="shared" si="70"/>
        <v>43485.25</v>
      </c>
      <c r="T729" s="8">
        <f t="shared" si="71"/>
        <v>43543.208333333328</v>
      </c>
    </row>
    <row r="730" spans="1:20" ht="34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7">
        <v>1464152400</v>
      </c>
      <c r="K730" s="7">
        <v>1465102800</v>
      </c>
      <c r="L730" t="b">
        <v>0</v>
      </c>
      <c r="M730" t="b">
        <v>0</v>
      </c>
      <c r="N730" t="s">
        <v>33</v>
      </c>
      <c r="O730" s="4">
        <f t="shared" si="66"/>
        <v>18</v>
      </c>
      <c r="P730" t="str">
        <f t="shared" si="67"/>
        <v>theater</v>
      </c>
      <c r="Q730" t="str">
        <f t="shared" si="68"/>
        <v>plays</v>
      </c>
      <c r="R730">
        <f t="shared" si="69"/>
        <v>73.5</v>
      </c>
      <c r="S730" s="8">
        <f t="shared" si="70"/>
        <v>42515.208333333328</v>
      </c>
      <c r="T730" s="8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7">
        <v>1359957600</v>
      </c>
      <c r="K731" s="7">
        <v>1360130400</v>
      </c>
      <c r="L731" t="b">
        <v>0</v>
      </c>
      <c r="M731" t="b">
        <v>0</v>
      </c>
      <c r="N731" t="s">
        <v>53</v>
      </c>
      <c r="O731" s="4">
        <f t="shared" si="66"/>
        <v>186</v>
      </c>
      <c r="P731" t="str">
        <f t="shared" si="67"/>
        <v>film &amp; video</v>
      </c>
      <c r="Q731" t="str">
        <f t="shared" si="68"/>
        <v>drama</v>
      </c>
      <c r="R731">
        <f t="shared" si="69"/>
        <v>85.221311475409834</v>
      </c>
      <c r="S731" s="8">
        <f t="shared" si="70"/>
        <v>41309.25</v>
      </c>
      <c r="T731" s="8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7">
        <v>1432357200</v>
      </c>
      <c r="K732" s="7">
        <v>1432875600</v>
      </c>
      <c r="L732" t="b">
        <v>0</v>
      </c>
      <c r="M732" t="b">
        <v>0</v>
      </c>
      <c r="N732" t="s">
        <v>65</v>
      </c>
      <c r="O732" s="4">
        <f t="shared" si="66"/>
        <v>413</v>
      </c>
      <c r="P732" t="str">
        <f t="shared" si="67"/>
        <v>technology</v>
      </c>
      <c r="Q732" t="str">
        <f t="shared" si="68"/>
        <v>wearables</v>
      </c>
      <c r="R732">
        <f t="shared" si="69"/>
        <v>110.96825396825396</v>
      </c>
      <c r="S732" s="8">
        <f t="shared" si="70"/>
        <v>42147.208333333328</v>
      </c>
      <c r="T732" s="8">
        <f t="shared" si="71"/>
        <v>42153.208333333328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7">
        <v>1500786000</v>
      </c>
      <c r="K733" s="7">
        <v>1500872400</v>
      </c>
      <c r="L733" t="b">
        <v>0</v>
      </c>
      <c r="M733" t="b">
        <v>0</v>
      </c>
      <c r="N733" t="s">
        <v>28</v>
      </c>
      <c r="O733" s="4">
        <f t="shared" si="66"/>
        <v>90</v>
      </c>
      <c r="P733" t="str">
        <f t="shared" si="67"/>
        <v>technology</v>
      </c>
      <c r="Q733" t="str">
        <f t="shared" si="68"/>
        <v>web</v>
      </c>
      <c r="R733">
        <f t="shared" si="69"/>
        <v>32.968036529680369</v>
      </c>
      <c r="S733" s="8">
        <f t="shared" si="70"/>
        <v>42939.208333333328</v>
      </c>
      <c r="T733" s="8">
        <f t="shared" si="71"/>
        <v>42940.208333333328</v>
      </c>
    </row>
    <row r="734" spans="1:20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7">
        <v>1490158800</v>
      </c>
      <c r="K734" s="7">
        <v>1492146000</v>
      </c>
      <c r="L734" t="b">
        <v>0</v>
      </c>
      <c r="M734" t="b">
        <v>1</v>
      </c>
      <c r="N734" t="s">
        <v>23</v>
      </c>
      <c r="O734" s="4">
        <f t="shared" si="66"/>
        <v>92</v>
      </c>
      <c r="P734" t="str">
        <f t="shared" si="67"/>
        <v>music</v>
      </c>
      <c r="Q734" t="str">
        <f t="shared" si="68"/>
        <v>rock</v>
      </c>
      <c r="R734">
        <f t="shared" si="69"/>
        <v>96.005352363960753</v>
      </c>
      <c r="S734" s="8">
        <f t="shared" si="70"/>
        <v>42816.208333333328</v>
      </c>
      <c r="T734" s="8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7">
        <v>1406178000</v>
      </c>
      <c r="K735" s="7">
        <v>1407301200</v>
      </c>
      <c r="L735" t="b">
        <v>0</v>
      </c>
      <c r="M735" t="b">
        <v>0</v>
      </c>
      <c r="N735" t="s">
        <v>148</v>
      </c>
      <c r="O735" s="4">
        <f t="shared" si="66"/>
        <v>527</v>
      </c>
      <c r="P735" t="str">
        <f t="shared" si="67"/>
        <v>music</v>
      </c>
      <c r="Q735" t="str">
        <f t="shared" si="68"/>
        <v>metal</v>
      </c>
      <c r="R735">
        <f t="shared" si="69"/>
        <v>84.96632653061225</v>
      </c>
      <c r="S735" s="8">
        <f t="shared" si="70"/>
        <v>41844.208333333336</v>
      </c>
      <c r="T735" s="8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7">
        <v>1485583200</v>
      </c>
      <c r="K736" s="7">
        <v>1486620000</v>
      </c>
      <c r="L736" t="b">
        <v>0</v>
      </c>
      <c r="M736" t="b">
        <v>1</v>
      </c>
      <c r="N736" t="s">
        <v>33</v>
      </c>
      <c r="O736" s="4">
        <f t="shared" si="66"/>
        <v>319</v>
      </c>
      <c r="P736" t="str">
        <f t="shared" si="67"/>
        <v>theater</v>
      </c>
      <c r="Q736" t="str">
        <f t="shared" si="68"/>
        <v>plays</v>
      </c>
      <c r="R736">
        <f t="shared" si="69"/>
        <v>25.007462686567163</v>
      </c>
      <c r="S736" s="8">
        <f t="shared" si="70"/>
        <v>42763.25</v>
      </c>
      <c r="T736" s="8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7">
        <v>1459314000</v>
      </c>
      <c r="K737" s="7">
        <v>1459918800</v>
      </c>
      <c r="L737" t="b">
        <v>0</v>
      </c>
      <c r="M737" t="b">
        <v>0</v>
      </c>
      <c r="N737" t="s">
        <v>122</v>
      </c>
      <c r="O737" s="4">
        <f t="shared" si="66"/>
        <v>354</v>
      </c>
      <c r="P737" t="str">
        <f t="shared" si="67"/>
        <v>photography</v>
      </c>
      <c r="Q737" t="str">
        <f t="shared" si="68"/>
        <v>photography books</v>
      </c>
      <c r="R737">
        <f t="shared" si="69"/>
        <v>65.998995479658461</v>
      </c>
      <c r="S737" s="8">
        <f t="shared" si="70"/>
        <v>42459.208333333328</v>
      </c>
      <c r="T737" s="8">
        <f t="shared" si="71"/>
        <v>42466.208333333328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7">
        <v>1424412000</v>
      </c>
      <c r="K738" s="7">
        <v>1424757600</v>
      </c>
      <c r="L738" t="b">
        <v>0</v>
      </c>
      <c r="M738" t="b">
        <v>0</v>
      </c>
      <c r="N738" t="s">
        <v>68</v>
      </c>
      <c r="O738" s="4">
        <f t="shared" si="66"/>
        <v>33</v>
      </c>
      <c r="P738" t="str">
        <f t="shared" si="67"/>
        <v>publishing</v>
      </c>
      <c r="Q738" t="str">
        <f t="shared" si="68"/>
        <v>nonfiction</v>
      </c>
      <c r="R738">
        <f t="shared" si="69"/>
        <v>87.34482758620689</v>
      </c>
      <c r="S738" s="8">
        <f t="shared" si="70"/>
        <v>42055.25</v>
      </c>
      <c r="T738" s="8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7">
        <v>1478844000</v>
      </c>
      <c r="K739" s="7">
        <v>1479880800</v>
      </c>
      <c r="L739" t="b">
        <v>0</v>
      </c>
      <c r="M739" t="b">
        <v>0</v>
      </c>
      <c r="N739" t="s">
        <v>60</v>
      </c>
      <c r="O739" s="4">
        <f t="shared" si="66"/>
        <v>136</v>
      </c>
      <c r="P739" t="str">
        <f t="shared" si="67"/>
        <v>music</v>
      </c>
      <c r="Q739" t="str">
        <f t="shared" si="68"/>
        <v>indie rock</v>
      </c>
      <c r="R739">
        <f t="shared" si="69"/>
        <v>27.933333333333334</v>
      </c>
      <c r="S739" s="8">
        <f t="shared" si="70"/>
        <v>42685.25</v>
      </c>
      <c r="T739" s="8">
        <f t="shared" si="71"/>
        <v>42697.25</v>
      </c>
    </row>
    <row r="740" spans="1:20" ht="34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7">
        <v>1416117600</v>
      </c>
      <c r="K740" s="7">
        <v>1418018400</v>
      </c>
      <c r="L740" t="b">
        <v>0</v>
      </c>
      <c r="M740" t="b">
        <v>1</v>
      </c>
      <c r="N740" t="s">
        <v>33</v>
      </c>
      <c r="O740" s="4">
        <f t="shared" si="66"/>
        <v>2</v>
      </c>
      <c r="P740" t="str">
        <f t="shared" si="67"/>
        <v>theater</v>
      </c>
      <c r="Q740" t="str">
        <f t="shared" si="68"/>
        <v>plays</v>
      </c>
      <c r="R740">
        <f t="shared" si="69"/>
        <v>103.8</v>
      </c>
      <c r="S740" s="8">
        <f t="shared" si="70"/>
        <v>41959.25</v>
      </c>
      <c r="T740" s="8">
        <f t="shared" si="71"/>
        <v>41981.25</v>
      </c>
    </row>
    <row r="741" spans="1:20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7">
        <v>1340946000</v>
      </c>
      <c r="K741" s="7">
        <v>1341032400</v>
      </c>
      <c r="L741" t="b">
        <v>0</v>
      </c>
      <c r="M741" t="b">
        <v>0</v>
      </c>
      <c r="N741" t="s">
        <v>60</v>
      </c>
      <c r="O741" s="4">
        <f t="shared" si="66"/>
        <v>61</v>
      </c>
      <c r="P741" t="str">
        <f t="shared" si="67"/>
        <v>music</v>
      </c>
      <c r="Q741" t="str">
        <f t="shared" si="68"/>
        <v>indie rock</v>
      </c>
      <c r="R741">
        <f t="shared" si="69"/>
        <v>31.937172774869111</v>
      </c>
      <c r="S741" s="8">
        <f t="shared" si="70"/>
        <v>41089.208333333336</v>
      </c>
      <c r="T741" s="8">
        <f t="shared" si="71"/>
        <v>41090.208333333336</v>
      </c>
    </row>
    <row r="742" spans="1:20" ht="34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7">
        <v>1486101600</v>
      </c>
      <c r="K742" s="7">
        <v>1486360800</v>
      </c>
      <c r="L742" t="b">
        <v>0</v>
      </c>
      <c r="M742" t="b">
        <v>0</v>
      </c>
      <c r="N742" t="s">
        <v>33</v>
      </c>
      <c r="O742" s="4">
        <f t="shared" si="66"/>
        <v>30</v>
      </c>
      <c r="P742" t="str">
        <f t="shared" si="67"/>
        <v>theater</v>
      </c>
      <c r="Q742" t="str">
        <f t="shared" si="68"/>
        <v>plays</v>
      </c>
      <c r="R742">
        <f t="shared" si="69"/>
        <v>99.5</v>
      </c>
      <c r="S742" s="8">
        <f t="shared" si="70"/>
        <v>42769.25</v>
      </c>
      <c r="T742" s="8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7">
        <v>1274590800</v>
      </c>
      <c r="K743" s="7">
        <v>1274677200</v>
      </c>
      <c r="L743" t="b">
        <v>0</v>
      </c>
      <c r="M743" t="b">
        <v>0</v>
      </c>
      <c r="N743" t="s">
        <v>33</v>
      </c>
      <c r="O743" s="4">
        <f t="shared" si="66"/>
        <v>1179</v>
      </c>
      <c r="P743" t="str">
        <f t="shared" si="67"/>
        <v>theater</v>
      </c>
      <c r="Q743" t="str">
        <f t="shared" si="68"/>
        <v>plays</v>
      </c>
      <c r="R743">
        <f t="shared" si="69"/>
        <v>108.84615384615384</v>
      </c>
      <c r="S743" s="8">
        <f t="shared" si="70"/>
        <v>40321.208333333336</v>
      </c>
      <c r="T743" s="8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7">
        <v>1263880800</v>
      </c>
      <c r="K744" s="7">
        <v>1267509600</v>
      </c>
      <c r="L744" t="b">
        <v>0</v>
      </c>
      <c r="M744" t="b">
        <v>0</v>
      </c>
      <c r="N744" t="s">
        <v>50</v>
      </c>
      <c r="O744" s="4">
        <f t="shared" si="66"/>
        <v>1126</v>
      </c>
      <c r="P744" t="str">
        <f t="shared" si="67"/>
        <v>music</v>
      </c>
      <c r="Q744" t="str">
        <f t="shared" si="68"/>
        <v>electric music</v>
      </c>
      <c r="R744">
        <f t="shared" si="69"/>
        <v>110.76229508196721</v>
      </c>
      <c r="S744" s="8">
        <f t="shared" si="70"/>
        <v>40197.25</v>
      </c>
      <c r="T744" s="8">
        <f t="shared" si="71"/>
        <v>40239.25</v>
      </c>
    </row>
    <row r="745" spans="1:20" ht="34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7">
        <v>1445403600</v>
      </c>
      <c r="K745" s="7">
        <v>1445922000</v>
      </c>
      <c r="L745" t="b">
        <v>0</v>
      </c>
      <c r="M745" t="b">
        <v>1</v>
      </c>
      <c r="N745" t="s">
        <v>33</v>
      </c>
      <c r="O745" s="4">
        <f t="shared" si="66"/>
        <v>13</v>
      </c>
      <c r="P745" t="str">
        <f t="shared" si="67"/>
        <v>theater</v>
      </c>
      <c r="Q745" t="str">
        <f t="shared" si="68"/>
        <v>plays</v>
      </c>
      <c r="R745">
        <f t="shared" si="69"/>
        <v>29.647058823529413</v>
      </c>
      <c r="S745" s="8">
        <f t="shared" si="70"/>
        <v>42298.208333333328</v>
      </c>
      <c r="T745" s="8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7">
        <v>1533877200</v>
      </c>
      <c r="K746" s="7">
        <v>1534050000</v>
      </c>
      <c r="L746" t="b">
        <v>0</v>
      </c>
      <c r="M746" t="b">
        <v>1</v>
      </c>
      <c r="N746" t="s">
        <v>33</v>
      </c>
      <c r="O746" s="4">
        <f t="shared" si="66"/>
        <v>712</v>
      </c>
      <c r="P746" t="str">
        <f t="shared" si="67"/>
        <v>theater</v>
      </c>
      <c r="Q746" t="str">
        <f t="shared" si="68"/>
        <v>plays</v>
      </c>
      <c r="R746">
        <f t="shared" si="69"/>
        <v>101.71428571428571</v>
      </c>
      <c r="S746" s="8">
        <f t="shared" si="70"/>
        <v>43322.208333333328</v>
      </c>
      <c r="T746" s="8">
        <f t="shared" si="71"/>
        <v>43324.208333333328</v>
      </c>
    </row>
    <row r="747" spans="1:20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7">
        <v>1275195600</v>
      </c>
      <c r="K747" s="7">
        <v>1277528400</v>
      </c>
      <c r="L747" t="b">
        <v>0</v>
      </c>
      <c r="M747" t="b">
        <v>0</v>
      </c>
      <c r="N747" t="s">
        <v>65</v>
      </c>
      <c r="O747" s="4">
        <f t="shared" si="66"/>
        <v>30</v>
      </c>
      <c r="P747" t="str">
        <f t="shared" si="67"/>
        <v>technology</v>
      </c>
      <c r="Q747" t="str">
        <f t="shared" si="68"/>
        <v>wearables</v>
      </c>
      <c r="R747">
        <f t="shared" si="69"/>
        <v>61.5</v>
      </c>
      <c r="S747" s="8">
        <f t="shared" si="70"/>
        <v>40328.208333333336</v>
      </c>
      <c r="T747" s="8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7">
        <v>1318136400</v>
      </c>
      <c r="K748" s="7">
        <v>1318568400</v>
      </c>
      <c r="L748" t="b">
        <v>0</v>
      </c>
      <c r="M748" t="b">
        <v>0</v>
      </c>
      <c r="N748" t="s">
        <v>28</v>
      </c>
      <c r="O748" s="4">
        <f t="shared" si="66"/>
        <v>213</v>
      </c>
      <c r="P748" t="str">
        <f t="shared" si="67"/>
        <v>technology</v>
      </c>
      <c r="Q748" t="str">
        <f t="shared" si="68"/>
        <v>web</v>
      </c>
      <c r="R748">
        <f t="shared" si="69"/>
        <v>35</v>
      </c>
      <c r="S748" s="8">
        <f t="shared" si="70"/>
        <v>40825.208333333336</v>
      </c>
      <c r="T748" s="8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7">
        <v>1283403600</v>
      </c>
      <c r="K749" s="7">
        <v>1284354000</v>
      </c>
      <c r="L749" t="b">
        <v>0</v>
      </c>
      <c r="M749" t="b">
        <v>0</v>
      </c>
      <c r="N749" t="s">
        <v>33</v>
      </c>
      <c r="O749" s="4">
        <f t="shared" si="66"/>
        <v>229</v>
      </c>
      <c r="P749" t="str">
        <f t="shared" si="67"/>
        <v>theater</v>
      </c>
      <c r="Q749" t="str">
        <f t="shared" si="68"/>
        <v>plays</v>
      </c>
      <c r="R749">
        <f t="shared" si="69"/>
        <v>40.049999999999997</v>
      </c>
      <c r="S749" s="8">
        <f t="shared" si="70"/>
        <v>40423.208333333336</v>
      </c>
      <c r="T749" s="8">
        <f t="shared" si="71"/>
        <v>40434.208333333336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7">
        <v>1267423200</v>
      </c>
      <c r="K750" s="7">
        <v>1269579600</v>
      </c>
      <c r="L750" t="b">
        <v>0</v>
      </c>
      <c r="M750" t="b">
        <v>1</v>
      </c>
      <c r="N750" t="s">
        <v>71</v>
      </c>
      <c r="O750" s="4">
        <f t="shared" si="66"/>
        <v>35</v>
      </c>
      <c r="P750" t="str">
        <f t="shared" si="67"/>
        <v>film &amp; video</v>
      </c>
      <c r="Q750" t="str">
        <f t="shared" si="68"/>
        <v>animation</v>
      </c>
      <c r="R750">
        <f t="shared" si="69"/>
        <v>110.97231270358306</v>
      </c>
      <c r="S750" s="8">
        <f t="shared" si="70"/>
        <v>40238.25</v>
      </c>
      <c r="T750" s="8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7">
        <v>1412744400</v>
      </c>
      <c r="K751" s="7">
        <v>1413781200</v>
      </c>
      <c r="L751" t="b">
        <v>0</v>
      </c>
      <c r="M751" t="b">
        <v>1</v>
      </c>
      <c r="N751" t="s">
        <v>65</v>
      </c>
      <c r="O751" s="4">
        <f t="shared" si="66"/>
        <v>157</v>
      </c>
      <c r="P751" t="str">
        <f t="shared" si="67"/>
        <v>technology</v>
      </c>
      <c r="Q751" t="str">
        <f t="shared" si="68"/>
        <v>wearables</v>
      </c>
      <c r="R751">
        <f t="shared" si="69"/>
        <v>36.959016393442624</v>
      </c>
      <c r="S751" s="8">
        <f t="shared" si="70"/>
        <v>41920.208333333336</v>
      </c>
      <c r="T751" s="8">
        <f t="shared" si="71"/>
        <v>41932.208333333336</v>
      </c>
    </row>
    <row r="752" spans="1:20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7">
        <v>1277960400</v>
      </c>
      <c r="K752" s="7">
        <v>1280120400</v>
      </c>
      <c r="L752" t="b">
        <v>0</v>
      </c>
      <c r="M752" t="b">
        <v>0</v>
      </c>
      <c r="N752" t="s">
        <v>50</v>
      </c>
      <c r="O752" s="4">
        <f t="shared" si="66"/>
        <v>1</v>
      </c>
      <c r="P752" t="str">
        <f t="shared" si="67"/>
        <v>music</v>
      </c>
      <c r="Q752" t="str">
        <f t="shared" si="68"/>
        <v>electric music</v>
      </c>
      <c r="R752">
        <f t="shared" si="69"/>
        <v>1</v>
      </c>
      <c r="S752" s="8">
        <f t="shared" si="70"/>
        <v>40360.208333333336</v>
      </c>
      <c r="T752" s="8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7">
        <v>1458190800</v>
      </c>
      <c r="K753" s="7">
        <v>1459486800</v>
      </c>
      <c r="L753" t="b">
        <v>1</v>
      </c>
      <c r="M753" t="b">
        <v>1</v>
      </c>
      <c r="N753" t="s">
        <v>68</v>
      </c>
      <c r="O753" s="4">
        <f t="shared" si="66"/>
        <v>232</v>
      </c>
      <c r="P753" t="str">
        <f t="shared" si="67"/>
        <v>publishing</v>
      </c>
      <c r="Q753" t="str">
        <f t="shared" si="68"/>
        <v>nonfiction</v>
      </c>
      <c r="R753">
        <f t="shared" si="69"/>
        <v>30.974074074074075</v>
      </c>
      <c r="S753" s="8">
        <f t="shared" si="70"/>
        <v>42446.208333333328</v>
      </c>
      <c r="T753" s="8">
        <f t="shared" si="71"/>
        <v>42461.208333333328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7">
        <v>1280984400</v>
      </c>
      <c r="K754" s="7">
        <v>1282539600</v>
      </c>
      <c r="L754" t="b">
        <v>0</v>
      </c>
      <c r="M754" t="b">
        <v>1</v>
      </c>
      <c r="N754" t="s">
        <v>33</v>
      </c>
      <c r="O754" s="4">
        <f t="shared" si="66"/>
        <v>92</v>
      </c>
      <c r="P754" t="str">
        <f t="shared" si="67"/>
        <v>theater</v>
      </c>
      <c r="Q754" t="str">
        <f t="shared" si="68"/>
        <v>plays</v>
      </c>
      <c r="R754">
        <f t="shared" si="69"/>
        <v>47.035087719298247</v>
      </c>
      <c r="S754" s="8">
        <f t="shared" si="70"/>
        <v>40395.208333333336</v>
      </c>
      <c r="T754" s="8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7">
        <v>1274590800</v>
      </c>
      <c r="K755" s="7">
        <v>1275886800</v>
      </c>
      <c r="L755" t="b">
        <v>0</v>
      </c>
      <c r="M755" t="b">
        <v>0</v>
      </c>
      <c r="N755" t="s">
        <v>122</v>
      </c>
      <c r="O755" s="4">
        <f t="shared" si="66"/>
        <v>257</v>
      </c>
      <c r="P755" t="str">
        <f t="shared" si="67"/>
        <v>photography</v>
      </c>
      <c r="Q755" t="str">
        <f t="shared" si="68"/>
        <v>photography books</v>
      </c>
      <c r="R755">
        <f t="shared" si="69"/>
        <v>88.065693430656935</v>
      </c>
      <c r="S755" s="8">
        <f t="shared" si="70"/>
        <v>40321.208333333336</v>
      </c>
      <c r="T755" s="8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7">
        <v>1351400400</v>
      </c>
      <c r="K756" s="7">
        <v>1355983200</v>
      </c>
      <c r="L756" t="b">
        <v>0</v>
      </c>
      <c r="M756" t="b">
        <v>0</v>
      </c>
      <c r="N756" t="s">
        <v>33</v>
      </c>
      <c r="O756" s="4">
        <f t="shared" si="66"/>
        <v>168</v>
      </c>
      <c r="P756" t="str">
        <f t="shared" si="67"/>
        <v>theater</v>
      </c>
      <c r="Q756" t="str">
        <f t="shared" si="68"/>
        <v>plays</v>
      </c>
      <c r="R756">
        <f t="shared" si="69"/>
        <v>37.005616224648989</v>
      </c>
      <c r="S756" s="8">
        <f t="shared" si="70"/>
        <v>41210.208333333336</v>
      </c>
      <c r="T756" s="8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7">
        <v>1514354400</v>
      </c>
      <c r="K757" s="7">
        <v>1515391200</v>
      </c>
      <c r="L757" t="b">
        <v>0</v>
      </c>
      <c r="M757" t="b">
        <v>1</v>
      </c>
      <c r="N757" t="s">
        <v>33</v>
      </c>
      <c r="O757" s="4">
        <f t="shared" si="66"/>
        <v>167</v>
      </c>
      <c r="P757" t="str">
        <f t="shared" si="67"/>
        <v>theater</v>
      </c>
      <c r="Q757" t="str">
        <f t="shared" si="68"/>
        <v>plays</v>
      </c>
      <c r="R757">
        <f t="shared" si="69"/>
        <v>26.027777777777779</v>
      </c>
      <c r="S757" s="8">
        <f t="shared" si="70"/>
        <v>43096.25</v>
      </c>
      <c r="T757" s="8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7">
        <v>1421733600</v>
      </c>
      <c r="K758" s="7">
        <v>1422252000</v>
      </c>
      <c r="L758" t="b">
        <v>0</v>
      </c>
      <c r="M758" t="b">
        <v>0</v>
      </c>
      <c r="N758" t="s">
        <v>33</v>
      </c>
      <c r="O758" s="4">
        <f t="shared" si="66"/>
        <v>772</v>
      </c>
      <c r="P758" t="str">
        <f t="shared" si="67"/>
        <v>theater</v>
      </c>
      <c r="Q758" t="str">
        <f t="shared" si="68"/>
        <v>plays</v>
      </c>
      <c r="R758">
        <f t="shared" si="69"/>
        <v>67.817567567567565</v>
      </c>
      <c r="S758" s="8">
        <f t="shared" si="70"/>
        <v>42024.25</v>
      </c>
      <c r="T758" s="8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7">
        <v>1305176400</v>
      </c>
      <c r="K759" s="7">
        <v>1305522000</v>
      </c>
      <c r="L759" t="b">
        <v>0</v>
      </c>
      <c r="M759" t="b">
        <v>0</v>
      </c>
      <c r="N759" t="s">
        <v>53</v>
      </c>
      <c r="O759" s="4">
        <f t="shared" si="66"/>
        <v>407</v>
      </c>
      <c r="P759" t="str">
        <f t="shared" si="67"/>
        <v>film &amp; video</v>
      </c>
      <c r="Q759" t="str">
        <f t="shared" si="68"/>
        <v>drama</v>
      </c>
      <c r="R759">
        <f t="shared" si="69"/>
        <v>49.964912280701753</v>
      </c>
      <c r="S759" s="8">
        <f t="shared" si="70"/>
        <v>40675.208333333336</v>
      </c>
      <c r="T759" s="8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7">
        <v>1414126800</v>
      </c>
      <c r="K760" s="7">
        <v>1414904400</v>
      </c>
      <c r="L760" t="b">
        <v>0</v>
      </c>
      <c r="M760" t="b">
        <v>0</v>
      </c>
      <c r="N760" t="s">
        <v>23</v>
      </c>
      <c r="O760" s="4">
        <f t="shared" si="66"/>
        <v>564</v>
      </c>
      <c r="P760" t="str">
        <f t="shared" si="67"/>
        <v>music</v>
      </c>
      <c r="Q760" t="str">
        <f t="shared" si="68"/>
        <v>rock</v>
      </c>
      <c r="R760">
        <f t="shared" si="69"/>
        <v>110.01646903820817</v>
      </c>
      <c r="S760" s="8">
        <f t="shared" si="70"/>
        <v>41936.208333333336</v>
      </c>
      <c r="T760" s="8">
        <f t="shared" si="71"/>
        <v>41945.208333333336</v>
      </c>
    </row>
    <row r="761" spans="1:20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7">
        <v>1517810400</v>
      </c>
      <c r="K761" s="7">
        <v>1520402400</v>
      </c>
      <c r="L761" t="b">
        <v>0</v>
      </c>
      <c r="M761" t="b">
        <v>0</v>
      </c>
      <c r="N761" t="s">
        <v>50</v>
      </c>
      <c r="O761" s="4">
        <f t="shared" si="66"/>
        <v>68</v>
      </c>
      <c r="P761" t="str">
        <f t="shared" si="67"/>
        <v>music</v>
      </c>
      <c r="Q761" t="str">
        <f t="shared" si="68"/>
        <v>electric music</v>
      </c>
      <c r="R761">
        <f t="shared" si="69"/>
        <v>89.964678178963894</v>
      </c>
      <c r="S761" s="8">
        <f t="shared" si="70"/>
        <v>43136.25</v>
      </c>
      <c r="T761" s="8">
        <f t="shared" si="71"/>
        <v>43166.25</v>
      </c>
    </row>
    <row r="762" spans="1:20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7">
        <v>1564635600</v>
      </c>
      <c r="K762" s="7">
        <v>1567141200</v>
      </c>
      <c r="L762" t="b">
        <v>0</v>
      </c>
      <c r="M762" t="b">
        <v>1</v>
      </c>
      <c r="N762" t="s">
        <v>89</v>
      </c>
      <c r="O762" s="4">
        <f t="shared" si="66"/>
        <v>34</v>
      </c>
      <c r="P762" t="str">
        <f t="shared" si="67"/>
        <v>games</v>
      </c>
      <c r="Q762" t="str">
        <f t="shared" si="68"/>
        <v>video games</v>
      </c>
      <c r="R762">
        <f t="shared" si="69"/>
        <v>79.009523809523813</v>
      </c>
      <c r="S762" s="8">
        <f t="shared" si="70"/>
        <v>43678.208333333328</v>
      </c>
      <c r="T762" s="8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7">
        <v>1500699600</v>
      </c>
      <c r="K763" s="7">
        <v>1501131600</v>
      </c>
      <c r="L763" t="b">
        <v>0</v>
      </c>
      <c r="M763" t="b">
        <v>0</v>
      </c>
      <c r="N763" t="s">
        <v>23</v>
      </c>
      <c r="O763" s="4">
        <f t="shared" si="66"/>
        <v>655</v>
      </c>
      <c r="P763" t="str">
        <f t="shared" si="67"/>
        <v>music</v>
      </c>
      <c r="Q763" t="str">
        <f t="shared" si="68"/>
        <v>rock</v>
      </c>
      <c r="R763">
        <f t="shared" si="69"/>
        <v>86.867469879518069</v>
      </c>
      <c r="S763" s="8">
        <f t="shared" si="70"/>
        <v>42938.208333333328</v>
      </c>
      <c r="T763" s="8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7">
        <v>1354082400</v>
      </c>
      <c r="K764" s="7">
        <v>1355032800</v>
      </c>
      <c r="L764" t="b">
        <v>0</v>
      </c>
      <c r="M764" t="b">
        <v>0</v>
      </c>
      <c r="N764" t="s">
        <v>159</v>
      </c>
      <c r="O764" s="4">
        <f t="shared" si="66"/>
        <v>177</v>
      </c>
      <c r="P764" t="str">
        <f t="shared" si="67"/>
        <v>music</v>
      </c>
      <c r="Q764" t="str">
        <f t="shared" si="68"/>
        <v>jazz</v>
      </c>
      <c r="R764">
        <f t="shared" si="69"/>
        <v>62.04</v>
      </c>
      <c r="S764" s="8">
        <f t="shared" si="70"/>
        <v>41241.25</v>
      </c>
      <c r="T764" s="8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7">
        <v>1336453200</v>
      </c>
      <c r="K765" s="7">
        <v>1339477200</v>
      </c>
      <c r="L765" t="b">
        <v>0</v>
      </c>
      <c r="M765" t="b">
        <v>1</v>
      </c>
      <c r="N765" t="s">
        <v>33</v>
      </c>
      <c r="O765" s="4">
        <f t="shared" si="66"/>
        <v>113</v>
      </c>
      <c r="P765" t="str">
        <f t="shared" si="67"/>
        <v>theater</v>
      </c>
      <c r="Q765" t="str">
        <f t="shared" si="68"/>
        <v>plays</v>
      </c>
      <c r="R765">
        <f t="shared" si="69"/>
        <v>26.970212765957445</v>
      </c>
      <c r="S765" s="8">
        <f t="shared" si="70"/>
        <v>41037.208333333336</v>
      </c>
      <c r="T765" s="8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7">
        <v>1305262800</v>
      </c>
      <c r="K766" s="7">
        <v>1305954000</v>
      </c>
      <c r="L766" t="b">
        <v>0</v>
      </c>
      <c r="M766" t="b">
        <v>0</v>
      </c>
      <c r="N766" t="s">
        <v>23</v>
      </c>
      <c r="O766" s="4">
        <f t="shared" si="66"/>
        <v>728</v>
      </c>
      <c r="P766" t="str">
        <f t="shared" si="67"/>
        <v>music</v>
      </c>
      <c r="Q766" t="str">
        <f t="shared" si="68"/>
        <v>rock</v>
      </c>
      <c r="R766">
        <f t="shared" si="69"/>
        <v>54.121621621621621</v>
      </c>
      <c r="S766" s="8">
        <f t="shared" si="70"/>
        <v>40676.208333333336</v>
      </c>
      <c r="T766" s="8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7">
        <v>1492232400</v>
      </c>
      <c r="K767" s="7">
        <v>1494392400</v>
      </c>
      <c r="L767" t="b">
        <v>1</v>
      </c>
      <c r="M767" t="b">
        <v>1</v>
      </c>
      <c r="N767" t="s">
        <v>60</v>
      </c>
      <c r="O767" s="4">
        <f t="shared" si="66"/>
        <v>208</v>
      </c>
      <c r="P767" t="str">
        <f t="shared" si="67"/>
        <v>music</v>
      </c>
      <c r="Q767" t="str">
        <f t="shared" si="68"/>
        <v>indie rock</v>
      </c>
      <c r="R767">
        <f t="shared" si="69"/>
        <v>41.035353535353536</v>
      </c>
      <c r="S767" s="8">
        <f t="shared" si="70"/>
        <v>42840.208333333328</v>
      </c>
      <c r="T767" s="8">
        <f t="shared" si="71"/>
        <v>42865.208333333328</v>
      </c>
    </row>
    <row r="768" spans="1:20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7">
        <v>1537333200</v>
      </c>
      <c r="K768" s="7">
        <v>1537419600</v>
      </c>
      <c r="L768" t="b">
        <v>0</v>
      </c>
      <c r="M768" t="b">
        <v>0</v>
      </c>
      <c r="N768" t="s">
        <v>474</v>
      </c>
      <c r="O768" s="4">
        <f t="shared" si="66"/>
        <v>31</v>
      </c>
      <c r="P768" t="str">
        <f t="shared" si="67"/>
        <v>film &amp; video</v>
      </c>
      <c r="Q768" t="str">
        <f t="shared" si="68"/>
        <v>science fiction</v>
      </c>
      <c r="R768">
        <f t="shared" si="69"/>
        <v>55.052419354838712</v>
      </c>
      <c r="S768" s="8">
        <f t="shared" si="70"/>
        <v>43362.208333333328</v>
      </c>
      <c r="T768" s="8">
        <f t="shared" si="71"/>
        <v>43363.208333333328</v>
      </c>
    </row>
    <row r="769" spans="1:20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7">
        <v>1444107600</v>
      </c>
      <c r="K769" s="7">
        <v>1447999200</v>
      </c>
      <c r="L769" t="b">
        <v>0</v>
      </c>
      <c r="M769" t="b">
        <v>0</v>
      </c>
      <c r="N769" t="s">
        <v>206</v>
      </c>
      <c r="O769" s="4">
        <f t="shared" si="66"/>
        <v>57</v>
      </c>
      <c r="P769" t="str">
        <f t="shared" si="67"/>
        <v>publishing</v>
      </c>
      <c r="Q769" t="str">
        <f t="shared" si="68"/>
        <v>translations</v>
      </c>
      <c r="R769">
        <f t="shared" si="69"/>
        <v>107.93762183235867</v>
      </c>
      <c r="S769" s="8">
        <f t="shared" si="70"/>
        <v>42283.208333333328</v>
      </c>
      <c r="T769" s="8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7">
        <v>1386741600</v>
      </c>
      <c r="K770" s="7">
        <v>1388037600</v>
      </c>
      <c r="L770" t="b">
        <v>0</v>
      </c>
      <c r="M770" t="b">
        <v>0</v>
      </c>
      <c r="N770" t="s">
        <v>33</v>
      </c>
      <c r="O770" s="4">
        <f t="shared" si="66"/>
        <v>231</v>
      </c>
      <c r="P770" t="str">
        <f t="shared" si="67"/>
        <v>theater</v>
      </c>
      <c r="Q770" t="str">
        <f t="shared" si="68"/>
        <v>plays</v>
      </c>
      <c r="R770">
        <f t="shared" si="69"/>
        <v>73.92</v>
      </c>
      <c r="S770" s="8">
        <f t="shared" si="70"/>
        <v>41619.25</v>
      </c>
      <c r="T770" s="8">
        <f t="shared" si="71"/>
        <v>41634.25</v>
      </c>
    </row>
    <row r="771" spans="1:20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7">
        <v>1376542800</v>
      </c>
      <c r="K771" s="7">
        <v>1378789200</v>
      </c>
      <c r="L771" t="b">
        <v>0</v>
      </c>
      <c r="M771" t="b">
        <v>0</v>
      </c>
      <c r="N771" t="s">
        <v>89</v>
      </c>
      <c r="O771" s="4">
        <f t="shared" ref="O771:O834" si="72">ROUND(E771/D771*100,0)</f>
        <v>87</v>
      </c>
      <c r="P771" t="str">
        <f t="shared" ref="P771:P834" si="73">LEFT(N771,FIND("/",N771)-1)</f>
        <v>games</v>
      </c>
      <c r="Q771" t="str">
        <f t="shared" ref="Q771:Q834" si="74">RIGHT(N771,LEN(N771)-SEARCH("/",N771))</f>
        <v>video games</v>
      </c>
      <c r="R771">
        <f t="shared" ref="R771:R834" si="75">AVERAGE(E771/G771)</f>
        <v>31.995894428152493</v>
      </c>
      <c r="S771" s="8">
        <f t="shared" ref="S771:S834" si="76">(((J771/60)/60)/24)+DATE(1970,1,1)</f>
        <v>41501.208333333336</v>
      </c>
      <c r="T771" s="8">
        <f t="shared" ref="T771:T834" si="7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7">
        <v>1397451600</v>
      </c>
      <c r="K772" s="7">
        <v>1398056400</v>
      </c>
      <c r="L772" t="b">
        <v>0</v>
      </c>
      <c r="M772" t="b">
        <v>1</v>
      </c>
      <c r="N772" t="s">
        <v>33</v>
      </c>
      <c r="O772" s="4">
        <f t="shared" si="72"/>
        <v>271</v>
      </c>
      <c r="P772" t="str">
        <f t="shared" si="73"/>
        <v>theater</v>
      </c>
      <c r="Q772" t="str">
        <f t="shared" si="74"/>
        <v>plays</v>
      </c>
      <c r="R772">
        <f t="shared" si="75"/>
        <v>53.898148148148145</v>
      </c>
      <c r="S772" s="8">
        <f t="shared" si="76"/>
        <v>41743.208333333336</v>
      </c>
      <c r="T772" s="8">
        <f t="shared" si="77"/>
        <v>41750.208333333336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7">
        <v>1548482400</v>
      </c>
      <c r="K773" s="7">
        <v>1550815200</v>
      </c>
      <c r="L773" t="b">
        <v>0</v>
      </c>
      <c r="M773" t="b">
        <v>0</v>
      </c>
      <c r="N773" t="s">
        <v>33</v>
      </c>
      <c r="O773" s="4">
        <f t="shared" si="72"/>
        <v>49</v>
      </c>
      <c r="P773" t="str">
        <f t="shared" si="73"/>
        <v>theater</v>
      </c>
      <c r="Q773" t="str">
        <f t="shared" si="74"/>
        <v>plays</v>
      </c>
      <c r="R773">
        <f t="shared" si="75"/>
        <v>106.5</v>
      </c>
      <c r="S773" s="8">
        <f t="shared" si="76"/>
        <v>43491.25</v>
      </c>
      <c r="T773" s="8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7">
        <v>1549692000</v>
      </c>
      <c r="K774" s="7">
        <v>1550037600</v>
      </c>
      <c r="L774" t="b">
        <v>0</v>
      </c>
      <c r="M774" t="b">
        <v>0</v>
      </c>
      <c r="N774" t="s">
        <v>60</v>
      </c>
      <c r="O774" s="4">
        <f t="shared" si="72"/>
        <v>113</v>
      </c>
      <c r="P774" t="str">
        <f t="shared" si="73"/>
        <v>music</v>
      </c>
      <c r="Q774" t="str">
        <f t="shared" si="74"/>
        <v>indie rock</v>
      </c>
      <c r="R774">
        <f t="shared" si="75"/>
        <v>32.999805409612762</v>
      </c>
      <c r="S774" s="8">
        <f t="shared" si="76"/>
        <v>43505.25</v>
      </c>
      <c r="T774" s="8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7">
        <v>1492059600</v>
      </c>
      <c r="K775" s="7">
        <v>1492923600</v>
      </c>
      <c r="L775" t="b">
        <v>0</v>
      </c>
      <c r="M775" t="b">
        <v>0</v>
      </c>
      <c r="N775" t="s">
        <v>33</v>
      </c>
      <c r="O775" s="4">
        <f t="shared" si="72"/>
        <v>191</v>
      </c>
      <c r="P775" t="str">
        <f t="shared" si="73"/>
        <v>theater</v>
      </c>
      <c r="Q775" t="str">
        <f t="shared" si="74"/>
        <v>plays</v>
      </c>
      <c r="R775">
        <f t="shared" si="75"/>
        <v>43.00254993625159</v>
      </c>
      <c r="S775" s="8">
        <f t="shared" si="76"/>
        <v>42838.208333333328</v>
      </c>
      <c r="T775" s="8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7">
        <v>1463979600</v>
      </c>
      <c r="K776" s="7">
        <v>1467522000</v>
      </c>
      <c r="L776" t="b">
        <v>0</v>
      </c>
      <c r="M776" t="b">
        <v>0</v>
      </c>
      <c r="N776" t="s">
        <v>28</v>
      </c>
      <c r="O776" s="4">
        <f t="shared" si="72"/>
        <v>136</v>
      </c>
      <c r="P776" t="str">
        <f t="shared" si="73"/>
        <v>technology</v>
      </c>
      <c r="Q776" t="str">
        <f t="shared" si="74"/>
        <v>web</v>
      </c>
      <c r="R776">
        <f t="shared" si="75"/>
        <v>86.858974358974365</v>
      </c>
      <c r="S776" s="8">
        <f t="shared" si="76"/>
        <v>42513.208333333328</v>
      </c>
      <c r="T776" s="8">
        <f t="shared" si="77"/>
        <v>42554.208333333328</v>
      </c>
    </row>
    <row r="777" spans="1:20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7">
        <v>1415253600</v>
      </c>
      <c r="K777" s="7">
        <v>1416117600</v>
      </c>
      <c r="L777" t="b">
        <v>0</v>
      </c>
      <c r="M777" t="b">
        <v>0</v>
      </c>
      <c r="N777" t="s">
        <v>23</v>
      </c>
      <c r="O777" s="4">
        <f t="shared" si="72"/>
        <v>10</v>
      </c>
      <c r="P777" t="str">
        <f t="shared" si="73"/>
        <v>music</v>
      </c>
      <c r="Q777" t="str">
        <f t="shared" si="74"/>
        <v>rock</v>
      </c>
      <c r="R777">
        <f t="shared" si="75"/>
        <v>96.8</v>
      </c>
      <c r="S777" s="8">
        <f t="shared" si="76"/>
        <v>41949.25</v>
      </c>
      <c r="T777" s="8">
        <f t="shared" si="77"/>
        <v>41959.25</v>
      </c>
    </row>
    <row r="778" spans="1:20" ht="17" hidden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7">
        <v>1562216400</v>
      </c>
      <c r="K778" s="7">
        <v>1563771600</v>
      </c>
      <c r="L778" t="b">
        <v>0</v>
      </c>
      <c r="M778" t="b">
        <v>0</v>
      </c>
      <c r="N778" t="s">
        <v>33</v>
      </c>
      <c r="O778" s="4">
        <f t="shared" si="72"/>
        <v>66</v>
      </c>
      <c r="P778" t="str">
        <f t="shared" si="73"/>
        <v>theater</v>
      </c>
      <c r="Q778" t="str">
        <f t="shared" si="74"/>
        <v>plays</v>
      </c>
      <c r="R778">
        <f t="shared" si="75"/>
        <v>32.995456610631528</v>
      </c>
      <c r="S778" s="8">
        <f t="shared" si="76"/>
        <v>43650.208333333328</v>
      </c>
      <c r="T778" s="8">
        <f t="shared" si="77"/>
        <v>43668.208333333328</v>
      </c>
    </row>
    <row r="779" spans="1:20" ht="17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7">
        <v>1316754000</v>
      </c>
      <c r="K779" s="7">
        <v>1319259600</v>
      </c>
      <c r="L779" t="b">
        <v>0</v>
      </c>
      <c r="M779" t="b">
        <v>0</v>
      </c>
      <c r="N779" t="s">
        <v>33</v>
      </c>
      <c r="O779" s="4">
        <f t="shared" si="72"/>
        <v>49</v>
      </c>
      <c r="P779" t="str">
        <f t="shared" si="73"/>
        <v>theater</v>
      </c>
      <c r="Q779" t="str">
        <f t="shared" si="74"/>
        <v>plays</v>
      </c>
      <c r="R779">
        <f t="shared" si="75"/>
        <v>68.028106508875737</v>
      </c>
      <c r="S779" s="8">
        <f t="shared" si="76"/>
        <v>40809.208333333336</v>
      </c>
      <c r="T779" s="8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7">
        <v>1313211600</v>
      </c>
      <c r="K780" s="7">
        <v>1313643600</v>
      </c>
      <c r="L780" t="b">
        <v>0</v>
      </c>
      <c r="M780" t="b">
        <v>0</v>
      </c>
      <c r="N780" t="s">
        <v>71</v>
      </c>
      <c r="O780" s="4">
        <f t="shared" si="72"/>
        <v>788</v>
      </c>
      <c r="P780" t="str">
        <f t="shared" si="73"/>
        <v>film &amp; video</v>
      </c>
      <c r="Q780" t="str">
        <f t="shared" si="74"/>
        <v>animation</v>
      </c>
      <c r="R780">
        <f t="shared" si="75"/>
        <v>58.867816091954026</v>
      </c>
      <c r="S780" s="8">
        <f t="shared" si="76"/>
        <v>40768.208333333336</v>
      </c>
      <c r="T780" s="8">
        <f t="shared" si="77"/>
        <v>40773.208333333336</v>
      </c>
    </row>
    <row r="781" spans="1:20" ht="17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7">
        <v>1439528400</v>
      </c>
      <c r="K781" s="7">
        <v>1440306000</v>
      </c>
      <c r="L781" t="b">
        <v>0</v>
      </c>
      <c r="M781" t="b">
        <v>1</v>
      </c>
      <c r="N781" t="s">
        <v>33</v>
      </c>
      <c r="O781" s="4">
        <f t="shared" si="72"/>
        <v>80</v>
      </c>
      <c r="P781" t="str">
        <f t="shared" si="73"/>
        <v>theater</v>
      </c>
      <c r="Q781" t="str">
        <f t="shared" si="74"/>
        <v>plays</v>
      </c>
      <c r="R781">
        <f t="shared" si="75"/>
        <v>105.04572803850782</v>
      </c>
      <c r="S781" s="8">
        <f t="shared" si="76"/>
        <v>42230.208333333328</v>
      </c>
      <c r="T781" s="8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7">
        <v>1469163600</v>
      </c>
      <c r="K782" s="7">
        <v>1470805200</v>
      </c>
      <c r="L782" t="b">
        <v>0</v>
      </c>
      <c r="M782" t="b">
        <v>1</v>
      </c>
      <c r="N782" t="s">
        <v>53</v>
      </c>
      <c r="O782" s="4">
        <f t="shared" si="72"/>
        <v>106</v>
      </c>
      <c r="P782" t="str">
        <f t="shared" si="73"/>
        <v>film &amp; video</v>
      </c>
      <c r="Q782" t="str">
        <f t="shared" si="74"/>
        <v>drama</v>
      </c>
      <c r="R782">
        <f t="shared" si="75"/>
        <v>33.054878048780488</v>
      </c>
      <c r="S782" s="8">
        <f t="shared" si="76"/>
        <v>42573.208333333328</v>
      </c>
      <c r="T782" s="8">
        <f t="shared" si="77"/>
        <v>42592.208333333328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7">
        <v>1288501200</v>
      </c>
      <c r="K783" s="7">
        <v>1292911200</v>
      </c>
      <c r="L783" t="b">
        <v>0</v>
      </c>
      <c r="M783" t="b">
        <v>0</v>
      </c>
      <c r="N783" t="s">
        <v>33</v>
      </c>
      <c r="O783" s="4">
        <f t="shared" si="72"/>
        <v>51</v>
      </c>
      <c r="P783" t="str">
        <f t="shared" si="73"/>
        <v>theater</v>
      </c>
      <c r="Q783" t="str">
        <f t="shared" si="74"/>
        <v>plays</v>
      </c>
      <c r="R783">
        <f t="shared" si="75"/>
        <v>78.821428571428569</v>
      </c>
      <c r="S783" s="8">
        <f t="shared" si="76"/>
        <v>40482.208333333336</v>
      </c>
      <c r="T783" s="8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7">
        <v>1298959200</v>
      </c>
      <c r="K784" s="7">
        <v>1301374800</v>
      </c>
      <c r="L784" t="b">
        <v>0</v>
      </c>
      <c r="M784" t="b">
        <v>1</v>
      </c>
      <c r="N784" t="s">
        <v>71</v>
      </c>
      <c r="O784" s="4">
        <f t="shared" si="72"/>
        <v>215</v>
      </c>
      <c r="P784" t="str">
        <f t="shared" si="73"/>
        <v>film &amp; video</v>
      </c>
      <c r="Q784" t="str">
        <f t="shared" si="74"/>
        <v>animation</v>
      </c>
      <c r="R784">
        <f t="shared" si="75"/>
        <v>68.204968944099377</v>
      </c>
      <c r="S784" s="8">
        <f t="shared" si="76"/>
        <v>40603.25</v>
      </c>
      <c r="T784" s="8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7">
        <v>1387260000</v>
      </c>
      <c r="K785" s="7">
        <v>1387864800</v>
      </c>
      <c r="L785" t="b">
        <v>0</v>
      </c>
      <c r="M785" t="b">
        <v>0</v>
      </c>
      <c r="N785" t="s">
        <v>23</v>
      </c>
      <c r="O785" s="4">
        <f t="shared" si="72"/>
        <v>141</v>
      </c>
      <c r="P785" t="str">
        <f t="shared" si="73"/>
        <v>music</v>
      </c>
      <c r="Q785" t="str">
        <f t="shared" si="74"/>
        <v>rock</v>
      </c>
      <c r="R785">
        <f t="shared" si="75"/>
        <v>75.731884057971016</v>
      </c>
      <c r="S785" s="8">
        <f t="shared" si="76"/>
        <v>41625.25</v>
      </c>
      <c r="T785" s="8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7">
        <v>1457244000</v>
      </c>
      <c r="K786" s="7">
        <v>1458190800</v>
      </c>
      <c r="L786" t="b">
        <v>0</v>
      </c>
      <c r="M786" t="b">
        <v>0</v>
      </c>
      <c r="N786" t="s">
        <v>28</v>
      </c>
      <c r="O786" s="4">
        <f t="shared" si="72"/>
        <v>115</v>
      </c>
      <c r="P786" t="str">
        <f t="shared" si="73"/>
        <v>technology</v>
      </c>
      <c r="Q786" t="str">
        <f t="shared" si="74"/>
        <v>web</v>
      </c>
      <c r="R786">
        <f t="shared" si="75"/>
        <v>30.996070133010882</v>
      </c>
      <c r="S786" s="8">
        <f t="shared" si="76"/>
        <v>42435.25</v>
      </c>
      <c r="T786" s="8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7">
        <v>1556341200</v>
      </c>
      <c r="K787" s="7">
        <v>1559278800</v>
      </c>
      <c r="L787" t="b">
        <v>0</v>
      </c>
      <c r="M787" t="b">
        <v>1</v>
      </c>
      <c r="N787" t="s">
        <v>71</v>
      </c>
      <c r="O787" s="4">
        <f t="shared" si="72"/>
        <v>193</v>
      </c>
      <c r="P787" t="str">
        <f t="shared" si="73"/>
        <v>film &amp; video</v>
      </c>
      <c r="Q787" t="str">
        <f t="shared" si="74"/>
        <v>animation</v>
      </c>
      <c r="R787">
        <f t="shared" si="75"/>
        <v>101.88188976377953</v>
      </c>
      <c r="S787" s="8">
        <f t="shared" si="76"/>
        <v>43582.208333333328</v>
      </c>
      <c r="T787" s="8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7">
        <v>1522126800</v>
      </c>
      <c r="K788" s="7">
        <v>1522731600</v>
      </c>
      <c r="L788" t="b">
        <v>0</v>
      </c>
      <c r="M788" t="b">
        <v>1</v>
      </c>
      <c r="N788" t="s">
        <v>159</v>
      </c>
      <c r="O788" s="4">
        <f t="shared" si="72"/>
        <v>730</v>
      </c>
      <c r="P788" t="str">
        <f t="shared" si="73"/>
        <v>music</v>
      </c>
      <c r="Q788" t="str">
        <f t="shared" si="74"/>
        <v>jazz</v>
      </c>
      <c r="R788">
        <f t="shared" si="75"/>
        <v>52.879227053140099</v>
      </c>
      <c r="S788" s="8">
        <f t="shared" si="76"/>
        <v>43186.208333333328</v>
      </c>
      <c r="T788" s="8">
        <f t="shared" si="77"/>
        <v>43193.208333333328</v>
      </c>
    </row>
    <row r="789" spans="1:20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7">
        <v>1305954000</v>
      </c>
      <c r="K789" s="7">
        <v>1306731600</v>
      </c>
      <c r="L789" t="b">
        <v>0</v>
      </c>
      <c r="M789" t="b">
        <v>0</v>
      </c>
      <c r="N789" t="s">
        <v>23</v>
      </c>
      <c r="O789" s="4">
        <f t="shared" si="72"/>
        <v>100</v>
      </c>
      <c r="P789" t="str">
        <f t="shared" si="73"/>
        <v>music</v>
      </c>
      <c r="Q789" t="str">
        <f t="shared" si="74"/>
        <v>rock</v>
      </c>
      <c r="R789">
        <f t="shared" si="75"/>
        <v>71.005820721769496</v>
      </c>
      <c r="S789" s="8">
        <f t="shared" si="76"/>
        <v>40684.208333333336</v>
      </c>
      <c r="T789" s="8">
        <f t="shared" si="77"/>
        <v>40693.208333333336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7">
        <v>1350709200</v>
      </c>
      <c r="K790" s="7">
        <v>1352527200</v>
      </c>
      <c r="L790" t="b">
        <v>0</v>
      </c>
      <c r="M790" t="b">
        <v>0</v>
      </c>
      <c r="N790" t="s">
        <v>71</v>
      </c>
      <c r="O790" s="4">
        <f t="shared" si="72"/>
        <v>88</v>
      </c>
      <c r="P790" t="str">
        <f t="shared" si="73"/>
        <v>film &amp; video</v>
      </c>
      <c r="Q790" t="str">
        <f t="shared" si="74"/>
        <v>animation</v>
      </c>
      <c r="R790">
        <f t="shared" si="75"/>
        <v>102.38709677419355</v>
      </c>
      <c r="S790" s="8">
        <f t="shared" si="76"/>
        <v>41202.208333333336</v>
      </c>
      <c r="T790" s="8">
        <f t="shared" si="77"/>
        <v>41223.25</v>
      </c>
    </row>
    <row r="791" spans="1:20" ht="17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7">
        <v>1401166800</v>
      </c>
      <c r="K791" s="7">
        <v>1404363600</v>
      </c>
      <c r="L791" t="b">
        <v>0</v>
      </c>
      <c r="M791" t="b">
        <v>0</v>
      </c>
      <c r="N791" t="s">
        <v>33</v>
      </c>
      <c r="O791" s="4">
        <f t="shared" si="72"/>
        <v>37</v>
      </c>
      <c r="P791" t="str">
        <f t="shared" si="73"/>
        <v>theater</v>
      </c>
      <c r="Q791" t="str">
        <f t="shared" si="74"/>
        <v>plays</v>
      </c>
      <c r="R791">
        <f t="shared" si="75"/>
        <v>74.466666666666669</v>
      </c>
      <c r="S791" s="8">
        <f t="shared" si="76"/>
        <v>41786.208333333336</v>
      </c>
      <c r="T791" s="8">
        <f t="shared" si="77"/>
        <v>41823.208333333336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7">
        <v>1266127200</v>
      </c>
      <c r="K792" s="7">
        <v>1266645600</v>
      </c>
      <c r="L792" t="b">
        <v>0</v>
      </c>
      <c r="M792" t="b">
        <v>0</v>
      </c>
      <c r="N792" t="s">
        <v>33</v>
      </c>
      <c r="O792" s="4">
        <f t="shared" si="72"/>
        <v>31</v>
      </c>
      <c r="P792" t="str">
        <f t="shared" si="73"/>
        <v>theater</v>
      </c>
      <c r="Q792" t="str">
        <f t="shared" si="74"/>
        <v>plays</v>
      </c>
      <c r="R792">
        <f t="shared" si="75"/>
        <v>51.009883198562441</v>
      </c>
      <c r="S792" s="8">
        <f t="shared" si="76"/>
        <v>40223.25</v>
      </c>
      <c r="T792" s="8">
        <f t="shared" si="77"/>
        <v>40229.25</v>
      </c>
    </row>
    <row r="793" spans="1:20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7">
        <v>1481436000</v>
      </c>
      <c r="K793" s="7">
        <v>1482818400</v>
      </c>
      <c r="L793" t="b">
        <v>0</v>
      </c>
      <c r="M793" t="b">
        <v>0</v>
      </c>
      <c r="N793" t="s">
        <v>17</v>
      </c>
      <c r="O793" s="4">
        <f t="shared" si="72"/>
        <v>26</v>
      </c>
      <c r="P793" t="str">
        <f t="shared" si="73"/>
        <v>food</v>
      </c>
      <c r="Q793" t="str">
        <f t="shared" si="74"/>
        <v>food trucks</v>
      </c>
      <c r="R793">
        <f t="shared" si="75"/>
        <v>90</v>
      </c>
      <c r="S793" s="8">
        <f t="shared" si="76"/>
        <v>42715.25</v>
      </c>
      <c r="T793" s="8">
        <f t="shared" si="77"/>
        <v>42731.25</v>
      </c>
    </row>
    <row r="794" spans="1:20" ht="17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7">
        <v>1372222800</v>
      </c>
      <c r="K794" s="7">
        <v>1374642000</v>
      </c>
      <c r="L794" t="b">
        <v>0</v>
      </c>
      <c r="M794" t="b">
        <v>1</v>
      </c>
      <c r="N794" t="s">
        <v>33</v>
      </c>
      <c r="O794" s="4">
        <f t="shared" si="72"/>
        <v>34</v>
      </c>
      <c r="P794" t="str">
        <f t="shared" si="73"/>
        <v>theater</v>
      </c>
      <c r="Q794" t="str">
        <f t="shared" si="74"/>
        <v>plays</v>
      </c>
      <c r="R794">
        <f t="shared" si="75"/>
        <v>97.142857142857139</v>
      </c>
      <c r="S794" s="8">
        <f t="shared" si="76"/>
        <v>41451.208333333336</v>
      </c>
      <c r="T794" s="8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7">
        <v>1372136400</v>
      </c>
      <c r="K795" s="7">
        <v>1372482000</v>
      </c>
      <c r="L795" t="b">
        <v>0</v>
      </c>
      <c r="M795" t="b">
        <v>0</v>
      </c>
      <c r="N795" t="s">
        <v>68</v>
      </c>
      <c r="O795" s="4">
        <f t="shared" si="72"/>
        <v>1186</v>
      </c>
      <c r="P795" t="str">
        <f t="shared" si="73"/>
        <v>publishing</v>
      </c>
      <c r="Q795" t="str">
        <f t="shared" si="74"/>
        <v>nonfiction</v>
      </c>
      <c r="R795">
        <f t="shared" si="75"/>
        <v>72.071823204419886</v>
      </c>
      <c r="S795" s="8">
        <f t="shared" si="76"/>
        <v>41450.208333333336</v>
      </c>
      <c r="T795" s="8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7">
        <v>1513922400</v>
      </c>
      <c r="K796" s="7">
        <v>1514959200</v>
      </c>
      <c r="L796" t="b">
        <v>0</v>
      </c>
      <c r="M796" t="b">
        <v>0</v>
      </c>
      <c r="N796" t="s">
        <v>23</v>
      </c>
      <c r="O796" s="4">
        <f t="shared" si="72"/>
        <v>125</v>
      </c>
      <c r="P796" t="str">
        <f t="shared" si="73"/>
        <v>music</v>
      </c>
      <c r="Q796" t="str">
        <f t="shared" si="74"/>
        <v>rock</v>
      </c>
      <c r="R796">
        <f t="shared" si="75"/>
        <v>75.236363636363635</v>
      </c>
      <c r="S796" s="8">
        <f t="shared" si="76"/>
        <v>43091.25</v>
      </c>
      <c r="T796" s="8">
        <f t="shared" si="77"/>
        <v>43103.25</v>
      </c>
    </row>
    <row r="797" spans="1:20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7">
        <v>1477976400</v>
      </c>
      <c r="K797" s="7">
        <v>1478235600</v>
      </c>
      <c r="L797" t="b">
        <v>0</v>
      </c>
      <c r="M797" t="b">
        <v>0</v>
      </c>
      <c r="N797" t="s">
        <v>53</v>
      </c>
      <c r="O797" s="4">
        <f t="shared" si="72"/>
        <v>14</v>
      </c>
      <c r="P797" t="str">
        <f t="shared" si="73"/>
        <v>film &amp; video</v>
      </c>
      <c r="Q797" t="str">
        <f t="shared" si="74"/>
        <v>drama</v>
      </c>
      <c r="R797">
        <f t="shared" si="75"/>
        <v>32.967741935483872</v>
      </c>
      <c r="S797" s="8">
        <f t="shared" si="76"/>
        <v>42675.208333333328</v>
      </c>
      <c r="T797" s="8">
        <f t="shared" si="77"/>
        <v>42678.208333333328</v>
      </c>
    </row>
    <row r="798" spans="1:20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7">
        <v>1407474000</v>
      </c>
      <c r="K798" s="7">
        <v>1408078800</v>
      </c>
      <c r="L798" t="b">
        <v>0</v>
      </c>
      <c r="M798" t="b">
        <v>1</v>
      </c>
      <c r="N798" t="s">
        <v>292</v>
      </c>
      <c r="O798" s="4">
        <f t="shared" si="72"/>
        <v>55</v>
      </c>
      <c r="P798" t="str">
        <f t="shared" si="73"/>
        <v>games</v>
      </c>
      <c r="Q798" t="str">
        <f t="shared" si="74"/>
        <v>mobile games</v>
      </c>
      <c r="R798">
        <f t="shared" si="75"/>
        <v>54.807692307692307</v>
      </c>
      <c r="S798" s="8">
        <f t="shared" si="76"/>
        <v>41859.208333333336</v>
      </c>
      <c r="T798" s="8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7">
        <v>1546149600</v>
      </c>
      <c r="K799" s="7">
        <v>1548136800</v>
      </c>
      <c r="L799" t="b">
        <v>0</v>
      </c>
      <c r="M799" t="b">
        <v>0</v>
      </c>
      <c r="N799" t="s">
        <v>28</v>
      </c>
      <c r="O799" s="4">
        <f t="shared" si="72"/>
        <v>110</v>
      </c>
      <c r="P799" t="str">
        <f t="shared" si="73"/>
        <v>technology</v>
      </c>
      <c r="Q799" t="str">
        <f t="shared" si="74"/>
        <v>web</v>
      </c>
      <c r="R799">
        <f t="shared" si="75"/>
        <v>45.037837837837834</v>
      </c>
      <c r="S799" s="8">
        <f t="shared" si="76"/>
        <v>43464.25</v>
      </c>
      <c r="T799" s="8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7">
        <v>1338440400</v>
      </c>
      <c r="K800" s="7">
        <v>1340859600</v>
      </c>
      <c r="L800" t="b">
        <v>0</v>
      </c>
      <c r="M800" t="b">
        <v>1</v>
      </c>
      <c r="N800" t="s">
        <v>33</v>
      </c>
      <c r="O800" s="4">
        <f t="shared" si="72"/>
        <v>188</v>
      </c>
      <c r="P800" t="str">
        <f t="shared" si="73"/>
        <v>theater</v>
      </c>
      <c r="Q800" t="str">
        <f t="shared" si="74"/>
        <v>plays</v>
      </c>
      <c r="R800">
        <f t="shared" si="75"/>
        <v>52.958677685950413</v>
      </c>
      <c r="S800" s="8">
        <f t="shared" si="76"/>
        <v>41060.208333333336</v>
      </c>
      <c r="T800" s="8">
        <f t="shared" si="77"/>
        <v>41088.208333333336</v>
      </c>
    </row>
    <row r="801" spans="1:20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7">
        <v>1454133600</v>
      </c>
      <c r="K801" s="7">
        <v>1454479200</v>
      </c>
      <c r="L801" t="b">
        <v>0</v>
      </c>
      <c r="M801" t="b">
        <v>0</v>
      </c>
      <c r="N801" t="s">
        <v>33</v>
      </c>
      <c r="O801" s="4">
        <f t="shared" si="72"/>
        <v>87</v>
      </c>
      <c r="P801" t="str">
        <f t="shared" si="73"/>
        <v>theater</v>
      </c>
      <c r="Q801" t="str">
        <f t="shared" si="74"/>
        <v>plays</v>
      </c>
      <c r="R801">
        <f t="shared" si="75"/>
        <v>60.017959183673469</v>
      </c>
      <c r="S801" s="8">
        <f t="shared" si="76"/>
        <v>42399.25</v>
      </c>
      <c r="T801" s="8">
        <f t="shared" si="77"/>
        <v>42403.25</v>
      </c>
    </row>
    <row r="802" spans="1:20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7">
        <v>1434085200</v>
      </c>
      <c r="K802" s="7">
        <v>1434430800</v>
      </c>
      <c r="L802" t="b">
        <v>0</v>
      </c>
      <c r="M802" t="b">
        <v>0</v>
      </c>
      <c r="N802" t="s">
        <v>23</v>
      </c>
      <c r="O802" s="4">
        <f t="shared" si="72"/>
        <v>1</v>
      </c>
      <c r="P802" t="str">
        <f t="shared" si="73"/>
        <v>music</v>
      </c>
      <c r="Q802" t="str">
        <f t="shared" si="74"/>
        <v>rock</v>
      </c>
      <c r="R802">
        <f t="shared" si="75"/>
        <v>1</v>
      </c>
      <c r="S802" s="8">
        <f t="shared" si="76"/>
        <v>42167.208333333328</v>
      </c>
      <c r="T802" s="8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7">
        <v>1577772000</v>
      </c>
      <c r="K803" s="7">
        <v>1579672800</v>
      </c>
      <c r="L803" t="b">
        <v>0</v>
      </c>
      <c r="M803" t="b">
        <v>1</v>
      </c>
      <c r="N803" t="s">
        <v>122</v>
      </c>
      <c r="O803" s="4">
        <f t="shared" si="72"/>
        <v>203</v>
      </c>
      <c r="P803" t="str">
        <f t="shared" si="73"/>
        <v>photography</v>
      </c>
      <c r="Q803" t="str">
        <f t="shared" si="74"/>
        <v>photography books</v>
      </c>
      <c r="R803">
        <f t="shared" si="75"/>
        <v>44.028301886792455</v>
      </c>
      <c r="S803" s="8">
        <f t="shared" si="76"/>
        <v>43830.25</v>
      </c>
      <c r="T803" s="8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7">
        <v>1562216400</v>
      </c>
      <c r="K804" s="7">
        <v>1562389200</v>
      </c>
      <c r="L804" t="b">
        <v>0</v>
      </c>
      <c r="M804" t="b">
        <v>0</v>
      </c>
      <c r="N804" t="s">
        <v>122</v>
      </c>
      <c r="O804" s="4">
        <f t="shared" si="72"/>
        <v>197</v>
      </c>
      <c r="P804" t="str">
        <f t="shared" si="73"/>
        <v>photography</v>
      </c>
      <c r="Q804" t="str">
        <f t="shared" si="74"/>
        <v>photography books</v>
      </c>
      <c r="R804">
        <f t="shared" si="75"/>
        <v>86.028169014084511</v>
      </c>
      <c r="S804" s="8">
        <f t="shared" si="76"/>
        <v>43650.208333333328</v>
      </c>
      <c r="T804" s="8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7">
        <v>1548568800</v>
      </c>
      <c r="K805" s="7">
        <v>1551506400</v>
      </c>
      <c r="L805" t="b">
        <v>0</v>
      </c>
      <c r="M805" t="b">
        <v>0</v>
      </c>
      <c r="N805" t="s">
        <v>33</v>
      </c>
      <c r="O805" s="4">
        <f t="shared" si="72"/>
        <v>107</v>
      </c>
      <c r="P805" t="str">
        <f t="shared" si="73"/>
        <v>theater</v>
      </c>
      <c r="Q805" t="str">
        <f t="shared" si="74"/>
        <v>plays</v>
      </c>
      <c r="R805">
        <f t="shared" si="75"/>
        <v>28.012875536480685</v>
      </c>
      <c r="S805" s="8">
        <f t="shared" si="76"/>
        <v>43492.25</v>
      </c>
      <c r="T805" s="8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7">
        <v>1514872800</v>
      </c>
      <c r="K806" s="7">
        <v>1516600800</v>
      </c>
      <c r="L806" t="b">
        <v>0</v>
      </c>
      <c r="M806" t="b">
        <v>0</v>
      </c>
      <c r="N806" t="s">
        <v>23</v>
      </c>
      <c r="O806" s="4">
        <f t="shared" si="72"/>
        <v>269</v>
      </c>
      <c r="P806" t="str">
        <f t="shared" si="73"/>
        <v>music</v>
      </c>
      <c r="Q806" t="str">
        <f t="shared" si="74"/>
        <v>rock</v>
      </c>
      <c r="R806">
        <f t="shared" si="75"/>
        <v>32.050458715596328</v>
      </c>
      <c r="S806" s="8">
        <f t="shared" si="76"/>
        <v>43102.25</v>
      </c>
      <c r="T806" s="8">
        <f t="shared" si="77"/>
        <v>43122.25</v>
      </c>
    </row>
    <row r="807" spans="1:20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7">
        <v>1416031200</v>
      </c>
      <c r="K807" s="7">
        <v>1420437600</v>
      </c>
      <c r="L807" t="b">
        <v>0</v>
      </c>
      <c r="M807" t="b">
        <v>0</v>
      </c>
      <c r="N807" t="s">
        <v>42</v>
      </c>
      <c r="O807" s="4">
        <f t="shared" si="72"/>
        <v>51</v>
      </c>
      <c r="P807" t="str">
        <f t="shared" si="73"/>
        <v>film &amp; video</v>
      </c>
      <c r="Q807" t="str">
        <f t="shared" si="74"/>
        <v>documentary</v>
      </c>
      <c r="R807">
        <f t="shared" si="75"/>
        <v>73.611940298507463</v>
      </c>
      <c r="S807" s="8">
        <f t="shared" si="76"/>
        <v>41958.25</v>
      </c>
      <c r="T807" s="8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7">
        <v>1330927200</v>
      </c>
      <c r="K808" s="7">
        <v>1332997200</v>
      </c>
      <c r="L808" t="b">
        <v>0</v>
      </c>
      <c r="M808" t="b">
        <v>1</v>
      </c>
      <c r="N808" t="s">
        <v>53</v>
      </c>
      <c r="O808" s="4">
        <f t="shared" si="72"/>
        <v>1180</v>
      </c>
      <c r="P808" t="str">
        <f t="shared" si="73"/>
        <v>film &amp; video</v>
      </c>
      <c r="Q808" t="str">
        <f t="shared" si="74"/>
        <v>drama</v>
      </c>
      <c r="R808">
        <f t="shared" si="75"/>
        <v>108.71052631578948</v>
      </c>
      <c r="S808" s="8">
        <f t="shared" si="76"/>
        <v>40973.25</v>
      </c>
      <c r="T808" s="8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7">
        <v>1571115600</v>
      </c>
      <c r="K809" s="7">
        <v>1574920800</v>
      </c>
      <c r="L809" t="b">
        <v>0</v>
      </c>
      <c r="M809" t="b">
        <v>1</v>
      </c>
      <c r="N809" t="s">
        <v>33</v>
      </c>
      <c r="O809" s="4">
        <f t="shared" si="72"/>
        <v>264</v>
      </c>
      <c r="P809" t="str">
        <f t="shared" si="73"/>
        <v>theater</v>
      </c>
      <c r="Q809" t="str">
        <f t="shared" si="74"/>
        <v>plays</v>
      </c>
      <c r="R809">
        <f t="shared" si="75"/>
        <v>42.97674418604651</v>
      </c>
      <c r="S809" s="8">
        <f t="shared" si="76"/>
        <v>43753.208333333328</v>
      </c>
      <c r="T809" s="8">
        <f t="shared" si="77"/>
        <v>43797.25</v>
      </c>
    </row>
    <row r="810" spans="1:20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7">
        <v>1463461200</v>
      </c>
      <c r="K810" s="7">
        <v>1464930000</v>
      </c>
      <c r="L810" t="b">
        <v>0</v>
      </c>
      <c r="M810" t="b">
        <v>0</v>
      </c>
      <c r="N810" t="s">
        <v>17</v>
      </c>
      <c r="O810" s="4">
        <f t="shared" si="72"/>
        <v>30</v>
      </c>
      <c r="P810" t="str">
        <f t="shared" si="73"/>
        <v>food</v>
      </c>
      <c r="Q810" t="str">
        <f t="shared" si="74"/>
        <v>food trucks</v>
      </c>
      <c r="R810">
        <f t="shared" si="75"/>
        <v>83.315789473684205</v>
      </c>
      <c r="S810" s="8">
        <f t="shared" si="76"/>
        <v>42507.208333333328</v>
      </c>
      <c r="T810" s="8">
        <f t="shared" si="77"/>
        <v>42524.208333333328</v>
      </c>
    </row>
    <row r="811" spans="1:20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7">
        <v>1344920400</v>
      </c>
      <c r="K811" s="7">
        <v>1345006800</v>
      </c>
      <c r="L811" t="b">
        <v>0</v>
      </c>
      <c r="M811" t="b">
        <v>0</v>
      </c>
      <c r="N811" t="s">
        <v>42</v>
      </c>
      <c r="O811" s="4">
        <f t="shared" si="72"/>
        <v>63</v>
      </c>
      <c r="P811" t="str">
        <f t="shared" si="73"/>
        <v>film &amp; video</v>
      </c>
      <c r="Q811" t="str">
        <f t="shared" si="74"/>
        <v>documentary</v>
      </c>
      <c r="R811">
        <f t="shared" si="75"/>
        <v>42</v>
      </c>
      <c r="S811" s="8">
        <f t="shared" si="76"/>
        <v>41135.208333333336</v>
      </c>
      <c r="T811" s="8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7">
        <v>1511848800</v>
      </c>
      <c r="K812" s="7">
        <v>1512712800</v>
      </c>
      <c r="L812" t="b">
        <v>0</v>
      </c>
      <c r="M812" t="b">
        <v>1</v>
      </c>
      <c r="N812" t="s">
        <v>33</v>
      </c>
      <c r="O812" s="4">
        <f t="shared" si="72"/>
        <v>193</v>
      </c>
      <c r="P812" t="str">
        <f t="shared" si="73"/>
        <v>theater</v>
      </c>
      <c r="Q812" t="str">
        <f t="shared" si="74"/>
        <v>plays</v>
      </c>
      <c r="R812">
        <f t="shared" si="75"/>
        <v>55.927601809954751</v>
      </c>
      <c r="S812" s="8">
        <f t="shared" si="76"/>
        <v>43067.25</v>
      </c>
      <c r="T812" s="8">
        <f t="shared" si="77"/>
        <v>43077.25</v>
      </c>
    </row>
    <row r="813" spans="1:20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7">
        <v>1452319200</v>
      </c>
      <c r="K813" s="7">
        <v>1452492000</v>
      </c>
      <c r="L813" t="b">
        <v>0</v>
      </c>
      <c r="M813" t="b">
        <v>1</v>
      </c>
      <c r="N813" t="s">
        <v>89</v>
      </c>
      <c r="O813" s="4">
        <f t="shared" si="72"/>
        <v>77</v>
      </c>
      <c r="P813" t="str">
        <f t="shared" si="73"/>
        <v>games</v>
      </c>
      <c r="Q813" t="str">
        <f t="shared" si="74"/>
        <v>video games</v>
      </c>
      <c r="R813">
        <f t="shared" si="75"/>
        <v>105.03681885125184</v>
      </c>
      <c r="S813" s="8">
        <f t="shared" si="76"/>
        <v>42378.25</v>
      </c>
      <c r="T813" s="8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7">
        <v>1523854800</v>
      </c>
      <c r="K814" s="7">
        <v>1524286800</v>
      </c>
      <c r="L814" t="b">
        <v>0</v>
      </c>
      <c r="M814" t="b">
        <v>0</v>
      </c>
      <c r="N814" t="s">
        <v>68</v>
      </c>
      <c r="O814" s="4">
        <f t="shared" si="72"/>
        <v>226</v>
      </c>
      <c r="P814" t="str">
        <f t="shared" si="73"/>
        <v>publishing</v>
      </c>
      <c r="Q814" t="str">
        <f t="shared" si="74"/>
        <v>nonfiction</v>
      </c>
      <c r="R814">
        <f t="shared" si="75"/>
        <v>48</v>
      </c>
      <c r="S814" s="8">
        <f t="shared" si="76"/>
        <v>43206.208333333328</v>
      </c>
      <c r="T814" s="8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7">
        <v>1346043600</v>
      </c>
      <c r="K815" s="7">
        <v>1346907600</v>
      </c>
      <c r="L815" t="b">
        <v>0</v>
      </c>
      <c r="M815" t="b">
        <v>0</v>
      </c>
      <c r="N815" t="s">
        <v>89</v>
      </c>
      <c r="O815" s="4">
        <f t="shared" si="72"/>
        <v>239</v>
      </c>
      <c r="P815" t="str">
        <f t="shared" si="73"/>
        <v>games</v>
      </c>
      <c r="Q815" t="str">
        <f t="shared" si="74"/>
        <v>video games</v>
      </c>
      <c r="R815">
        <f t="shared" si="75"/>
        <v>112.66176470588235</v>
      </c>
      <c r="S815" s="8">
        <f t="shared" si="76"/>
        <v>41148.208333333336</v>
      </c>
      <c r="T815" s="8">
        <f t="shared" si="77"/>
        <v>41158.208333333336</v>
      </c>
    </row>
    <row r="816" spans="1:20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7">
        <v>1464325200</v>
      </c>
      <c r="K816" s="7">
        <v>1464498000</v>
      </c>
      <c r="L816" t="b">
        <v>0</v>
      </c>
      <c r="M816" t="b">
        <v>1</v>
      </c>
      <c r="N816" t="s">
        <v>23</v>
      </c>
      <c r="O816" s="4">
        <f t="shared" si="72"/>
        <v>92</v>
      </c>
      <c r="P816" t="str">
        <f t="shared" si="73"/>
        <v>music</v>
      </c>
      <c r="Q816" t="str">
        <f t="shared" si="74"/>
        <v>rock</v>
      </c>
      <c r="R816">
        <f t="shared" si="75"/>
        <v>81.944444444444443</v>
      </c>
      <c r="S816" s="8">
        <f t="shared" si="76"/>
        <v>42517.208333333328</v>
      </c>
      <c r="T816" s="8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7">
        <v>1511935200</v>
      </c>
      <c r="K817" s="7">
        <v>1514181600</v>
      </c>
      <c r="L817" t="b">
        <v>0</v>
      </c>
      <c r="M817" t="b">
        <v>0</v>
      </c>
      <c r="N817" t="s">
        <v>23</v>
      </c>
      <c r="O817" s="4">
        <f t="shared" si="72"/>
        <v>130</v>
      </c>
      <c r="P817" t="str">
        <f t="shared" si="73"/>
        <v>music</v>
      </c>
      <c r="Q817" t="str">
        <f t="shared" si="74"/>
        <v>rock</v>
      </c>
      <c r="R817">
        <f t="shared" si="75"/>
        <v>64.049180327868854</v>
      </c>
      <c r="S817" s="8">
        <f t="shared" si="76"/>
        <v>43068.25</v>
      </c>
      <c r="T817" s="8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7">
        <v>1392012000</v>
      </c>
      <c r="K818" s="7">
        <v>1392184800</v>
      </c>
      <c r="L818" t="b">
        <v>1</v>
      </c>
      <c r="M818" t="b">
        <v>1</v>
      </c>
      <c r="N818" t="s">
        <v>33</v>
      </c>
      <c r="O818" s="4">
        <f t="shared" si="72"/>
        <v>615</v>
      </c>
      <c r="P818" t="str">
        <f t="shared" si="73"/>
        <v>theater</v>
      </c>
      <c r="Q818" t="str">
        <f t="shared" si="74"/>
        <v>plays</v>
      </c>
      <c r="R818">
        <f t="shared" si="75"/>
        <v>106.39097744360902</v>
      </c>
      <c r="S818" s="8">
        <f t="shared" si="76"/>
        <v>41680.25</v>
      </c>
      <c r="T818" s="8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7">
        <v>1556946000</v>
      </c>
      <c r="K819" s="7">
        <v>1559365200</v>
      </c>
      <c r="L819" t="b">
        <v>0</v>
      </c>
      <c r="M819" t="b">
        <v>1</v>
      </c>
      <c r="N819" t="s">
        <v>68</v>
      </c>
      <c r="O819" s="4">
        <f t="shared" si="72"/>
        <v>369</v>
      </c>
      <c r="P819" t="str">
        <f t="shared" si="73"/>
        <v>publishing</v>
      </c>
      <c r="Q819" t="str">
        <f t="shared" si="74"/>
        <v>nonfiction</v>
      </c>
      <c r="R819">
        <f t="shared" si="75"/>
        <v>76.011249497790274</v>
      </c>
      <c r="S819" s="8">
        <f t="shared" si="76"/>
        <v>43589.208333333328</v>
      </c>
      <c r="T819" s="8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7">
        <v>1548050400</v>
      </c>
      <c r="K820" s="7">
        <v>1549173600</v>
      </c>
      <c r="L820" t="b">
        <v>0</v>
      </c>
      <c r="M820" t="b">
        <v>1</v>
      </c>
      <c r="N820" t="s">
        <v>33</v>
      </c>
      <c r="O820" s="4">
        <f t="shared" si="72"/>
        <v>1095</v>
      </c>
      <c r="P820" t="str">
        <f t="shared" si="73"/>
        <v>theater</v>
      </c>
      <c r="Q820" t="str">
        <f t="shared" si="74"/>
        <v>plays</v>
      </c>
      <c r="R820">
        <f t="shared" si="75"/>
        <v>111.07246376811594</v>
      </c>
      <c r="S820" s="8">
        <f t="shared" si="76"/>
        <v>43486.25</v>
      </c>
      <c r="T820" s="8">
        <f t="shared" si="77"/>
        <v>43499.25</v>
      </c>
    </row>
    <row r="821" spans="1:20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7">
        <v>1353736800</v>
      </c>
      <c r="K821" s="7">
        <v>1355032800</v>
      </c>
      <c r="L821" t="b">
        <v>1</v>
      </c>
      <c r="M821" t="b">
        <v>0</v>
      </c>
      <c r="N821" t="s">
        <v>89</v>
      </c>
      <c r="O821" s="4">
        <f t="shared" si="72"/>
        <v>51</v>
      </c>
      <c r="P821" t="str">
        <f t="shared" si="73"/>
        <v>games</v>
      </c>
      <c r="Q821" t="str">
        <f t="shared" si="74"/>
        <v>video games</v>
      </c>
      <c r="R821">
        <f t="shared" si="75"/>
        <v>95.936170212765958</v>
      </c>
      <c r="S821" s="8">
        <f t="shared" si="76"/>
        <v>41237.25</v>
      </c>
      <c r="T821" s="8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7">
        <v>1532840400</v>
      </c>
      <c r="K822" s="7">
        <v>1533963600</v>
      </c>
      <c r="L822" t="b">
        <v>0</v>
      </c>
      <c r="M822" t="b">
        <v>1</v>
      </c>
      <c r="N822" t="s">
        <v>23</v>
      </c>
      <c r="O822" s="4">
        <f t="shared" si="72"/>
        <v>801</v>
      </c>
      <c r="P822" t="str">
        <f t="shared" si="73"/>
        <v>music</v>
      </c>
      <c r="Q822" t="str">
        <f t="shared" si="74"/>
        <v>rock</v>
      </c>
      <c r="R822">
        <f t="shared" si="75"/>
        <v>43.043010752688176</v>
      </c>
      <c r="S822" s="8">
        <f t="shared" si="76"/>
        <v>43310.208333333328</v>
      </c>
      <c r="T822" s="8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7">
        <v>1488261600</v>
      </c>
      <c r="K823" s="7">
        <v>1489381200</v>
      </c>
      <c r="L823" t="b">
        <v>0</v>
      </c>
      <c r="M823" t="b">
        <v>0</v>
      </c>
      <c r="N823" t="s">
        <v>42</v>
      </c>
      <c r="O823" s="4">
        <f t="shared" si="72"/>
        <v>291</v>
      </c>
      <c r="P823" t="str">
        <f t="shared" si="73"/>
        <v>film &amp; video</v>
      </c>
      <c r="Q823" t="str">
        <f t="shared" si="74"/>
        <v>documentary</v>
      </c>
      <c r="R823">
        <f t="shared" si="75"/>
        <v>67.966666666666669</v>
      </c>
      <c r="S823" s="8">
        <f t="shared" si="76"/>
        <v>42794.25</v>
      </c>
      <c r="T823" s="8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7">
        <v>1393567200</v>
      </c>
      <c r="K824" s="7">
        <v>1395032400</v>
      </c>
      <c r="L824" t="b">
        <v>0</v>
      </c>
      <c r="M824" t="b">
        <v>0</v>
      </c>
      <c r="N824" t="s">
        <v>23</v>
      </c>
      <c r="O824" s="4">
        <f t="shared" si="72"/>
        <v>350</v>
      </c>
      <c r="P824" t="str">
        <f t="shared" si="73"/>
        <v>music</v>
      </c>
      <c r="Q824" t="str">
        <f t="shared" si="74"/>
        <v>rock</v>
      </c>
      <c r="R824">
        <f t="shared" si="75"/>
        <v>89.991428571428571</v>
      </c>
      <c r="S824" s="8">
        <f t="shared" si="76"/>
        <v>41698.25</v>
      </c>
      <c r="T824" s="8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7">
        <v>1410325200</v>
      </c>
      <c r="K825" s="7">
        <v>1412485200</v>
      </c>
      <c r="L825" t="b">
        <v>1</v>
      </c>
      <c r="M825" t="b">
        <v>1</v>
      </c>
      <c r="N825" t="s">
        <v>23</v>
      </c>
      <c r="O825" s="4">
        <f t="shared" si="72"/>
        <v>357</v>
      </c>
      <c r="P825" t="str">
        <f t="shared" si="73"/>
        <v>music</v>
      </c>
      <c r="Q825" t="str">
        <f t="shared" si="74"/>
        <v>rock</v>
      </c>
      <c r="R825">
        <f t="shared" si="75"/>
        <v>58.095238095238095</v>
      </c>
      <c r="S825" s="8">
        <f t="shared" si="76"/>
        <v>41892.208333333336</v>
      </c>
      <c r="T825" s="8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7">
        <v>1276923600</v>
      </c>
      <c r="K826" s="7">
        <v>1279688400</v>
      </c>
      <c r="L826" t="b">
        <v>0</v>
      </c>
      <c r="M826" t="b">
        <v>1</v>
      </c>
      <c r="N826" t="s">
        <v>68</v>
      </c>
      <c r="O826" s="4">
        <f t="shared" si="72"/>
        <v>126</v>
      </c>
      <c r="P826" t="str">
        <f t="shared" si="73"/>
        <v>publishing</v>
      </c>
      <c r="Q826" t="str">
        <f t="shared" si="74"/>
        <v>nonfiction</v>
      </c>
      <c r="R826">
        <f t="shared" si="75"/>
        <v>83.996875000000003</v>
      </c>
      <c r="S826" s="8">
        <f t="shared" si="76"/>
        <v>40348.208333333336</v>
      </c>
      <c r="T826" s="8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7">
        <v>1500958800</v>
      </c>
      <c r="K827" s="7">
        <v>1501995600</v>
      </c>
      <c r="L827" t="b">
        <v>0</v>
      </c>
      <c r="M827" t="b">
        <v>0</v>
      </c>
      <c r="N827" t="s">
        <v>100</v>
      </c>
      <c r="O827" s="4">
        <f t="shared" si="72"/>
        <v>388</v>
      </c>
      <c r="P827" t="str">
        <f t="shared" si="73"/>
        <v>film &amp; video</v>
      </c>
      <c r="Q827" t="str">
        <f t="shared" si="74"/>
        <v>shorts</v>
      </c>
      <c r="R827">
        <f t="shared" si="75"/>
        <v>88.853503184713375</v>
      </c>
      <c r="S827" s="8">
        <f t="shared" si="76"/>
        <v>42941.208333333328</v>
      </c>
      <c r="T827" s="8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7">
        <v>1292220000</v>
      </c>
      <c r="K828" s="7">
        <v>1294639200</v>
      </c>
      <c r="L828" t="b">
        <v>0</v>
      </c>
      <c r="M828" t="b">
        <v>1</v>
      </c>
      <c r="N828" t="s">
        <v>33</v>
      </c>
      <c r="O828" s="4">
        <f t="shared" si="72"/>
        <v>457</v>
      </c>
      <c r="P828" t="str">
        <f t="shared" si="73"/>
        <v>theater</v>
      </c>
      <c r="Q828" t="str">
        <f t="shared" si="74"/>
        <v>plays</v>
      </c>
      <c r="R828">
        <f t="shared" si="75"/>
        <v>65.963917525773198</v>
      </c>
      <c r="S828" s="8">
        <f t="shared" si="76"/>
        <v>40525.25</v>
      </c>
      <c r="T828" s="8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7">
        <v>1304398800</v>
      </c>
      <c r="K829" s="7">
        <v>1305435600</v>
      </c>
      <c r="L829" t="b">
        <v>0</v>
      </c>
      <c r="M829" t="b">
        <v>1</v>
      </c>
      <c r="N829" t="s">
        <v>53</v>
      </c>
      <c r="O829" s="4">
        <f t="shared" si="72"/>
        <v>267</v>
      </c>
      <c r="P829" t="str">
        <f t="shared" si="73"/>
        <v>film &amp; video</v>
      </c>
      <c r="Q829" t="str">
        <f t="shared" si="74"/>
        <v>drama</v>
      </c>
      <c r="R829">
        <f t="shared" si="75"/>
        <v>74.804878048780495</v>
      </c>
      <c r="S829" s="8">
        <f t="shared" si="76"/>
        <v>40666.208333333336</v>
      </c>
      <c r="T829" s="8">
        <f t="shared" si="77"/>
        <v>40678.208333333336</v>
      </c>
    </row>
    <row r="830" spans="1:20" ht="34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7">
        <v>1535432400</v>
      </c>
      <c r="K830" s="7">
        <v>1537592400</v>
      </c>
      <c r="L830" t="b">
        <v>0</v>
      </c>
      <c r="M830" t="b">
        <v>0</v>
      </c>
      <c r="N830" t="s">
        <v>33</v>
      </c>
      <c r="O830" s="4">
        <f t="shared" si="72"/>
        <v>69</v>
      </c>
      <c r="P830" t="str">
        <f t="shared" si="73"/>
        <v>theater</v>
      </c>
      <c r="Q830" t="str">
        <f t="shared" si="74"/>
        <v>plays</v>
      </c>
      <c r="R830">
        <f t="shared" si="75"/>
        <v>69.98571428571428</v>
      </c>
      <c r="S830" s="8">
        <f t="shared" si="76"/>
        <v>43340.208333333328</v>
      </c>
      <c r="T830" s="8">
        <f t="shared" si="77"/>
        <v>43365.208333333328</v>
      </c>
    </row>
    <row r="831" spans="1:20" ht="17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7">
        <v>1433826000</v>
      </c>
      <c r="K831" s="7">
        <v>1435122000</v>
      </c>
      <c r="L831" t="b">
        <v>0</v>
      </c>
      <c r="M831" t="b">
        <v>0</v>
      </c>
      <c r="N831" t="s">
        <v>33</v>
      </c>
      <c r="O831" s="4">
        <f t="shared" si="72"/>
        <v>51</v>
      </c>
      <c r="P831" t="str">
        <f t="shared" si="73"/>
        <v>theater</v>
      </c>
      <c r="Q831" t="str">
        <f t="shared" si="74"/>
        <v>plays</v>
      </c>
      <c r="R831">
        <f t="shared" si="75"/>
        <v>32.006493506493506</v>
      </c>
      <c r="S831" s="8">
        <f t="shared" si="76"/>
        <v>42164.208333333328</v>
      </c>
      <c r="T831" s="8">
        <f t="shared" si="77"/>
        <v>42179.208333333328</v>
      </c>
    </row>
    <row r="832" spans="1:20" ht="34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7">
        <v>1514959200</v>
      </c>
      <c r="K832" s="7">
        <v>1520056800</v>
      </c>
      <c r="L832" t="b">
        <v>0</v>
      </c>
      <c r="M832" t="b">
        <v>0</v>
      </c>
      <c r="N832" t="s">
        <v>33</v>
      </c>
      <c r="O832" s="4">
        <f t="shared" si="72"/>
        <v>1</v>
      </c>
      <c r="P832" t="str">
        <f t="shared" si="73"/>
        <v>theater</v>
      </c>
      <c r="Q832" t="str">
        <f t="shared" si="74"/>
        <v>plays</v>
      </c>
      <c r="R832">
        <f t="shared" si="75"/>
        <v>64.727272727272734</v>
      </c>
      <c r="S832" s="8">
        <f t="shared" si="76"/>
        <v>43103.25</v>
      </c>
      <c r="T832" s="8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7">
        <v>1332738000</v>
      </c>
      <c r="K833" s="7">
        <v>1335675600</v>
      </c>
      <c r="L833" t="b">
        <v>0</v>
      </c>
      <c r="M833" t="b">
        <v>0</v>
      </c>
      <c r="N833" t="s">
        <v>122</v>
      </c>
      <c r="O833" s="4">
        <f t="shared" si="72"/>
        <v>109</v>
      </c>
      <c r="P833" t="str">
        <f t="shared" si="73"/>
        <v>photography</v>
      </c>
      <c r="Q833" t="str">
        <f t="shared" si="74"/>
        <v>photography books</v>
      </c>
      <c r="R833">
        <f t="shared" si="75"/>
        <v>24.998110087408456</v>
      </c>
      <c r="S833" s="8">
        <f t="shared" si="76"/>
        <v>40994.208333333336</v>
      </c>
      <c r="T833" s="8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7">
        <v>1445490000</v>
      </c>
      <c r="K834" s="7">
        <v>1448431200</v>
      </c>
      <c r="L834" t="b">
        <v>1</v>
      </c>
      <c r="M834" t="b">
        <v>0</v>
      </c>
      <c r="N834" t="s">
        <v>206</v>
      </c>
      <c r="O834" s="4">
        <f t="shared" si="72"/>
        <v>315</v>
      </c>
      <c r="P834" t="str">
        <f t="shared" si="73"/>
        <v>publishing</v>
      </c>
      <c r="Q834" t="str">
        <f t="shared" si="74"/>
        <v>translations</v>
      </c>
      <c r="R834">
        <f t="shared" si="75"/>
        <v>104.97764070932922</v>
      </c>
      <c r="S834" s="8">
        <f t="shared" si="76"/>
        <v>42299.208333333328</v>
      </c>
      <c r="T834" s="8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7">
        <v>1297663200</v>
      </c>
      <c r="K835" s="7">
        <v>1298613600</v>
      </c>
      <c r="L835" t="b">
        <v>0</v>
      </c>
      <c r="M835" t="b">
        <v>0</v>
      </c>
      <c r="N835" t="s">
        <v>206</v>
      </c>
      <c r="O835" s="4">
        <f t="shared" ref="O835:O898" si="78">ROUND(E835/D835*100,0)</f>
        <v>158</v>
      </c>
      <c r="P835" t="str">
        <f t="shared" ref="P835:P898" si="79">LEFT(N835,FIND("/",N835)-1)</f>
        <v>publishing</v>
      </c>
      <c r="Q835" t="str">
        <f t="shared" ref="Q835:Q898" si="80">RIGHT(N835,LEN(N835)-SEARCH("/",N835))</f>
        <v>translations</v>
      </c>
      <c r="R835">
        <f t="shared" ref="R835:R898" si="81">AVERAGE(E835/G835)</f>
        <v>64.987878787878785</v>
      </c>
      <c r="S835" s="8">
        <f t="shared" ref="S835:S898" si="82">(((J835/60)/60)/24)+DATE(1970,1,1)</f>
        <v>40588.25</v>
      </c>
      <c r="T835" s="8">
        <f t="shared" ref="T835:T898" si="83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7">
        <v>1371963600</v>
      </c>
      <c r="K836" s="7">
        <v>1372482000</v>
      </c>
      <c r="L836" t="b">
        <v>0</v>
      </c>
      <c r="M836" t="b">
        <v>0</v>
      </c>
      <c r="N836" t="s">
        <v>33</v>
      </c>
      <c r="O836" s="4">
        <f t="shared" si="78"/>
        <v>154</v>
      </c>
      <c r="P836" t="str">
        <f t="shared" si="79"/>
        <v>theater</v>
      </c>
      <c r="Q836" t="str">
        <f t="shared" si="80"/>
        <v>plays</v>
      </c>
      <c r="R836">
        <f t="shared" si="81"/>
        <v>94.352941176470594</v>
      </c>
      <c r="S836" s="8">
        <f t="shared" si="82"/>
        <v>41448.208333333336</v>
      </c>
      <c r="T836" s="8">
        <f t="shared" si="83"/>
        <v>41454.208333333336</v>
      </c>
    </row>
    <row r="837" spans="1:20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7">
        <v>1425103200</v>
      </c>
      <c r="K837" s="7">
        <v>1425621600</v>
      </c>
      <c r="L837" t="b">
        <v>0</v>
      </c>
      <c r="M837" t="b">
        <v>0</v>
      </c>
      <c r="N837" t="s">
        <v>28</v>
      </c>
      <c r="O837" s="4">
        <f t="shared" si="78"/>
        <v>90</v>
      </c>
      <c r="P837" t="str">
        <f t="shared" si="79"/>
        <v>technology</v>
      </c>
      <c r="Q837" t="str">
        <f t="shared" si="80"/>
        <v>web</v>
      </c>
      <c r="R837">
        <f t="shared" si="81"/>
        <v>44.001706484641637</v>
      </c>
      <c r="S837" s="8">
        <f t="shared" si="82"/>
        <v>42063.25</v>
      </c>
      <c r="T837" s="8">
        <f t="shared" si="83"/>
        <v>42069.25</v>
      </c>
    </row>
    <row r="838" spans="1:20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7">
        <v>1265349600</v>
      </c>
      <c r="K838" s="7">
        <v>1266300000</v>
      </c>
      <c r="L838" t="b">
        <v>0</v>
      </c>
      <c r="M838" t="b">
        <v>0</v>
      </c>
      <c r="N838" t="s">
        <v>60</v>
      </c>
      <c r="O838" s="4">
        <f t="shared" si="78"/>
        <v>75</v>
      </c>
      <c r="P838" t="str">
        <f t="shared" si="79"/>
        <v>music</v>
      </c>
      <c r="Q838" t="str">
        <f t="shared" si="80"/>
        <v>indie rock</v>
      </c>
      <c r="R838">
        <f t="shared" si="81"/>
        <v>64.744680851063833</v>
      </c>
      <c r="S838" s="8">
        <f t="shared" si="82"/>
        <v>40214.25</v>
      </c>
      <c r="T838" s="8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7">
        <v>1301202000</v>
      </c>
      <c r="K839" s="7">
        <v>1305867600</v>
      </c>
      <c r="L839" t="b">
        <v>0</v>
      </c>
      <c r="M839" t="b">
        <v>0</v>
      </c>
      <c r="N839" t="s">
        <v>159</v>
      </c>
      <c r="O839" s="4">
        <f t="shared" si="78"/>
        <v>853</v>
      </c>
      <c r="P839" t="str">
        <f t="shared" si="79"/>
        <v>music</v>
      </c>
      <c r="Q839" t="str">
        <f t="shared" si="80"/>
        <v>jazz</v>
      </c>
      <c r="R839">
        <f t="shared" si="81"/>
        <v>84.00667779632721</v>
      </c>
      <c r="S839" s="8">
        <f t="shared" si="82"/>
        <v>40629.208333333336</v>
      </c>
      <c r="T839" s="8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7">
        <v>1538024400</v>
      </c>
      <c r="K840" s="7">
        <v>1538802000</v>
      </c>
      <c r="L840" t="b">
        <v>0</v>
      </c>
      <c r="M840" t="b">
        <v>0</v>
      </c>
      <c r="N840" t="s">
        <v>33</v>
      </c>
      <c r="O840" s="4">
        <f t="shared" si="78"/>
        <v>139</v>
      </c>
      <c r="P840" t="str">
        <f t="shared" si="79"/>
        <v>theater</v>
      </c>
      <c r="Q840" t="str">
        <f t="shared" si="80"/>
        <v>plays</v>
      </c>
      <c r="R840">
        <f t="shared" si="81"/>
        <v>34.061302681992338</v>
      </c>
      <c r="S840" s="8">
        <f t="shared" si="82"/>
        <v>43370.208333333328</v>
      </c>
      <c r="T840" s="8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7">
        <v>1395032400</v>
      </c>
      <c r="K841" s="7">
        <v>1398920400</v>
      </c>
      <c r="L841" t="b">
        <v>0</v>
      </c>
      <c r="M841" t="b">
        <v>1</v>
      </c>
      <c r="N841" t="s">
        <v>42</v>
      </c>
      <c r="O841" s="4">
        <f t="shared" si="78"/>
        <v>190</v>
      </c>
      <c r="P841" t="str">
        <f t="shared" si="79"/>
        <v>film &amp; video</v>
      </c>
      <c r="Q841" t="str">
        <f t="shared" si="80"/>
        <v>documentary</v>
      </c>
      <c r="R841">
        <f t="shared" si="81"/>
        <v>93.273885350318466</v>
      </c>
      <c r="S841" s="8">
        <f t="shared" si="82"/>
        <v>41715.208333333336</v>
      </c>
      <c r="T841" s="8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7">
        <v>1405486800</v>
      </c>
      <c r="K842" s="7">
        <v>1405659600</v>
      </c>
      <c r="L842" t="b">
        <v>0</v>
      </c>
      <c r="M842" t="b">
        <v>1</v>
      </c>
      <c r="N842" t="s">
        <v>33</v>
      </c>
      <c r="O842" s="4">
        <f t="shared" si="78"/>
        <v>100</v>
      </c>
      <c r="P842" t="str">
        <f t="shared" si="79"/>
        <v>theater</v>
      </c>
      <c r="Q842" t="str">
        <f t="shared" si="80"/>
        <v>plays</v>
      </c>
      <c r="R842">
        <f t="shared" si="81"/>
        <v>32.998301726577978</v>
      </c>
      <c r="S842" s="8">
        <f t="shared" si="82"/>
        <v>41836.208333333336</v>
      </c>
      <c r="T842" s="8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7">
        <v>1455861600</v>
      </c>
      <c r="K843" s="7">
        <v>1457244000</v>
      </c>
      <c r="L843" t="b">
        <v>0</v>
      </c>
      <c r="M843" t="b">
        <v>0</v>
      </c>
      <c r="N843" t="s">
        <v>28</v>
      </c>
      <c r="O843" s="4">
        <f t="shared" si="78"/>
        <v>143</v>
      </c>
      <c r="P843" t="str">
        <f t="shared" si="79"/>
        <v>technology</v>
      </c>
      <c r="Q843" t="str">
        <f t="shared" si="80"/>
        <v>web</v>
      </c>
      <c r="R843">
        <f t="shared" si="81"/>
        <v>83.812903225806451</v>
      </c>
      <c r="S843" s="8">
        <f t="shared" si="82"/>
        <v>42419.25</v>
      </c>
      <c r="T843" s="8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7">
        <v>1529038800</v>
      </c>
      <c r="K844" s="7">
        <v>1529298000</v>
      </c>
      <c r="L844" t="b">
        <v>0</v>
      </c>
      <c r="M844" t="b">
        <v>0</v>
      </c>
      <c r="N844" t="s">
        <v>65</v>
      </c>
      <c r="O844" s="4">
        <f t="shared" si="78"/>
        <v>563</v>
      </c>
      <c r="P844" t="str">
        <f t="shared" si="79"/>
        <v>technology</v>
      </c>
      <c r="Q844" t="str">
        <f t="shared" si="80"/>
        <v>wearables</v>
      </c>
      <c r="R844">
        <f t="shared" si="81"/>
        <v>63.992424242424242</v>
      </c>
      <c r="S844" s="8">
        <f t="shared" si="82"/>
        <v>43266.208333333328</v>
      </c>
      <c r="T844" s="8">
        <f t="shared" si="83"/>
        <v>43269.208333333328</v>
      </c>
    </row>
    <row r="845" spans="1:20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7">
        <v>1535259600</v>
      </c>
      <c r="K845" s="7">
        <v>1535778000</v>
      </c>
      <c r="L845" t="b">
        <v>0</v>
      </c>
      <c r="M845" t="b">
        <v>0</v>
      </c>
      <c r="N845" t="s">
        <v>122</v>
      </c>
      <c r="O845" s="4">
        <f t="shared" si="78"/>
        <v>31</v>
      </c>
      <c r="P845" t="str">
        <f t="shared" si="79"/>
        <v>photography</v>
      </c>
      <c r="Q845" t="str">
        <f t="shared" si="80"/>
        <v>photography books</v>
      </c>
      <c r="R845">
        <f t="shared" si="81"/>
        <v>81.909090909090907</v>
      </c>
      <c r="S845" s="8">
        <f t="shared" si="82"/>
        <v>43338.208333333328</v>
      </c>
      <c r="T845" s="8">
        <f t="shared" si="83"/>
        <v>43344.208333333328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7">
        <v>1327212000</v>
      </c>
      <c r="K846" s="7">
        <v>1327471200</v>
      </c>
      <c r="L846" t="b">
        <v>0</v>
      </c>
      <c r="M846" t="b">
        <v>0</v>
      </c>
      <c r="N846" t="s">
        <v>42</v>
      </c>
      <c r="O846" s="4">
        <f t="shared" si="78"/>
        <v>99</v>
      </c>
      <c r="P846" t="str">
        <f t="shared" si="79"/>
        <v>film &amp; video</v>
      </c>
      <c r="Q846" t="str">
        <f t="shared" si="80"/>
        <v>documentary</v>
      </c>
      <c r="R846">
        <f t="shared" si="81"/>
        <v>93.053191489361708</v>
      </c>
      <c r="S846" s="8">
        <f t="shared" si="82"/>
        <v>40930.25</v>
      </c>
      <c r="T846" s="8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7">
        <v>1526360400</v>
      </c>
      <c r="K847" s="7">
        <v>1529557200</v>
      </c>
      <c r="L847" t="b">
        <v>0</v>
      </c>
      <c r="M847" t="b">
        <v>0</v>
      </c>
      <c r="N847" t="s">
        <v>28</v>
      </c>
      <c r="O847" s="4">
        <f t="shared" si="78"/>
        <v>198</v>
      </c>
      <c r="P847" t="str">
        <f t="shared" si="79"/>
        <v>technology</v>
      </c>
      <c r="Q847" t="str">
        <f t="shared" si="80"/>
        <v>web</v>
      </c>
      <c r="R847">
        <f t="shared" si="81"/>
        <v>101.98449039881831</v>
      </c>
      <c r="S847" s="8">
        <f t="shared" si="82"/>
        <v>43235.208333333328</v>
      </c>
      <c r="T847" s="8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7">
        <v>1532149200</v>
      </c>
      <c r="K848" s="7">
        <v>1535259600</v>
      </c>
      <c r="L848" t="b">
        <v>1</v>
      </c>
      <c r="M848" t="b">
        <v>1</v>
      </c>
      <c r="N848" t="s">
        <v>28</v>
      </c>
      <c r="O848" s="4">
        <f t="shared" si="78"/>
        <v>509</v>
      </c>
      <c r="P848" t="str">
        <f t="shared" si="79"/>
        <v>technology</v>
      </c>
      <c r="Q848" t="str">
        <f t="shared" si="80"/>
        <v>web</v>
      </c>
      <c r="R848">
        <f t="shared" si="81"/>
        <v>105.9375</v>
      </c>
      <c r="S848" s="8">
        <f t="shared" si="82"/>
        <v>43302.208333333328</v>
      </c>
      <c r="T848" s="8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7">
        <v>1515304800</v>
      </c>
      <c r="K849" s="7">
        <v>1515564000</v>
      </c>
      <c r="L849" t="b">
        <v>0</v>
      </c>
      <c r="M849" t="b">
        <v>0</v>
      </c>
      <c r="N849" t="s">
        <v>17</v>
      </c>
      <c r="O849" s="4">
        <f t="shared" si="78"/>
        <v>238</v>
      </c>
      <c r="P849" t="str">
        <f t="shared" si="79"/>
        <v>food</v>
      </c>
      <c r="Q849" t="str">
        <f t="shared" si="80"/>
        <v>food trucks</v>
      </c>
      <c r="R849">
        <f t="shared" si="81"/>
        <v>101.58181818181818</v>
      </c>
      <c r="S849" s="8">
        <f t="shared" si="82"/>
        <v>43107.25</v>
      </c>
      <c r="T849" s="8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7">
        <v>1276318800</v>
      </c>
      <c r="K850" s="7">
        <v>1277096400</v>
      </c>
      <c r="L850" t="b">
        <v>0</v>
      </c>
      <c r="M850" t="b">
        <v>0</v>
      </c>
      <c r="N850" t="s">
        <v>53</v>
      </c>
      <c r="O850" s="4">
        <f t="shared" si="78"/>
        <v>338</v>
      </c>
      <c r="P850" t="str">
        <f t="shared" si="79"/>
        <v>film &amp; video</v>
      </c>
      <c r="Q850" t="str">
        <f t="shared" si="80"/>
        <v>drama</v>
      </c>
      <c r="R850">
        <f t="shared" si="81"/>
        <v>62.970930232558139</v>
      </c>
      <c r="S850" s="8">
        <f t="shared" si="82"/>
        <v>40341.208333333336</v>
      </c>
      <c r="T850" s="8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7">
        <v>1328767200</v>
      </c>
      <c r="K851" s="7">
        <v>1329026400</v>
      </c>
      <c r="L851" t="b">
        <v>0</v>
      </c>
      <c r="M851" t="b">
        <v>1</v>
      </c>
      <c r="N851" t="s">
        <v>60</v>
      </c>
      <c r="O851" s="4">
        <f t="shared" si="78"/>
        <v>133</v>
      </c>
      <c r="P851" t="str">
        <f t="shared" si="79"/>
        <v>music</v>
      </c>
      <c r="Q851" t="str">
        <f t="shared" si="80"/>
        <v>indie rock</v>
      </c>
      <c r="R851">
        <f t="shared" si="81"/>
        <v>29.045602605863191</v>
      </c>
      <c r="S851" s="8">
        <f t="shared" si="82"/>
        <v>40948.25</v>
      </c>
      <c r="T851" s="8">
        <f t="shared" si="83"/>
        <v>40951.25</v>
      </c>
    </row>
    <row r="852" spans="1:20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7">
        <v>1321682400</v>
      </c>
      <c r="K852" s="7">
        <v>1322978400</v>
      </c>
      <c r="L852" t="b">
        <v>1</v>
      </c>
      <c r="M852" t="b">
        <v>0</v>
      </c>
      <c r="N852" t="s">
        <v>23</v>
      </c>
      <c r="O852" s="4">
        <f t="shared" si="78"/>
        <v>1</v>
      </c>
      <c r="P852" t="str">
        <f t="shared" si="79"/>
        <v>music</v>
      </c>
      <c r="Q852" t="str">
        <f t="shared" si="80"/>
        <v>rock</v>
      </c>
      <c r="R852">
        <f t="shared" si="81"/>
        <v>1</v>
      </c>
      <c r="S852" s="8">
        <f t="shared" si="82"/>
        <v>40866.25</v>
      </c>
      <c r="T852" s="8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7">
        <v>1335934800</v>
      </c>
      <c r="K853" s="7">
        <v>1338786000</v>
      </c>
      <c r="L853" t="b">
        <v>0</v>
      </c>
      <c r="M853" t="b">
        <v>0</v>
      </c>
      <c r="N853" t="s">
        <v>50</v>
      </c>
      <c r="O853" s="4">
        <f t="shared" si="78"/>
        <v>208</v>
      </c>
      <c r="P853" t="str">
        <f t="shared" si="79"/>
        <v>music</v>
      </c>
      <c r="Q853" t="str">
        <f t="shared" si="80"/>
        <v>electric music</v>
      </c>
      <c r="R853">
        <f t="shared" si="81"/>
        <v>77.924999999999997</v>
      </c>
      <c r="S853" s="8">
        <f t="shared" si="82"/>
        <v>41031.208333333336</v>
      </c>
      <c r="T853" s="8">
        <f t="shared" si="83"/>
        <v>41064.208333333336</v>
      </c>
    </row>
    <row r="854" spans="1:20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7">
        <v>1310792400</v>
      </c>
      <c r="K854" s="7">
        <v>1311656400</v>
      </c>
      <c r="L854" t="b">
        <v>0</v>
      </c>
      <c r="M854" t="b">
        <v>1</v>
      </c>
      <c r="N854" t="s">
        <v>89</v>
      </c>
      <c r="O854" s="4">
        <f t="shared" si="78"/>
        <v>51</v>
      </c>
      <c r="P854" t="str">
        <f t="shared" si="79"/>
        <v>games</v>
      </c>
      <c r="Q854" t="str">
        <f t="shared" si="80"/>
        <v>video games</v>
      </c>
      <c r="R854">
        <f t="shared" si="81"/>
        <v>80.806451612903231</v>
      </c>
      <c r="S854" s="8">
        <f t="shared" si="82"/>
        <v>40740.208333333336</v>
      </c>
      <c r="T854" s="8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7">
        <v>1308546000</v>
      </c>
      <c r="K855" s="7">
        <v>1308978000</v>
      </c>
      <c r="L855" t="b">
        <v>0</v>
      </c>
      <c r="M855" t="b">
        <v>1</v>
      </c>
      <c r="N855" t="s">
        <v>60</v>
      </c>
      <c r="O855" s="4">
        <f t="shared" si="78"/>
        <v>652</v>
      </c>
      <c r="P855" t="str">
        <f t="shared" si="79"/>
        <v>music</v>
      </c>
      <c r="Q855" t="str">
        <f t="shared" si="80"/>
        <v>indie rock</v>
      </c>
      <c r="R855">
        <f t="shared" si="81"/>
        <v>76.006816632583508</v>
      </c>
      <c r="S855" s="8">
        <f t="shared" si="82"/>
        <v>40714.208333333336</v>
      </c>
      <c r="T855" s="8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7">
        <v>1574056800</v>
      </c>
      <c r="K856" s="7">
        <v>1576389600</v>
      </c>
      <c r="L856" t="b">
        <v>0</v>
      </c>
      <c r="M856" t="b">
        <v>0</v>
      </c>
      <c r="N856" t="s">
        <v>119</v>
      </c>
      <c r="O856" s="4">
        <f t="shared" si="78"/>
        <v>114</v>
      </c>
      <c r="P856" t="str">
        <f t="shared" si="79"/>
        <v>publishing</v>
      </c>
      <c r="Q856" t="str">
        <f t="shared" si="80"/>
        <v>fiction</v>
      </c>
      <c r="R856">
        <f t="shared" si="81"/>
        <v>72.993613824192337</v>
      </c>
      <c r="S856" s="8">
        <f t="shared" si="82"/>
        <v>43787.25</v>
      </c>
      <c r="T856" s="8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7">
        <v>1308373200</v>
      </c>
      <c r="K857" s="7">
        <v>1311051600</v>
      </c>
      <c r="L857" t="b">
        <v>0</v>
      </c>
      <c r="M857" t="b">
        <v>0</v>
      </c>
      <c r="N857" t="s">
        <v>33</v>
      </c>
      <c r="O857" s="4">
        <f t="shared" si="78"/>
        <v>102</v>
      </c>
      <c r="P857" t="str">
        <f t="shared" si="79"/>
        <v>theater</v>
      </c>
      <c r="Q857" t="str">
        <f t="shared" si="80"/>
        <v>plays</v>
      </c>
      <c r="R857">
        <f t="shared" si="81"/>
        <v>53</v>
      </c>
      <c r="S857" s="8">
        <f t="shared" si="82"/>
        <v>40712.208333333336</v>
      </c>
      <c r="T857" s="8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7">
        <v>1335243600</v>
      </c>
      <c r="K858" s="7">
        <v>1336712400</v>
      </c>
      <c r="L858" t="b">
        <v>0</v>
      </c>
      <c r="M858" t="b">
        <v>0</v>
      </c>
      <c r="N858" t="s">
        <v>17</v>
      </c>
      <c r="O858" s="4">
        <f t="shared" si="78"/>
        <v>357</v>
      </c>
      <c r="P858" t="str">
        <f t="shared" si="79"/>
        <v>food</v>
      </c>
      <c r="Q858" t="str">
        <f t="shared" si="80"/>
        <v>food trucks</v>
      </c>
      <c r="R858">
        <f t="shared" si="81"/>
        <v>54.164556962025316</v>
      </c>
      <c r="S858" s="8">
        <f t="shared" si="82"/>
        <v>41023.208333333336</v>
      </c>
      <c r="T858" s="8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7">
        <v>1328421600</v>
      </c>
      <c r="K859" s="7">
        <v>1330408800</v>
      </c>
      <c r="L859" t="b">
        <v>1</v>
      </c>
      <c r="M859" t="b">
        <v>0</v>
      </c>
      <c r="N859" t="s">
        <v>100</v>
      </c>
      <c r="O859" s="4">
        <f t="shared" si="78"/>
        <v>140</v>
      </c>
      <c r="P859" t="str">
        <f t="shared" si="79"/>
        <v>film &amp; video</v>
      </c>
      <c r="Q859" t="str">
        <f t="shared" si="80"/>
        <v>shorts</v>
      </c>
      <c r="R859">
        <f t="shared" si="81"/>
        <v>32.946666666666665</v>
      </c>
      <c r="S859" s="8">
        <f t="shared" si="82"/>
        <v>40944.25</v>
      </c>
      <c r="T859" s="8">
        <f t="shared" si="83"/>
        <v>40967.25</v>
      </c>
    </row>
    <row r="860" spans="1:20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7">
        <v>1524286800</v>
      </c>
      <c r="K860" s="7">
        <v>1524891600</v>
      </c>
      <c r="L860" t="b">
        <v>1</v>
      </c>
      <c r="M860" t="b">
        <v>0</v>
      </c>
      <c r="N860" t="s">
        <v>17</v>
      </c>
      <c r="O860" s="4">
        <f t="shared" si="78"/>
        <v>69</v>
      </c>
      <c r="P860" t="str">
        <f t="shared" si="79"/>
        <v>food</v>
      </c>
      <c r="Q860" t="str">
        <f t="shared" si="80"/>
        <v>food trucks</v>
      </c>
      <c r="R860">
        <f t="shared" si="81"/>
        <v>79.371428571428567</v>
      </c>
      <c r="S860" s="8">
        <f t="shared" si="82"/>
        <v>43211.208333333328</v>
      </c>
      <c r="T860" s="8">
        <f t="shared" si="83"/>
        <v>43218.208333333328</v>
      </c>
    </row>
    <row r="861" spans="1:20" ht="34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7">
        <v>1362117600</v>
      </c>
      <c r="K861" s="7">
        <v>1363669200</v>
      </c>
      <c r="L861" t="b">
        <v>0</v>
      </c>
      <c r="M861" t="b">
        <v>1</v>
      </c>
      <c r="N861" t="s">
        <v>33</v>
      </c>
      <c r="O861" s="4">
        <f t="shared" si="78"/>
        <v>36</v>
      </c>
      <c r="P861" t="str">
        <f t="shared" si="79"/>
        <v>theater</v>
      </c>
      <c r="Q861" t="str">
        <f t="shared" si="80"/>
        <v>plays</v>
      </c>
      <c r="R861">
        <f t="shared" si="81"/>
        <v>41.174603174603178</v>
      </c>
      <c r="S861" s="8">
        <f t="shared" si="82"/>
        <v>41334.25</v>
      </c>
      <c r="T861" s="8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7">
        <v>1550556000</v>
      </c>
      <c r="K862" s="7">
        <v>1551420000</v>
      </c>
      <c r="L862" t="b">
        <v>0</v>
      </c>
      <c r="M862" t="b">
        <v>1</v>
      </c>
      <c r="N862" t="s">
        <v>65</v>
      </c>
      <c r="O862" s="4">
        <f t="shared" si="78"/>
        <v>252</v>
      </c>
      <c r="P862" t="str">
        <f t="shared" si="79"/>
        <v>technology</v>
      </c>
      <c r="Q862" t="str">
        <f t="shared" si="80"/>
        <v>wearables</v>
      </c>
      <c r="R862">
        <f t="shared" si="81"/>
        <v>77.430769230769229</v>
      </c>
      <c r="S862" s="8">
        <f t="shared" si="82"/>
        <v>43515.25</v>
      </c>
      <c r="T862" s="8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7">
        <v>1269147600</v>
      </c>
      <c r="K863" s="7">
        <v>1269838800</v>
      </c>
      <c r="L863" t="b">
        <v>0</v>
      </c>
      <c r="M863" t="b">
        <v>0</v>
      </c>
      <c r="N863" t="s">
        <v>33</v>
      </c>
      <c r="O863" s="4">
        <f t="shared" si="78"/>
        <v>106</v>
      </c>
      <c r="P863" t="str">
        <f t="shared" si="79"/>
        <v>theater</v>
      </c>
      <c r="Q863" t="str">
        <f t="shared" si="80"/>
        <v>plays</v>
      </c>
      <c r="R863">
        <f t="shared" si="81"/>
        <v>57.159509202453989</v>
      </c>
      <c r="S863" s="8">
        <f t="shared" si="82"/>
        <v>40258.208333333336</v>
      </c>
      <c r="T863" s="8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7">
        <v>1312174800</v>
      </c>
      <c r="K864" s="7">
        <v>1312520400</v>
      </c>
      <c r="L864" t="b">
        <v>0</v>
      </c>
      <c r="M864" t="b">
        <v>0</v>
      </c>
      <c r="N864" t="s">
        <v>33</v>
      </c>
      <c r="O864" s="4">
        <f t="shared" si="78"/>
        <v>187</v>
      </c>
      <c r="P864" t="str">
        <f t="shared" si="79"/>
        <v>theater</v>
      </c>
      <c r="Q864" t="str">
        <f t="shared" si="80"/>
        <v>plays</v>
      </c>
      <c r="R864">
        <f t="shared" si="81"/>
        <v>77.17647058823529</v>
      </c>
      <c r="S864" s="8">
        <f t="shared" si="82"/>
        <v>40756.208333333336</v>
      </c>
      <c r="T864" s="8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7">
        <v>1434517200</v>
      </c>
      <c r="K865" s="7">
        <v>1436504400</v>
      </c>
      <c r="L865" t="b">
        <v>0</v>
      </c>
      <c r="M865" t="b">
        <v>1</v>
      </c>
      <c r="N865" t="s">
        <v>269</v>
      </c>
      <c r="O865" s="4">
        <f t="shared" si="78"/>
        <v>387</v>
      </c>
      <c r="P865" t="str">
        <f t="shared" si="79"/>
        <v>film &amp; video</v>
      </c>
      <c r="Q865" t="str">
        <f t="shared" si="80"/>
        <v>television</v>
      </c>
      <c r="R865">
        <f t="shared" si="81"/>
        <v>24.953917050691246</v>
      </c>
      <c r="S865" s="8">
        <f t="shared" si="82"/>
        <v>42172.208333333328</v>
      </c>
      <c r="T865" s="8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7">
        <v>1471582800</v>
      </c>
      <c r="K866" s="7">
        <v>1472014800</v>
      </c>
      <c r="L866" t="b">
        <v>0</v>
      </c>
      <c r="M866" t="b">
        <v>0</v>
      </c>
      <c r="N866" t="s">
        <v>100</v>
      </c>
      <c r="O866" s="4">
        <f t="shared" si="78"/>
        <v>347</v>
      </c>
      <c r="P866" t="str">
        <f t="shared" si="79"/>
        <v>film &amp; video</v>
      </c>
      <c r="Q866" t="str">
        <f t="shared" si="80"/>
        <v>shorts</v>
      </c>
      <c r="R866">
        <f t="shared" si="81"/>
        <v>97.18</v>
      </c>
      <c r="S866" s="8">
        <f t="shared" si="82"/>
        <v>42601.208333333328</v>
      </c>
      <c r="T866" s="8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7">
        <v>1410757200</v>
      </c>
      <c r="K867" s="7">
        <v>1411534800</v>
      </c>
      <c r="L867" t="b">
        <v>0</v>
      </c>
      <c r="M867" t="b">
        <v>0</v>
      </c>
      <c r="N867" t="s">
        <v>33</v>
      </c>
      <c r="O867" s="4">
        <f t="shared" si="78"/>
        <v>186</v>
      </c>
      <c r="P867" t="str">
        <f t="shared" si="79"/>
        <v>theater</v>
      </c>
      <c r="Q867" t="str">
        <f t="shared" si="80"/>
        <v>plays</v>
      </c>
      <c r="R867">
        <f t="shared" si="81"/>
        <v>46.000916870415651</v>
      </c>
      <c r="S867" s="8">
        <f t="shared" si="82"/>
        <v>41897.208333333336</v>
      </c>
      <c r="T867" s="8">
        <f t="shared" si="83"/>
        <v>41906.208333333336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7">
        <v>1304830800</v>
      </c>
      <c r="K868" s="7">
        <v>1304917200</v>
      </c>
      <c r="L868" t="b">
        <v>0</v>
      </c>
      <c r="M868" t="b">
        <v>0</v>
      </c>
      <c r="N868" t="s">
        <v>122</v>
      </c>
      <c r="O868" s="4">
        <f t="shared" si="78"/>
        <v>43</v>
      </c>
      <c r="P868" t="str">
        <f t="shared" si="79"/>
        <v>photography</v>
      </c>
      <c r="Q868" t="str">
        <f t="shared" si="80"/>
        <v>photography books</v>
      </c>
      <c r="R868">
        <f t="shared" si="81"/>
        <v>88.023385300668153</v>
      </c>
      <c r="S868" s="8">
        <f t="shared" si="82"/>
        <v>40671.208333333336</v>
      </c>
      <c r="T868" s="8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7">
        <v>1539061200</v>
      </c>
      <c r="K869" s="7">
        <v>1539579600</v>
      </c>
      <c r="L869" t="b">
        <v>0</v>
      </c>
      <c r="M869" t="b">
        <v>0</v>
      </c>
      <c r="N869" t="s">
        <v>17</v>
      </c>
      <c r="O869" s="4">
        <f t="shared" si="78"/>
        <v>162</v>
      </c>
      <c r="P869" t="str">
        <f t="shared" si="79"/>
        <v>food</v>
      </c>
      <c r="Q869" t="str">
        <f t="shared" si="80"/>
        <v>food trucks</v>
      </c>
      <c r="R869">
        <f t="shared" si="81"/>
        <v>25.99</v>
      </c>
      <c r="S869" s="8">
        <f t="shared" si="82"/>
        <v>43382.208333333328</v>
      </c>
      <c r="T869" s="8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7">
        <v>1381554000</v>
      </c>
      <c r="K870" s="7">
        <v>1382504400</v>
      </c>
      <c r="L870" t="b">
        <v>0</v>
      </c>
      <c r="M870" t="b">
        <v>0</v>
      </c>
      <c r="N870" t="s">
        <v>33</v>
      </c>
      <c r="O870" s="4">
        <f t="shared" si="78"/>
        <v>185</v>
      </c>
      <c r="P870" t="str">
        <f t="shared" si="79"/>
        <v>theater</v>
      </c>
      <c r="Q870" t="str">
        <f t="shared" si="80"/>
        <v>plays</v>
      </c>
      <c r="R870">
        <f t="shared" si="81"/>
        <v>102.69047619047619</v>
      </c>
      <c r="S870" s="8">
        <f t="shared" si="82"/>
        <v>41559.208333333336</v>
      </c>
      <c r="T870" s="8">
        <f t="shared" si="83"/>
        <v>41570.208333333336</v>
      </c>
    </row>
    <row r="871" spans="1:20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7">
        <v>1277096400</v>
      </c>
      <c r="K871" s="7">
        <v>1278306000</v>
      </c>
      <c r="L871" t="b">
        <v>0</v>
      </c>
      <c r="M871" t="b">
        <v>0</v>
      </c>
      <c r="N871" t="s">
        <v>53</v>
      </c>
      <c r="O871" s="4">
        <f t="shared" si="78"/>
        <v>24</v>
      </c>
      <c r="P871" t="str">
        <f t="shared" si="79"/>
        <v>film &amp; video</v>
      </c>
      <c r="Q871" t="str">
        <f t="shared" si="80"/>
        <v>drama</v>
      </c>
      <c r="R871">
        <f t="shared" si="81"/>
        <v>72.958174904942965</v>
      </c>
      <c r="S871" s="8">
        <f t="shared" si="82"/>
        <v>40350.208333333336</v>
      </c>
      <c r="T871" s="8">
        <f t="shared" si="83"/>
        <v>40364.208333333336</v>
      </c>
    </row>
    <row r="872" spans="1:20" ht="17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7">
        <v>1440392400</v>
      </c>
      <c r="K872" s="7">
        <v>1442552400</v>
      </c>
      <c r="L872" t="b">
        <v>0</v>
      </c>
      <c r="M872" t="b">
        <v>0</v>
      </c>
      <c r="N872" t="s">
        <v>33</v>
      </c>
      <c r="O872" s="4">
        <f t="shared" si="78"/>
        <v>90</v>
      </c>
      <c r="P872" t="str">
        <f t="shared" si="79"/>
        <v>theater</v>
      </c>
      <c r="Q872" t="str">
        <f t="shared" si="80"/>
        <v>plays</v>
      </c>
      <c r="R872">
        <f t="shared" si="81"/>
        <v>57.190082644628099</v>
      </c>
      <c r="S872" s="8">
        <f t="shared" si="82"/>
        <v>42240.208333333328</v>
      </c>
      <c r="T872" s="8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7">
        <v>1509512400</v>
      </c>
      <c r="K873" s="7">
        <v>1511071200</v>
      </c>
      <c r="L873" t="b">
        <v>0</v>
      </c>
      <c r="M873" t="b">
        <v>1</v>
      </c>
      <c r="N873" t="s">
        <v>33</v>
      </c>
      <c r="O873" s="4">
        <f t="shared" si="78"/>
        <v>273</v>
      </c>
      <c r="P873" t="str">
        <f t="shared" si="79"/>
        <v>theater</v>
      </c>
      <c r="Q873" t="str">
        <f t="shared" si="80"/>
        <v>plays</v>
      </c>
      <c r="R873">
        <f t="shared" si="81"/>
        <v>84.013793103448279</v>
      </c>
      <c r="S873" s="8">
        <f t="shared" si="82"/>
        <v>43040.208333333328</v>
      </c>
      <c r="T873" s="8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7">
        <v>1535950800</v>
      </c>
      <c r="K874" s="7">
        <v>1536382800</v>
      </c>
      <c r="L874" t="b">
        <v>0</v>
      </c>
      <c r="M874" t="b">
        <v>0</v>
      </c>
      <c r="N874" t="s">
        <v>474</v>
      </c>
      <c r="O874" s="4">
        <f t="shared" si="78"/>
        <v>170</v>
      </c>
      <c r="P874" t="str">
        <f t="shared" si="79"/>
        <v>film &amp; video</v>
      </c>
      <c r="Q874" t="str">
        <f t="shared" si="80"/>
        <v>science fiction</v>
      </c>
      <c r="R874">
        <f t="shared" si="81"/>
        <v>98.666666666666671</v>
      </c>
      <c r="S874" s="8">
        <f t="shared" si="82"/>
        <v>43346.208333333328</v>
      </c>
      <c r="T874" s="8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7">
        <v>1389160800</v>
      </c>
      <c r="K875" s="7">
        <v>1389592800</v>
      </c>
      <c r="L875" t="b">
        <v>0</v>
      </c>
      <c r="M875" t="b">
        <v>0</v>
      </c>
      <c r="N875" t="s">
        <v>122</v>
      </c>
      <c r="O875" s="4">
        <f t="shared" si="78"/>
        <v>188</v>
      </c>
      <c r="P875" t="str">
        <f t="shared" si="79"/>
        <v>photography</v>
      </c>
      <c r="Q875" t="str">
        <f t="shared" si="80"/>
        <v>photography books</v>
      </c>
      <c r="R875">
        <f t="shared" si="81"/>
        <v>42.007419183889773</v>
      </c>
      <c r="S875" s="8">
        <f t="shared" si="82"/>
        <v>41647.25</v>
      </c>
      <c r="T875" s="8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7">
        <v>1271998800</v>
      </c>
      <c r="K876" s="7">
        <v>1275282000</v>
      </c>
      <c r="L876" t="b">
        <v>0</v>
      </c>
      <c r="M876" t="b">
        <v>1</v>
      </c>
      <c r="N876" t="s">
        <v>122</v>
      </c>
      <c r="O876" s="4">
        <f t="shared" si="78"/>
        <v>347</v>
      </c>
      <c r="P876" t="str">
        <f t="shared" si="79"/>
        <v>photography</v>
      </c>
      <c r="Q876" t="str">
        <f t="shared" si="80"/>
        <v>photography books</v>
      </c>
      <c r="R876">
        <f t="shared" si="81"/>
        <v>32.002753556677376</v>
      </c>
      <c r="S876" s="8">
        <f t="shared" si="82"/>
        <v>40291.208333333336</v>
      </c>
      <c r="T876" s="8">
        <f t="shared" si="83"/>
        <v>40329.208333333336</v>
      </c>
    </row>
    <row r="877" spans="1:20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7">
        <v>1294898400</v>
      </c>
      <c r="K877" s="7">
        <v>1294984800</v>
      </c>
      <c r="L877" t="b">
        <v>0</v>
      </c>
      <c r="M877" t="b">
        <v>0</v>
      </c>
      <c r="N877" t="s">
        <v>23</v>
      </c>
      <c r="O877" s="4">
        <f t="shared" si="78"/>
        <v>69</v>
      </c>
      <c r="P877" t="str">
        <f t="shared" si="79"/>
        <v>music</v>
      </c>
      <c r="Q877" t="str">
        <f t="shared" si="80"/>
        <v>rock</v>
      </c>
      <c r="R877">
        <f t="shared" si="81"/>
        <v>81.567164179104481</v>
      </c>
      <c r="S877" s="8">
        <f t="shared" si="82"/>
        <v>40556.25</v>
      </c>
      <c r="T877" s="8">
        <f t="shared" si="83"/>
        <v>40557.25</v>
      </c>
    </row>
    <row r="878" spans="1:20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7">
        <v>1559970000</v>
      </c>
      <c r="K878" s="7">
        <v>1562043600</v>
      </c>
      <c r="L878" t="b">
        <v>0</v>
      </c>
      <c r="M878" t="b">
        <v>0</v>
      </c>
      <c r="N878" t="s">
        <v>122</v>
      </c>
      <c r="O878" s="4">
        <f t="shared" si="78"/>
        <v>25</v>
      </c>
      <c r="P878" t="str">
        <f t="shared" si="79"/>
        <v>photography</v>
      </c>
      <c r="Q878" t="str">
        <f t="shared" si="80"/>
        <v>photography books</v>
      </c>
      <c r="R878">
        <f t="shared" si="81"/>
        <v>37.035087719298247</v>
      </c>
      <c r="S878" s="8">
        <f t="shared" si="82"/>
        <v>43624.208333333328</v>
      </c>
      <c r="T878" s="8">
        <f t="shared" si="83"/>
        <v>43648.208333333328</v>
      </c>
    </row>
    <row r="879" spans="1:20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7">
        <v>1469509200</v>
      </c>
      <c r="K879" s="7">
        <v>1469595600</v>
      </c>
      <c r="L879" t="b">
        <v>0</v>
      </c>
      <c r="M879" t="b">
        <v>0</v>
      </c>
      <c r="N879" t="s">
        <v>17</v>
      </c>
      <c r="O879" s="4">
        <f t="shared" si="78"/>
        <v>77</v>
      </c>
      <c r="P879" t="str">
        <f t="shared" si="79"/>
        <v>food</v>
      </c>
      <c r="Q879" t="str">
        <f t="shared" si="80"/>
        <v>food trucks</v>
      </c>
      <c r="R879">
        <f t="shared" si="81"/>
        <v>103.033360455655</v>
      </c>
      <c r="S879" s="8">
        <f t="shared" si="82"/>
        <v>42577.208333333328</v>
      </c>
      <c r="T879" s="8">
        <f t="shared" si="83"/>
        <v>42578.208333333328</v>
      </c>
    </row>
    <row r="880" spans="1:20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7">
        <v>1579068000</v>
      </c>
      <c r="K880" s="7">
        <v>1581141600</v>
      </c>
      <c r="L880" t="b">
        <v>0</v>
      </c>
      <c r="M880" t="b">
        <v>0</v>
      </c>
      <c r="N880" t="s">
        <v>148</v>
      </c>
      <c r="O880" s="4">
        <f t="shared" si="78"/>
        <v>37</v>
      </c>
      <c r="P880" t="str">
        <f t="shared" si="79"/>
        <v>music</v>
      </c>
      <c r="Q880" t="str">
        <f t="shared" si="80"/>
        <v>metal</v>
      </c>
      <c r="R880">
        <f t="shared" si="81"/>
        <v>84.333333333333329</v>
      </c>
      <c r="S880" s="8">
        <f t="shared" si="82"/>
        <v>43845.25</v>
      </c>
      <c r="T880" s="8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7">
        <v>1487743200</v>
      </c>
      <c r="K881" s="7">
        <v>1488520800</v>
      </c>
      <c r="L881" t="b">
        <v>0</v>
      </c>
      <c r="M881" t="b">
        <v>0</v>
      </c>
      <c r="N881" t="s">
        <v>68</v>
      </c>
      <c r="O881" s="4">
        <f t="shared" si="78"/>
        <v>544</v>
      </c>
      <c r="P881" t="str">
        <f t="shared" si="79"/>
        <v>publishing</v>
      </c>
      <c r="Q881" t="str">
        <f t="shared" si="80"/>
        <v>nonfiction</v>
      </c>
      <c r="R881">
        <f t="shared" si="81"/>
        <v>102.60377358490567</v>
      </c>
      <c r="S881" s="8">
        <f t="shared" si="82"/>
        <v>42788.25</v>
      </c>
      <c r="T881" s="8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7">
        <v>1563685200</v>
      </c>
      <c r="K882" s="7">
        <v>1563858000</v>
      </c>
      <c r="L882" t="b">
        <v>0</v>
      </c>
      <c r="M882" t="b">
        <v>0</v>
      </c>
      <c r="N882" t="s">
        <v>50</v>
      </c>
      <c r="O882" s="4">
        <f t="shared" si="78"/>
        <v>229</v>
      </c>
      <c r="P882" t="str">
        <f t="shared" si="79"/>
        <v>music</v>
      </c>
      <c r="Q882" t="str">
        <f t="shared" si="80"/>
        <v>electric music</v>
      </c>
      <c r="R882">
        <f t="shared" si="81"/>
        <v>79.992129246064621</v>
      </c>
      <c r="S882" s="8">
        <f t="shared" si="82"/>
        <v>43667.208333333328</v>
      </c>
      <c r="T882" s="8">
        <f t="shared" si="83"/>
        <v>43669.208333333328</v>
      </c>
    </row>
    <row r="883" spans="1:20" ht="17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7">
        <v>1436418000</v>
      </c>
      <c r="K883" s="7">
        <v>1438923600</v>
      </c>
      <c r="L883" t="b">
        <v>0</v>
      </c>
      <c r="M883" t="b">
        <v>1</v>
      </c>
      <c r="N883" t="s">
        <v>33</v>
      </c>
      <c r="O883" s="4">
        <f t="shared" si="78"/>
        <v>39</v>
      </c>
      <c r="P883" t="str">
        <f t="shared" si="79"/>
        <v>theater</v>
      </c>
      <c r="Q883" t="str">
        <f t="shared" si="80"/>
        <v>plays</v>
      </c>
      <c r="R883">
        <f t="shared" si="81"/>
        <v>70.055309734513273</v>
      </c>
      <c r="S883" s="8">
        <f t="shared" si="82"/>
        <v>42194.208333333328</v>
      </c>
      <c r="T883" s="8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7">
        <v>1421820000</v>
      </c>
      <c r="K884" s="7">
        <v>1422165600</v>
      </c>
      <c r="L884" t="b">
        <v>0</v>
      </c>
      <c r="M884" t="b">
        <v>0</v>
      </c>
      <c r="N884" t="s">
        <v>33</v>
      </c>
      <c r="O884" s="4">
        <f t="shared" si="78"/>
        <v>370</v>
      </c>
      <c r="P884" t="str">
        <f t="shared" si="79"/>
        <v>theater</v>
      </c>
      <c r="Q884" t="str">
        <f t="shared" si="80"/>
        <v>plays</v>
      </c>
      <c r="R884">
        <f t="shared" si="81"/>
        <v>37</v>
      </c>
      <c r="S884" s="8">
        <f t="shared" si="82"/>
        <v>42025.25</v>
      </c>
      <c r="T884" s="8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7">
        <v>1274763600</v>
      </c>
      <c r="K885" s="7">
        <v>1277874000</v>
      </c>
      <c r="L885" t="b">
        <v>0</v>
      </c>
      <c r="M885" t="b">
        <v>0</v>
      </c>
      <c r="N885" t="s">
        <v>100</v>
      </c>
      <c r="O885" s="4">
        <f t="shared" si="78"/>
        <v>238</v>
      </c>
      <c r="P885" t="str">
        <f t="shared" si="79"/>
        <v>film &amp; video</v>
      </c>
      <c r="Q885" t="str">
        <f t="shared" si="80"/>
        <v>shorts</v>
      </c>
      <c r="R885">
        <f t="shared" si="81"/>
        <v>41.911917098445599</v>
      </c>
      <c r="S885" s="8">
        <f t="shared" si="82"/>
        <v>40323.208333333336</v>
      </c>
      <c r="T885" s="8">
        <f t="shared" si="83"/>
        <v>40359.208333333336</v>
      </c>
    </row>
    <row r="886" spans="1:20" ht="17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7">
        <v>1399179600</v>
      </c>
      <c r="K886" s="7">
        <v>1399352400</v>
      </c>
      <c r="L886" t="b">
        <v>0</v>
      </c>
      <c r="M886" t="b">
        <v>1</v>
      </c>
      <c r="N886" t="s">
        <v>33</v>
      </c>
      <c r="O886" s="4">
        <f t="shared" si="78"/>
        <v>64</v>
      </c>
      <c r="P886" t="str">
        <f t="shared" si="79"/>
        <v>theater</v>
      </c>
      <c r="Q886" t="str">
        <f t="shared" si="80"/>
        <v>plays</v>
      </c>
      <c r="R886">
        <f t="shared" si="81"/>
        <v>57.992576882290564</v>
      </c>
      <c r="S886" s="8">
        <f t="shared" si="82"/>
        <v>41763.208333333336</v>
      </c>
      <c r="T886" s="8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7">
        <v>1275800400</v>
      </c>
      <c r="K887" s="7">
        <v>1279083600</v>
      </c>
      <c r="L887" t="b">
        <v>0</v>
      </c>
      <c r="M887" t="b">
        <v>0</v>
      </c>
      <c r="N887" t="s">
        <v>33</v>
      </c>
      <c r="O887" s="4">
        <f t="shared" si="78"/>
        <v>118</v>
      </c>
      <c r="P887" t="str">
        <f t="shared" si="79"/>
        <v>theater</v>
      </c>
      <c r="Q887" t="str">
        <f t="shared" si="80"/>
        <v>plays</v>
      </c>
      <c r="R887">
        <f t="shared" si="81"/>
        <v>40.942307692307693</v>
      </c>
      <c r="S887" s="8">
        <f t="shared" si="82"/>
        <v>40335.208333333336</v>
      </c>
      <c r="T887" s="8">
        <f t="shared" si="83"/>
        <v>40373.208333333336</v>
      </c>
    </row>
    <row r="888" spans="1:20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7">
        <v>1282798800</v>
      </c>
      <c r="K888" s="7">
        <v>1284354000</v>
      </c>
      <c r="L888" t="b">
        <v>0</v>
      </c>
      <c r="M888" t="b">
        <v>0</v>
      </c>
      <c r="N888" t="s">
        <v>60</v>
      </c>
      <c r="O888" s="4">
        <f t="shared" si="78"/>
        <v>85</v>
      </c>
      <c r="P888" t="str">
        <f t="shared" si="79"/>
        <v>music</v>
      </c>
      <c r="Q888" t="str">
        <f t="shared" si="80"/>
        <v>indie rock</v>
      </c>
      <c r="R888">
        <f t="shared" si="81"/>
        <v>69.9972602739726</v>
      </c>
      <c r="S888" s="8">
        <f t="shared" si="82"/>
        <v>40416.208333333336</v>
      </c>
      <c r="T888" s="8">
        <f t="shared" si="83"/>
        <v>40434.208333333336</v>
      </c>
    </row>
    <row r="889" spans="1:20" ht="34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7">
        <v>1437109200</v>
      </c>
      <c r="K889" s="7">
        <v>1441170000</v>
      </c>
      <c r="L889" t="b">
        <v>0</v>
      </c>
      <c r="M889" t="b">
        <v>1</v>
      </c>
      <c r="N889" t="s">
        <v>33</v>
      </c>
      <c r="O889" s="4">
        <f t="shared" si="78"/>
        <v>29</v>
      </c>
      <c r="P889" t="str">
        <f t="shared" si="79"/>
        <v>theater</v>
      </c>
      <c r="Q889" t="str">
        <f t="shared" si="80"/>
        <v>plays</v>
      </c>
      <c r="R889">
        <f t="shared" si="81"/>
        <v>73.838709677419359</v>
      </c>
      <c r="S889" s="8">
        <f t="shared" si="82"/>
        <v>42202.208333333328</v>
      </c>
      <c r="T889" s="8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7">
        <v>1491886800</v>
      </c>
      <c r="K890" s="7">
        <v>1493528400</v>
      </c>
      <c r="L890" t="b">
        <v>0</v>
      </c>
      <c r="M890" t="b">
        <v>0</v>
      </c>
      <c r="N890" t="s">
        <v>33</v>
      </c>
      <c r="O890" s="4">
        <f t="shared" si="78"/>
        <v>210</v>
      </c>
      <c r="P890" t="str">
        <f t="shared" si="79"/>
        <v>theater</v>
      </c>
      <c r="Q890" t="str">
        <f t="shared" si="80"/>
        <v>plays</v>
      </c>
      <c r="R890">
        <f t="shared" si="81"/>
        <v>41.979310344827589</v>
      </c>
      <c r="S890" s="8">
        <f t="shared" si="82"/>
        <v>42836.208333333328</v>
      </c>
      <c r="T890" s="8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7">
        <v>1394600400</v>
      </c>
      <c r="K891" s="7">
        <v>1395205200</v>
      </c>
      <c r="L891" t="b">
        <v>0</v>
      </c>
      <c r="M891" t="b">
        <v>1</v>
      </c>
      <c r="N891" t="s">
        <v>50</v>
      </c>
      <c r="O891" s="4">
        <f t="shared" si="78"/>
        <v>170</v>
      </c>
      <c r="P891" t="str">
        <f t="shared" si="79"/>
        <v>music</v>
      </c>
      <c r="Q891" t="str">
        <f t="shared" si="80"/>
        <v>electric music</v>
      </c>
      <c r="R891">
        <f t="shared" si="81"/>
        <v>77.93442622950819</v>
      </c>
      <c r="S891" s="8">
        <f t="shared" si="82"/>
        <v>41710.208333333336</v>
      </c>
      <c r="T891" s="8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7">
        <v>1561352400</v>
      </c>
      <c r="K892" s="7">
        <v>1561438800</v>
      </c>
      <c r="L892" t="b">
        <v>0</v>
      </c>
      <c r="M892" t="b">
        <v>0</v>
      </c>
      <c r="N892" t="s">
        <v>60</v>
      </c>
      <c r="O892" s="4">
        <f t="shared" si="78"/>
        <v>116</v>
      </c>
      <c r="P892" t="str">
        <f t="shared" si="79"/>
        <v>music</v>
      </c>
      <c r="Q892" t="str">
        <f t="shared" si="80"/>
        <v>indie rock</v>
      </c>
      <c r="R892">
        <f t="shared" si="81"/>
        <v>106.01972789115646</v>
      </c>
      <c r="S892" s="8">
        <f t="shared" si="82"/>
        <v>43640.208333333328</v>
      </c>
      <c r="T892" s="8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7">
        <v>1322892000</v>
      </c>
      <c r="K893" s="7">
        <v>1326693600</v>
      </c>
      <c r="L893" t="b">
        <v>0</v>
      </c>
      <c r="M893" t="b">
        <v>0</v>
      </c>
      <c r="N893" t="s">
        <v>42</v>
      </c>
      <c r="O893" s="4">
        <f t="shared" si="78"/>
        <v>259</v>
      </c>
      <c r="P893" t="str">
        <f t="shared" si="79"/>
        <v>film &amp; video</v>
      </c>
      <c r="Q893" t="str">
        <f t="shared" si="80"/>
        <v>documentary</v>
      </c>
      <c r="R893">
        <f t="shared" si="81"/>
        <v>47.018181818181816</v>
      </c>
      <c r="S893" s="8">
        <f t="shared" si="82"/>
        <v>40880.25</v>
      </c>
      <c r="T893" s="8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7">
        <v>1274418000</v>
      </c>
      <c r="K894" s="7">
        <v>1277960400</v>
      </c>
      <c r="L894" t="b">
        <v>0</v>
      </c>
      <c r="M894" t="b">
        <v>0</v>
      </c>
      <c r="N894" t="s">
        <v>206</v>
      </c>
      <c r="O894" s="4">
        <f t="shared" si="78"/>
        <v>231</v>
      </c>
      <c r="P894" t="str">
        <f t="shared" si="79"/>
        <v>publishing</v>
      </c>
      <c r="Q894" t="str">
        <f t="shared" si="80"/>
        <v>translations</v>
      </c>
      <c r="R894">
        <f t="shared" si="81"/>
        <v>76.016483516483518</v>
      </c>
      <c r="S894" s="8">
        <f t="shared" si="82"/>
        <v>40319.208333333336</v>
      </c>
      <c r="T894" s="8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7">
        <v>1434344400</v>
      </c>
      <c r="K895" s="7">
        <v>1434690000</v>
      </c>
      <c r="L895" t="b">
        <v>0</v>
      </c>
      <c r="M895" t="b">
        <v>1</v>
      </c>
      <c r="N895" t="s">
        <v>42</v>
      </c>
      <c r="O895" s="4">
        <f t="shared" si="78"/>
        <v>128</v>
      </c>
      <c r="P895" t="str">
        <f t="shared" si="79"/>
        <v>film &amp; video</v>
      </c>
      <c r="Q895" t="str">
        <f t="shared" si="80"/>
        <v>documentary</v>
      </c>
      <c r="R895">
        <f t="shared" si="81"/>
        <v>54.120603015075375</v>
      </c>
      <c r="S895" s="8">
        <f t="shared" si="82"/>
        <v>42170.208333333328</v>
      </c>
      <c r="T895" s="8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7">
        <v>1373518800</v>
      </c>
      <c r="K896" s="7">
        <v>1376110800</v>
      </c>
      <c r="L896" t="b">
        <v>0</v>
      </c>
      <c r="M896" t="b">
        <v>1</v>
      </c>
      <c r="N896" t="s">
        <v>269</v>
      </c>
      <c r="O896" s="4">
        <f t="shared" si="78"/>
        <v>189</v>
      </c>
      <c r="P896" t="str">
        <f t="shared" si="79"/>
        <v>film &amp; video</v>
      </c>
      <c r="Q896" t="str">
        <f t="shared" si="80"/>
        <v>television</v>
      </c>
      <c r="R896">
        <f t="shared" si="81"/>
        <v>57.285714285714285</v>
      </c>
      <c r="S896" s="8">
        <f t="shared" si="82"/>
        <v>41466.208333333336</v>
      </c>
      <c r="T896" s="8">
        <f t="shared" si="83"/>
        <v>41496.208333333336</v>
      </c>
    </row>
    <row r="897" spans="1:20" ht="34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7">
        <v>1517637600</v>
      </c>
      <c r="K897" s="7">
        <v>1518415200</v>
      </c>
      <c r="L897" t="b">
        <v>0</v>
      </c>
      <c r="M897" t="b">
        <v>0</v>
      </c>
      <c r="N897" t="s">
        <v>33</v>
      </c>
      <c r="O897" s="4">
        <f t="shared" si="78"/>
        <v>7</v>
      </c>
      <c r="P897" t="str">
        <f t="shared" si="79"/>
        <v>theater</v>
      </c>
      <c r="Q897" t="str">
        <f t="shared" si="80"/>
        <v>plays</v>
      </c>
      <c r="R897">
        <f t="shared" si="81"/>
        <v>103.81308411214954</v>
      </c>
      <c r="S897" s="8">
        <f t="shared" si="82"/>
        <v>43134.25</v>
      </c>
      <c r="T897" s="8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7">
        <v>1310619600</v>
      </c>
      <c r="K898" s="7">
        <v>1310878800</v>
      </c>
      <c r="L898" t="b">
        <v>0</v>
      </c>
      <c r="M898" t="b">
        <v>1</v>
      </c>
      <c r="N898" t="s">
        <v>17</v>
      </c>
      <c r="O898" s="4">
        <f t="shared" si="78"/>
        <v>774</v>
      </c>
      <c r="P898" t="str">
        <f t="shared" si="79"/>
        <v>food</v>
      </c>
      <c r="Q898" t="str">
        <f t="shared" si="80"/>
        <v>food trucks</v>
      </c>
      <c r="R898">
        <f t="shared" si="81"/>
        <v>105.02602739726028</v>
      </c>
      <c r="S898" s="8">
        <f t="shared" si="82"/>
        <v>40738.208333333336</v>
      </c>
      <c r="T898" s="8">
        <f t="shared" si="83"/>
        <v>40741.208333333336</v>
      </c>
    </row>
    <row r="899" spans="1:20" ht="17" hidden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7">
        <v>1556427600</v>
      </c>
      <c r="K899" s="7">
        <v>1556600400</v>
      </c>
      <c r="L899" t="b">
        <v>0</v>
      </c>
      <c r="M899" t="b">
        <v>0</v>
      </c>
      <c r="N899" t="s">
        <v>33</v>
      </c>
      <c r="O899" s="4">
        <f t="shared" ref="O899:O962" si="84">ROUND(E899/D899*100,0)</f>
        <v>28</v>
      </c>
      <c r="P899" t="str">
        <f t="shared" ref="P899:P962" si="85">LEFT(N899,FIND("/",N899)-1)</f>
        <v>theater</v>
      </c>
      <c r="Q899" t="str">
        <f t="shared" ref="Q899:Q962" si="86">RIGHT(N899,LEN(N899)-SEARCH("/",N899))</f>
        <v>plays</v>
      </c>
      <c r="R899">
        <f t="shared" ref="R899:R962" si="87">AVERAGE(E899/G899)</f>
        <v>90.259259259259252</v>
      </c>
      <c r="S899" s="8">
        <f t="shared" ref="S899:S962" si="88">(((J899/60)/60)/24)+DATE(1970,1,1)</f>
        <v>43583.208333333328</v>
      </c>
      <c r="T899" s="8">
        <f t="shared" ref="T899:T962" si="89">(((K899/60)/60)/24)+DATE(1970,1,1)</f>
        <v>43585.208333333328</v>
      </c>
    </row>
    <row r="900" spans="1:20" ht="17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7">
        <v>1576476000</v>
      </c>
      <c r="K900" s="7">
        <v>1576994400</v>
      </c>
      <c r="L900" t="b">
        <v>0</v>
      </c>
      <c r="M900" t="b">
        <v>0</v>
      </c>
      <c r="N900" t="s">
        <v>42</v>
      </c>
      <c r="O900" s="4">
        <f t="shared" si="84"/>
        <v>52</v>
      </c>
      <c r="P900" t="str">
        <f t="shared" si="85"/>
        <v>film &amp; video</v>
      </c>
      <c r="Q900" t="str">
        <f t="shared" si="86"/>
        <v>documentary</v>
      </c>
      <c r="R900">
        <f t="shared" si="87"/>
        <v>76.978705978705975</v>
      </c>
      <c r="S900" s="8">
        <f t="shared" si="88"/>
        <v>43815.25</v>
      </c>
      <c r="T900" s="8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7">
        <v>1381122000</v>
      </c>
      <c r="K901" s="7">
        <v>1382677200</v>
      </c>
      <c r="L901" t="b">
        <v>0</v>
      </c>
      <c r="M901" t="b">
        <v>0</v>
      </c>
      <c r="N901" t="s">
        <v>159</v>
      </c>
      <c r="O901" s="4">
        <f t="shared" si="84"/>
        <v>407</v>
      </c>
      <c r="P901" t="str">
        <f t="shared" si="85"/>
        <v>music</v>
      </c>
      <c r="Q901" t="str">
        <f t="shared" si="86"/>
        <v>jazz</v>
      </c>
      <c r="R901">
        <f t="shared" si="87"/>
        <v>102.60162601626017</v>
      </c>
      <c r="S901" s="8">
        <f t="shared" si="88"/>
        <v>41554.208333333336</v>
      </c>
      <c r="T901" s="8">
        <f t="shared" si="89"/>
        <v>41572.208333333336</v>
      </c>
    </row>
    <row r="902" spans="1:20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7">
        <v>1411102800</v>
      </c>
      <c r="K902" s="7">
        <v>1411189200</v>
      </c>
      <c r="L902" t="b">
        <v>0</v>
      </c>
      <c r="M902" t="b">
        <v>1</v>
      </c>
      <c r="N902" t="s">
        <v>28</v>
      </c>
      <c r="O902" s="4">
        <f t="shared" si="84"/>
        <v>2</v>
      </c>
      <c r="P902" t="str">
        <f t="shared" si="85"/>
        <v>technology</v>
      </c>
      <c r="Q902" t="str">
        <f t="shared" si="86"/>
        <v>web</v>
      </c>
      <c r="R902">
        <f t="shared" si="87"/>
        <v>2</v>
      </c>
      <c r="S902" s="8">
        <f t="shared" si="88"/>
        <v>41901.208333333336</v>
      </c>
      <c r="T902" s="8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7">
        <v>1531803600</v>
      </c>
      <c r="K903" s="7">
        <v>1534654800</v>
      </c>
      <c r="L903" t="b">
        <v>0</v>
      </c>
      <c r="M903" t="b">
        <v>1</v>
      </c>
      <c r="N903" t="s">
        <v>23</v>
      </c>
      <c r="O903" s="4">
        <f t="shared" si="84"/>
        <v>156</v>
      </c>
      <c r="P903" t="str">
        <f t="shared" si="85"/>
        <v>music</v>
      </c>
      <c r="Q903" t="str">
        <f t="shared" si="86"/>
        <v>rock</v>
      </c>
      <c r="R903">
        <f t="shared" si="87"/>
        <v>55.0062893081761</v>
      </c>
      <c r="S903" s="8">
        <f t="shared" si="88"/>
        <v>43298.208333333328</v>
      </c>
      <c r="T903" s="8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7">
        <v>1454133600</v>
      </c>
      <c r="K904" s="7">
        <v>1457762400</v>
      </c>
      <c r="L904" t="b">
        <v>0</v>
      </c>
      <c r="M904" t="b">
        <v>0</v>
      </c>
      <c r="N904" t="s">
        <v>28</v>
      </c>
      <c r="O904" s="4">
        <f t="shared" si="84"/>
        <v>252</v>
      </c>
      <c r="P904" t="str">
        <f t="shared" si="85"/>
        <v>technology</v>
      </c>
      <c r="Q904" t="str">
        <f t="shared" si="86"/>
        <v>web</v>
      </c>
      <c r="R904">
        <f t="shared" si="87"/>
        <v>32.127272727272725</v>
      </c>
      <c r="S904" s="8">
        <f t="shared" si="88"/>
        <v>42399.25</v>
      </c>
      <c r="T904" s="8">
        <f t="shared" si="89"/>
        <v>42441.25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7">
        <v>1336194000</v>
      </c>
      <c r="K905" s="7">
        <v>1337490000</v>
      </c>
      <c r="L905" t="b">
        <v>0</v>
      </c>
      <c r="M905" t="b">
        <v>1</v>
      </c>
      <c r="N905" t="s">
        <v>68</v>
      </c>
      <c r="O905" s="4">
        <f t="shared" si="84"/>
        <v>2</v>
      </c>
      <c r="P905" t="str">
        <f t="shared" si="85"/>
        <v>publishing</v>
      </c>
      <c r="Q905" t="str">
        <f t="shared" si="86"/>
        <v>nonfiction</v>
      </c>
      <c r="R905">
        <f t="shared" si="87"/>
        <v>50.642857142857146</v>
      </c>
      <c r="S905" s="8">
        <f t="shared" si="88"/>
        <v>41034.208333333336</v>
      </c>
      <c r="T905" s="8">
        <f t="shared" si="89"/>
        <v>41049.208333333336</v>
      </c>
    </row>
    <row r="906" spans="1:20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7">
        <v>1349326800</v>
      </c>
      <c r="K906" s="7">
        <v>1349672400</v>
      </c>
      <c r="L906" t="b">
        <v>0</v>
      </c>
      <c r="M906" t="b">
        <v>0</v>
      </c>
      <c r="N906" t="s">
        <v>133</v>
      </c>
      <c r="O906" s="4">
        <f t="shared" si="84"/>
        <v>12</v>
      </c>
      <c r="P906" t="str">
        <f t="shared" si="85"/>
        <v>publishing</v>
      </c>
      <c r="Q906" t="str">
        <f t="shared" si="86"/>
        <v>radio &amp; podcasts</v>
      </c>
      <c r="R906">
        <f t="shared" si="87"/>
        <v>49.6875</v>
      </c>
      <c r="S906" s="8">
        <f t="shared" si="88"/>
        <v>41186.208333333336</v>
      </c>
      <c r="T906" s="8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7">
        <v>1379566800</v>
      </c>
      <c r="K907" s="7">
        <v>1379826000</v>
      </c>
      <c r="L907" t="b">
        <v>0</v>
      </c>
      <c r="M907" t="b">
        <v>0</v>
      </c>
      <c r="N907" t="s">
        <v>33</v>
      </c>
      <c r="O907" s="4">
        <f t="shared" si="84"/>
        <v>164</v>
      </c>
      <c r="P907" t="str">
        <f t="shared" si="85"/>
        <v>theater</v>
      </c>
      <c r="Q907" t="str">
        <f t="shared" si="86"/>
        <v>plays</v>
      </c>
      <c r="R907">
        <f t="shared" si="87"/>
        <v>54.894067796610166</v>
      </c>
      <c r="S907" s="8">
        <f t="shared" si="88"/>
        <v>41536.208333333336</v>
      </c>
      <c r="T907" s="8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7">
        <v>1494651600</v>
      </c>
      <c r="K908" s="7">
        <v>1497762000</v>
      </c>
      <c r="L908" t="b">
        <v>1</v>
      </c>
      <c r="M908" t="b">
        <v>1</v>
      </c>
      <c r="N908" t="s">
        <v>42</v>
      </c>
      <c r="O908" s="4">
        <f t="shared" si="84"/>
        <v>163</v>
      </c>
      <c r="P908" t="str">
        <f t="shared" si="85"/>
        <v>film &amp; video</v>
      </c>
      <c r="Q908" t="str">
        <f t="shared" si="86"/>
        <v>documentary</v>
      </c>
      <c r="R908">
        <f t="shared" si="87"/>
        <v>46.931937172774866</v>
      </c>
      <c r="S908" s="8">
        <f t="shared" si="88"/>
        <v>42868.208333333328</v>
      </c>
      <c r="T908" s="8">
        <f t="shared" si="89"/>
        <v>42904.208333333328</v>
      </c>
    </row>
    <row r="909" spans="1:20" ht="17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7">
        <v>1303880400</v>
      </c>
      <c r="K909" s="7">
        <v>1304485200</v>
      </c>
      <c r="L909" t="b">
        <v>0</v>
      </c>
      <c r="M909" t="b">
        <v>0</v>
      </c>
      <c r="N909" t="s">
        <v>33</v>
      </c>
      <c r="O909" s="4">
        <f t="shared" si="84"/>
        <v>20</v>
      </c>
      <c r="P909" t="str">
        <f t="shared" si="85"/>
        <v>theater</v>
      </c>
      <c r="Q909" t="str">
        <f t="shared" si="86"/>
        <v>plays</v>
      </c>
      <c r="R909">
        <f t="shared" si="87"/>
        <v>44.951219512195124</v>
      </c>
      <c r="S909" s="8">
        <f t="shared" si="88"/>
        <v>40660.208333333336</v>
      </c>
      <c r="T909" s="8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7">
        <v>1335934800</v>
      </c>
      <c r="K910" s="7">
        <v>1336885200</v>
      </c>
      <c r="L910" t="b">
        <v>0</v>
      </c>
      <c r="M910" t="b">
        <v>0</v>
      </c>
      <c r="N910" t="s">
        <v>89</v>
      </c>
      <c r="O910" s="4">
        <f t="shared" si="84"/>
        <v>319</v>
      </c>
      <c r="P910" t="str">
        <f t="shared" si="85"/>
        <v>games</v>
      </c>
      <c r="Q910" t="str">
        <f t="shared" si="86"/>
        <v>video games</v>
      </c>
      <c r="R910">
        <f t="shared" si="87"/>
        <v>30.99898322318251</v>
      </c>
      <c r="S910" s="8">
        <f t="shared" si="88"/>
        <v>41031.208333333336</v>
      </c>
      <c r="T910" s="8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7">
        <v>1528088400</v>
      </c>
      <c r="K911" s="7">
        <v>1530421200</v>
      </c>
      <c r="L911" t="b">
        <v>0</v>
      </c>
      <c r="M911" t="b">
        <v>1</v>
      </c>
      <c r="N911" t="s">
        <v>33</v>
      </c>
      <c r="O911" s="4">
        <f t="shared" si="84"/>
        <v>479</v>
      </c>
      <c r="P911" t="str">
        <f t="shared" si="85"/>
        <v>theater</v>
      </c>
      <c r="Q911" t="str">
        <f t="shared" si="86"/>
        <v>plays</v>
      </c>
      <c r="R911">
        <f t="shared" si="87"/>
        <v>107.7625</v>
      </c>
      <c r="S911" s="8">
        <f t="shared" si="88"/>
        <v>43255.208333333328</v>
      </c>
      <c r="T911" s="8">
        <f t="shared" si="89"/>
        <v>43282.208333333328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7">
        <v>1421906400</v>
      </c>
      <c r="K912" s="7">
        <v>1421992800</v>
      </c>
      <c r="L912" t="b">
        <v>0</v>
      </c>
      <c r="M912" t="b">
        <v>0</v>
      </c>
      <c r="N912" t="s">
        <v>33</v>
      </c>
      <c r="O912" s="4">
        <f t="shared" si="84"/>
        <v>20</v>
      </c>
      <c r="P912" t="str">
        <f t="shared" si="85"/>
        <v>theater</v>
      </c>
      <c r="Q912" t="str">
        <f t="shared" si="86"/>
        <v>plays</v>
      </c>
      <c r="R912">
        <f t="shared" si="87"/>
        <v>102.07770270270271</v>
      </c>
      <c r="S912" s="8">
        <f t="shared" si="88"/>
        <v>42026.25</v>
      </c>
      <c r="T912" s="8">
        <f t="shared" si="89"/>
        <v>42027.25</v>
      </c>
    </row>
    <row r="913" spans="1:20" x14ac:dyDescent="0.2">
      <c r="A913">
        <v>911</v>
      </c>
      <c r="B913" t="s">
        <v>1854</v>
      </c>
      <c r="C913" t="s">
        <v>1854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7">
        <v>1568005200</v>
      </c>
      <c r="K913" s="7">
        <v>1568178000</v>
      </c>
      <c r="L913" t="b">
        <v>1</v>
      </c>
      <c r="M913" t="b">
        <v>0</v>
      </c>
      <c r="N913" t="s">
        <v>28</v>
      </c>
      <c r="O913" s="4">
        <f t="shared" si="84"/>
        <v>199</v>
      </c>
      <c r="P913" t="str">
        <f t="shared" si="85"/>
        <v>technology</v>
      </c>
      <c r="Q913" t="str">
        <f t="shared" si="86"/>
        <v>web</v>
      </c>
      <c r="R913">
        <f t="shared" si="87"/>
        <v>24.976190476190474</v>
      </c>
      <c r="S913" s="8">
        <f t="shared" si="88"/>
        <v>43717.208333333328</v>
      </c>
      <c r="T913" s="8">
        <f t="shared" si="89"/>
        <v>43719.208333333328</v>
      </c>
    </row>
    <row r="914" spans="1:20" ht="17" x14ac:dyDescent="0.2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7">
        <v>1346821200</v>
      </c>
      <c r="K914" s="7">
        <v>1347944400</v>
      </c>
      <c r="L914" t="b">
        <v>1</v>
      </c>
      <c r="M914" t="b">
        <v>0</v>
      </c>
      <c r="N914" t="s">
        <v>53</v>
      </c>
      <c r="O914" s="4">
        <f t="shared" si="84"/>
        <v>795</v>
      </c>
      <c r="P914" t="str">
        <f t="shared" si="85"/>
        <v>film &amp; video</v>
      </c>
      <c r="Q914" t="str">
        <f t="shared" si="86"/>
        <v>drama</v>
      </c>
      <c r="R914">
        <f t="shared" si="87"/>
        <v>79.944134078212286</v>
      </c>
      <c r="S914" s="8">
        <f t="shared" si="88"/>
        <v>41157.208333333336</v>
      </c>
      <c r="T914" s="8">
        <f t="shared" si="89"/>
        <v>41170.208333333336</v>
      </c>
    </row>
    <row r="915" spans="1:20" ht="17" hidden="1" x14ac:dyDescent="0.2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7">
        <v>1557637200</v>
      </c>
      <c r="K915" s="7">
        <v>1558760400</v>
      </c>
      <c r="L915" t="b">
        <v>0</v>
      </c>
      <c r="M915" t="b">
        <v>0</v>
      </c>
      <c r="N915" t="s">
        <v>53</v>
      </c>
      <c r="O915" s="4">
        <f t="shared" si="84"/>
        <v>51</v>
      </c>
      <c r="P915" t="str">
        <f t="shared" si="85"/>
        <v>film &amp; video</v>
      </c>
      <c r="Q915" t="str">
        <f t="shared" si="86"/>
        <v>drama</v>
      </c>
      <c r="R915">
        <f t="shared" si="87"/>
        <v>67.946462715105156</v>
      </c>
      <c r="S915" s="8">
        <f t="shared" si="88"/>
        <v>43597.208333333328</v>
      </c>
      <c r="T915" s="8">
        <f t="shared" si="89"/>
        <v>43610.208333333328</v>
      </c>
    </row>
    <row r="916" spans="1:20" ht="17" hidden="1" x14ac:dyDescent="0.2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7">
        <v>1375592400</v>
      </c>
      <c r="K916" s="7">
        <v>1376629200</v>
      </c>
      <c r="L916" t="b">
        <v>0</v>
      </c>
      <c r="M916" t="b">
        <v>0</v>
      </c>
      <c r="N916" t="s">
        <v>33</v>
      </c>
      <c r="O916" s="4">
        <f t="shared" si="84"/>
        <v>57</v>
      </c>
      <c r="P916" t="str">
        <f t="shared" si="85"/>
        <v>theater</v>
      </c>
      <c r="Q916" t="str">
        <f t="shared" si="86"/>
        <v>plays</v>
      </c>
      <c r="R916">
        <f t="shared" si="87"/>
        <v>26.070921985815602</v>
      </c>
      <c r="S916" s="8">
        <f t="shared" si="88"/>
        <v>41490.208333333336</v>
      </c>
      <c r="T916" s="8">
        <f t="shared" si="89"/>
        <v>41502.208333333336</v>
      </c>
    </row>
    <row r="917" spans="1:20" ht="17" x14ac:dyDescent="0.2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7">
        <v>1503982800</v>
      </c>
      <c r="K917" s="7">
        <v>1504760400</v>
      </c>
      <c r="L917" t="b">
        <v>0</v>
      </c>
      <c r="M917" t="b">
        <v>0</v>
      </c>
      <c r="N917" t="s">
        <v>269</v>
      </c>
      <c r="O917" s="4">
        <f t="shared" si="84"/>
        <v>156</v>
      </c>
      <c r="P917" t="str">
        <f t="shared" si="85"/>
        <v>film &amp; video</v>
      </c>
      <c r="Q917" t="str">
        <f t="shared" si="86"/>
        <v>television</v>
      </c>
      <c r="R917">
        <f t="shared" si="87"/>
        <v>105.0032154340836</v>
      </c>
      <c r="S917" s="8">
        <f t="shared" si="88"/>
        <v>42976.208333333328</v>
      </c>
      <c r="T917" s="8">
        <f t="shared" si="89"/>
        <v>42985.208333333328</v>
      </c>
    </row>
    <row r="918" spans="1:20" ht="34" hidden="1" x14ac:dyDescent="0.2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7">
        <v>1418882400</v>
      </c>
      <c r="K918" s="7">
        <v>1419660000</v>
      </c>
      <c r="L918" t="b">
        <v>0</v>
      </c>
      <c r="M918" t="b">
        <v>0</v>
      </c>
      <c r="N918" t="s">
        <v>122</v>
      </c>
      <c r="O918" s="4">
        <f t="shared" si="84"/>
        <v>36</v>
      </c>
      <c r="P918" t="str">
        <f t="shared" si="85"/>
        <v>photography</v>
      </c>
      <c r="Q918" t="str">
        <f t="shared" si="86"/>
        <v>photography books</v>
      </c>
      <c r="R918">
        <f t="shared" si="87"/>
        <v>25.826923076923077</v>
      </c>
      <c r="S918" s="8">
        <f t="shared" si="88"/>
        <v>41991.25</v>
      </c>
      <c r="T918" s="8">
        <f t="shared" si="89"/>
        <v>42000.25</v>
      </c>
    </row>
    <row r="919" spans="1:20" ht="17" hidden="1" x14ac:dyDescent="0.2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7">
        <v>1309237200</v>
      </c>
      <c r="K919" s="7">
        <v>1311310800</v>
      </c>
      <c r="L919" t="b">
        <v>0</v>
      </c>
      <c r="M919" t="b">
        <v>1</v>
      </c>
      <c r="N919" t="s">
        <v>100</v>
      </c>
      <c r="O919" s="4">
        <f t="shared" si="84"/>
        <v>58</v>
      </c>
      <c r="P919" t="str">
        <f t="shared" si="85"/>
        <v>film &amp; video</v>
      </c>
      <c r="Q919" t="str">
        <f t="shared" si="86"/>
        <v>shorts</v>
      </c>
      <c r="R919">
        <f t="shared" si="87"/>
        <v>77.666666666666671</v>
      </c>
      <c r="S919" s="8">
        <f t="shared" si="88"/>
        <v>40722.208333333336</v>
      </c>
      <c r="T919" s="8">
        <f t="shared" si="89"/>
        <v>40746.208333333336</v>
      </c>
    </row>
    <row r="920" spans="1:20" ht="17" x14ac:dyDescent="0.2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7">
        <v>1343365200</v>
      </c>
      <c r="K920" s="7">
        <v>1344315600</v>
      </c>
      <c r="L920" t="b">
        <v>0</v>
      </c>
      <c r="M920" t="b">
        <v>0</v>
      </c>
      <c r="N920" t="s">
        <v>133</v>
      </c>
      <c r="O920" s="4">
        <f t="shared" si="84"/>
        <v>237</v>
      </c>
      <c r="P920" t="str">
        <f t="shared" si="85"/>
        <v>publishing</v>
      </c>
      <c r="Q920" t="str">
        <f t="shared" si="86"/>
        <v>radio &amp; podcasts</v>
      </c>
      <c r="R920">
        <f t="shared" si="87"/>
        <v>57.82692307692308</v>
      </c>
      <c r="S920" s="8">
        <f t="shared" si="88"/>
        <v>41117.208333333336</v>
      </c>
      <c r="T920" s="8">
        <f t="shared" si="89"/>
        <v>41128.208333333336</v>
      </c>
    </row>
    <row r="921" spans="1:20" ht="17" hidden="1" x14ac:dyDescent="0.2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7">
        <v>1507957200</v>
      </c>
      <c r="K921" s="7">
        <v>1510725600</v>
      </c>
      <c r="L921" t="b">
        <v>0</v>
      </c>
      <c r="M921" t="b">
        <v>1</v>
      </c>
      <c r="N921" t="s">
        <v>33</v>
      </c>
      <c r="O921" s="4">
        <f t="shared" si="84"/>
        <v>59</v>
      </c>
      <c r="P921" t="str">
        <f t="shared" si="85"/>
        <v>theater</v>
      </c>
      <c r="Q921" t="str">
        <f t="shared" si="86"/>
        <v>plays</v>
      </c>
      <c r="R921">
        <f t="shared" si="87"/>
        <v>92.955555555555549</v>
      </c>
      <c r="S921" s="8">
        <f t="shared" si="88"/>
        <v>43022.208333333328</v>
      </c>
      <c r="T921" s="8">
        <f t="shared" si="89"/>
        <v>43054.25</v>
      </c>
    </row>
    <row r="922" spans="1:20" ht="17" x14ac:dyDescent="0.2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7">
        <v>1549519200</v>
      </c>
      <c r="K922" s="7">
        <v>1551247200</v>
      </c>
      <c r="L922" t="b">
        <v>1</v>
      </c>
      <c r="M922" t="b">
        <v>0</v>
      </c>
      <c r="N922" t="s">
        <v>71</v>
      </c>
      <c r="O922" s="4">
        <f t="shared" si="84"/>
        <v>183</v>
      </c>
      <c r="P922" t="str">
        <f t="shared" si="85"/>
        <v>film &amp; video</v>
      </c>
      <c r="Q922" t="str">
        <f t="shared" si="86"/>
        <v>animation</v>
      </c>
      <c r="R922">
        <f t="shared" si="87"/>
        <v>37.945098039215686</v>
      </c>
      <c r="S922" s="8">
        <f t="shared" si="88"/>
        <v>43503.25</v>
      </c>
      <c r="T922" s="8">
        <f t="shared" si="89"/>
        <v>43523.25</v>
      </c>
    </row>
    <row r="923" spans="1:20" ht="17" hidden="1" x14ac:dyDescent="0.2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7">
        <v>1329026400</v>
      </c>
      <c r="K923" s="7">
        <v>1330236000</v>
      </c>
      <c r="L923" t="b">
        <v>0</v>
      </c>
      <c r="M923" t="b">
        <v>0</v>
      </c>
      <c r="N923" t="s">
        <v>28</v>
      </c>
      <c r="O923" s="4">
        <f t="shared" si="84"/>
        <v>1</v>
      </c>
      <c r="P923" t="str">
        <f t="shared" si="85"/>
        <v>technology</v>
      </c>
      <c r="Q923" t="str">
        <f t="shared" si="86"/>
        <v>web</v>
      </c>
      <c r="R923">
        <f t="shared" si="87"/>
        <v>31.842105263157894</v>
      </c>
      <c r="S923" s="8">
        <f t="shared" si="88"/>
        <v>40951.25</v>
      </c>
      <c r="T923" s="8">
        <f t="shared" si="89"/>
        <v>40965.25</v>
      </c>
    </row>
    <row r="924" spans="1:20" ht="17" x14ac:dyDescent="0.2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7">
        <v>1544335200</v>
      </c>
      <c r="K924" s="7">
        <v>1545112800</v>
      </c>
      <c r="L924" t="b">
        <v>0</v>
      </c>
      <c r="M924" t="b">
        <v>1</v>
      </c>
      <c r="N924" t="s">
        <v>319</v>
      </c>
      <c r="O924" s="4">
        <f t="shared" si="84"/>
        <v>176</v>
      </c>
      <c r="P924" t="str">
        <f t="shared" si="85"/>
        <v>music</v>
      </c>
      <c r="Q924" t="str">
        <f t="shared" si="86"/>
        <v>world music</v>
      </c>
      <c r="R924">
        <f t="shared" si="87"/>
        <v>40</v>
      </c>
      <c r="S924" s="8">
        <f t="shared" si="88"/>
        <v>43443.25</v>
      </c>
      <c r="T924" s="8">
        <f t="shared" si="89"/>
        <v>43452.25</v>
      </c>
    </row>
    <row r="925" spans="1:20" ht="17" x14ac:dyDescent="0.2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7">
        <v>1279083600</v>
      </c>
      <c r="K925" s="7">
        <v>1279170000</v>
      </c>
      <c r="L925" t="b">
        <v>0</v>
      </c>
      <c r="M925" t="b">
        <v>0</v>
      </c>
      <c r="N925" t="s">
        <v>33</v>
      </c>
      <c r="O925" s="4">
        <f t="shared" si="84"/>
        <v>238</v>
      </c>
      <c r="P925" t="str">
        <f t="shared" si="85"/>
        <v>theater</v>
      </c>
      <c r="Q925" t="str">
        <f t="shared" si="86"/>
        <v>plays</v>
      </c>
      <c r="R925">
        <f t="shared" si="87"/>
        <v>101.1</v>
      </c>
      <c r="S925" s="8">
        <f t="shared" si="88"/>
        <v>40373.208333333336</v>
      </c>
      <c r="T925" s="8">
        <f t="shared" si="89"/>
        <v>40374.208333333336</v>
      </c>
    </row>
    <row r="926" spans="1:20" ht="17" x14ac:dyDescent="0.2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7">
        <v>1572498000</v>
      </c>
      <c r="K926" s="7">
        <v>1573452000</v>
      </c>
      <c r="L926" t="b">
        <v>0</v>
      </c>
      <c r="M926" t="b">
        <v>0</v>
      </c>
      <c r="N926" t="s">
        <v>33</v>
      </c>
      <c r="O926" s="4">
        <f t="shared" si="84"/>
        <v>488</v>
      </c>
      <c r="P926" t="str">
        <f t="shared" si="85"/>
        <v>theater</v>
      </c>
      <c r="Q926" t="str">
        <f t="shared" si="86"/>
        <v>plays</v>
      </c>
      <c r="R926">
        <f t="shared" si="87"/>
        <v>84.006989951944078</v>
      </c>
      <c r="S926" s="8">
        <f t="shared" si="88"/>
        <v>43769.208333333328</v>
      </c>
      <c r="T926" s="8">
        <f t="shared" si="89"/>
        <v>43780.25</v>
      </c>
    </row>
    <row r="927" spans="1:20" ht="34" x14ac:dyDescent="0.2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7">
        <v>1506056400</v>
      </c>
      <c r="K927" s="7">
        <v>1507093200</v>
      </c>
      <c r="L927" t="b">
        <v>0</v>
      </c>
      <c r="M927" t="b">
        <v>0</v>
      </c>
      <c r="N927" t="s">
        <v>33</v>
      </c>
      <c r="O927" s="4">
        <f t="shared" si="84"/>
        <v>224</v>
      </c>
      <c r="P927" t="str">
        <f t="shared" si="85"/>
        <v>theater</v>
      </c>
      <c r="Q927" t="str">
        <f t="shared" si="86"/>
        <v>plays</v>
      </c>
      <c r="R927">
        <f t="shared" si="87"/>
        <v>103.41538461538461</v>
      </c>
      <c r="S927" s="8">
        <f t="shared" si="88"/>
        <v>43000.208333333328</v>
      </c>
      <c r="T927" s="8">
        <f t="shared" si="89"/>
        <v>43012.208333333328</v>
      </c>
    </row>
    <row r="928" spans="1:20" ht="17" hidden="1" x14ac:dyDescent="0.2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7">
        <v>1463029200</v>
      </c>
      <c r="K928" s="7">
        <v>1463374800</v>
      </c>
      <c r="L928" t="b">
        <v>0</v>
      </c>
      <c r="M928" t="b">
        <v>0</v>
      </c>
      <c r="N928" t="s">
        <v>17</v>
      </c>
      <c r="O928" s="4">
        <f t="shared" si="84"/>
        <v>18</v>
      </c>
      <c r="P928" t="str">
        <f t="shared" si="85"/>
        <v>food</v>
      </c>
      <c r="Q928" t="str">
        <f t="shared" si="86"/>
        <v>food trucks</v>
      </c>
      <c r="R928">
        <f t="shared" si="87"/>
        <v>105.13333333333334</v>
      </c>
      <c r="S928" s="8">
        <f t="shared" si="88"/>
        <v>42502.208333333328</v>
      </c>
      <c r="T928" s="8">
        <f t="shared" si="89"/>
        <v>42506.208333333328</v>
      </c>
    </row>
    <row r="929" spans="1:20" ht="17" hidden="1" x14ac:dyDescent="0.2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7">
        <v>1342069200</v>
      </c>
      <c r="K929" s="7">
        <v>1344574800</v>
      </c>
      <c r="L929" t="b">
        <v>0</v>
      </c>
      <c r="M929" t="b">
        <v>0</v>
      </c>
      <c r="N929" t="s">
        <v>33</v>
      </c>
      <c r="O929" s="4">
        <f t="shared" si="84"/>
        <v>46</v>
      </c>
      <c r="P929" t="str">
        <f t="shared" si="85"/>
        <v>theater</v>
      </c>
      <c r="Q929" t="str">
        <f t="shared" si="86"/>
        <v>plays</v>
      </c>
      <c r="R929">
        <f t="shared" si="87"/>
        <v>89.21621621621621</v>
      </c>
      <c r="S929" s="8">
        <f t="shared" si="88"/>
        <v>41102.208333333336</v>
      </c>
      <c r="T929" s="8">
        <f t="shared" si="89"/>
        <v>41131.208333333336</v>
      </c>
    </row>
    <row r="930" spans="1:20" ht="17" x14ac:dyDescent="0.2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7">
        <v>1388296800</v>
      </c>
      <c r="K930" s="7">
        <v>1389074400</v>
      </c>
      <c r="L930" t="b">
        <v>0</v>
      </c>
      <c r="M930" t="b">
        <v>0</v>
      </c>
      <c r="N930" t="s">
        <v>28</v>
      </c>
      <c r="O930" s="4">
        <f t="shared" si="84"/>
        <v>117</v>
      </c>
      <c r="P930" t="str">
        <f t="shared" si="85"/>
        <v>technology</v>
      </c>
      <c r="Q930" t="str">
        <f t="shared" si="86"/>
        <v>web</v>
      </c>
      <c r="R930">
        <f t="shared" si="87"/>
        <v>51.995234312946785</v>
      </c>
      <c r="S930" s="8">
        <f t="shared" si="88"/>
        <v>41637.25</v>
      </c>
      <c r="T930" s="8">
        <f t="shared" si="89"/>
        <v>41646.25</v>
      </c>
    </row>
    <row r="931" spans="1:20" ht="17" x14ac:dyDescent="0.2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7">
        <v>1493787600</v>
      </c>
      <c r="K931" s="7">
        <v>1494997200</v>
      </c>
      <c r="L931" t="b">
        <v>0</v>
      </c>
      <c r="M931" t="b">
        <v>0</v>
      </c>
      <c r="N931" t="s">
        <v>33</v>
      </c>
      <c r="O931" s="4">
        <f t="shared" si="84"/>
        <v>217</v>
      </c>
      <c r="P931" t="str">
        <f t="shared" si="85"/>
        <v>theater</v>
      </c>
      <c r="Q931" t="str">
        <f t="shared" si="86"/>
        <v>plays</v>
      </c>
      <c r="R931">
        <f t="shared" si="87"/>
        <v>64.956521739130437</v>
      </c>
      <c r="S931" s="8">
        <f t="shared" si="88"/>
        <v>42858.208333333328</v>
      </c>
      <c r="T931" s="8">
        <f t="shared" si="89"/>
        <v>42872.208333333328</v>
      </c>
    </row>
    <row r="932" spans="1:20" ht="17" x14ac:dyDescent="0.2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7">
        <v>1424844000</v>
      </c>
      <c r="K932" s="7">
        <v>1425448800</v>
      </c>
      <c r="L932" t="b">
        <v>0</v>
      </c>
      <c r="M932" t="b">
        <v>1</v>
      </c>
      <c r="N932" t="s">
        <v>33</v>
      </c>
      <c r="O932" s="4">
        <f t="shared" si="84"/>
        <v>112</v>
      </c>
      <c r="P932" t="str">
        <f t="shared" si="85"/>
        <v>theater</v>
      </c>
      <c r="Q932" t="str">
        <f t="shared" si="86"/>
        <v>plays</v>
      </c>
      <c r="R932">
        <f t="shared" si="87"/>
        <v>46.235294117647058</v>
      </c>
      <c r="S932" s="8">
        <f t="shared" si="88"/>
        <v>42060.25</v>
      </c>
      <c r="T932" s="8">
        <f t="shared" si="89"/>
        <v>42067.25</v>
      </c>
    </row>
    <row r="933" spans="1:20" ht="17" hidden="1" x14ac:dyDescent="0.2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7">
        <v>1403931600</v>
      </c>
      <c r="K933" s="7">
        <v>1404104400</v>
      </c>
      <c r="L933" t="b">
        <v>0</v>
      </c>
      <c r="M933" t="b">
        <v>1</v>
      </c>
      <c r="N933" t="s">
        <v>33</v>
      </c>
      <c r="O933" s="4">
        <f t="shared" si="84"/>
        <v>73</v>
      </c>
      <c r="P933" t="str">
        <f t="shared" si="85"/>
        <v>theater</v>
      </c>
      <c r="Q933" t="str">
        <f t="shared" si="86"/>
        <v>plays</v>
      </c>
      <c r="R933">
        <f t="shared" si="87"/>
        <v>51.151785714285715</v>
      </c>
      <c r="S933" s="8">
        <f t="shared" si="88"/>
        <v>41818.208333333336</v>
      </c>
      <c r="T933" s="8">
        <f t="shared" si="89"/>
        <v>41820.208333333336</v>
      </c>
    </row>
    <row r="934" spans="1:20" ht="17" x14ac:dyDescent="0.2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7">
        <v>1394514000</v>
      </c>
      <c r="K934" s="7">
        <v>1394773200</v>
      </c>
      <c r="L934" t="b">
        <v>0</v>
      </c>
      <c r="M934" t="b">
        <v>0</v>
      </c>
      <c r="N934" t="s">
        <v>23</v>
      </c>
      <c r="O934" s="4">
        <f t="shared" si="84"/>
        <v>212</v>
      </c>
      <c r="P934" t="str">
        <f t="shared" si="85"/>
        <v>music</v>
      </c>
      <c r="Q934" t="str">
        <f t="shared" si="86"/>
        <v>rock</v>
      </c>
      <c r="R934">
        <f t="shared" si="87"/>
        <v>33.909722222222221</v>
      </c>
      <c r="S934" s="8">
        <f t="shared" si="88"/>
        <v>41709.208333333336</v>
      </c>
      <c r="T934" s="8">
        <f t="shared" si="89"/>
        <v>41712.208333333336</v>
      </c>
    </row>
    <row r="935" spans="1:20" ht="17" x14ac:dyDescent="0.2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7">
        <v>1365397200</v>
      </c>
      <c r="K935" s="7">
        <v>1366520400</v>
      </c>
      <c r="L935" t="b">
        <v>0</v>
      </c>
      <c r="M935" t="b">
        <v>0</v>
      </c>
      <c r="N935" t="s">
        <v>33</v>
      </c>
      <c r="O935" s="4">
        <f t="shared" si="84"/>
        <v>240</v>
      </c>
      <c r="P935" t="str">
        <f t="shared" si="85"/>
        <v>theater</v>
      </c>
      <c r="Q935" t="str">
        <f t="shared" si="86"/>
        <v>plays</v>
      </c>
      <c r="R935">
        <f t="shared" si="87"/>
        <v>92.016298633017882</v>
      </c>
      <c r="S935" s="8">
        <f t="shared" si="88"/>
        <v>41372.208333333336</v>
      </c>
      <c r="T935" s="8">
        <f t="shared" si="89"/>
        <v>41385.208333333336</v>
      </c>
    </row>
    <row r="936" spans="1:20" ht="17" x14ac:dyDescent="0.2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7">
        <v>1456120800</v>
      </c>
      <c r="K936" s="7">
        <v>1456639200</v>
      </c>
      <c r="L936" t="b">
        <v>0</v>
      </c>
      <c r="M936" t="b">
        <v>0</v>
      </c>
      <c r="N936" t="s">
        <v>33</v>
      </c>
      <c r="O936" s="4">
        <f t="shared" si="84"/>
        <v>182</v>
      </c>
      <c r="P936" t="str">
        <f t="shared" si="85"/>
        <v>theater</v>
      </c>
      <c r="Q936" t="str">
        <f t="shared" si="86"/>
        <v>plays</v>
      </c>
      <c r="R936">
        <f t="shared" si="87"/>
        <v>107.42857142857143</v>
      </c>
      <c r="S936" s="8">
        <f t="shared" si="88"/>
        <v>42422.25</v>
      </c>
      <c r="T936" s="8">
        <f t="shared" si="89"/>
        <v>42428.25</v>
      </c>
    </row>
    <row r="937" spans="1:20" ht="34" x14ac:dyDescent="0.2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7">
        <v>1437714000</v>
      </c>
      <c r="K937" s="7">
        <v>1438318800</v>
      </c>
      <c r="L937" t="b">
        <v>0</v>
      </c>
      <c r="M937" t="b">
        <v>0</v>
      </c>
      <c r="N937" t="s">
        <v>33</v>
      </c>
      <c r="O937" s="4">
        <f t="shared" si="84"/>
        <v>164</v>
      </c>
      <c r="P937" t="str">
        <f t="shared" si="85"/>
        <v>theater</v>
      </c>
      <c r="Q937" t="str">
        <f t="shared" si="86"/>
        <v>plays</v>
      </c>
      <c r="R937">
        <f t="shared" si="87"/>
        <v>75.848484848484844</v>
      </c>
      <c r="S937" s="8">
        <f t="shared" si="88"/>
        <v>42209.208333333328</v>
      </c>
      <c r="T937" s="8">
        <f t="shared" si="89"/>
        <v>42216.208333333328</v>
      </c>
    </row>
    <row r="938" spans="1:20" ht="17" hidden="1" x14ac:dyDescent="0.2">
      <c r="A938">
        <v>936</v>
      </c>
      <c r="B938" t="s">
        <v>1246</v>
      </c>
      <c r="C938" s="3" t="s">
        <v>1903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7">
        <v>1563771600</v>
      </c>
      <c r="K938" s="7">
        <v>1564030800</v>
      </c>
      <c r="L938" t="b">
        <v>1</v>
      </c>
      <c r="M938" t="b">
        <v>0</v>
      </c>
      <c r="N938" t="s">
        <v>33</v>
      </c>
      <c r="O938" s="4">
        <f t="shared" si="84"/>
        <v>2</v>
      </c>
      <c r="P938" t="str">
        <f t="shared" si="85"/>
        <v>theater</v>
      </c>
      <c r="Q938" t="str">
        <f t="shared" si="86"/>
        <v>plays</v>
      </c>
      <c r="R938">
        <f t="shared" si="87"/>
        <v>80.476190476190482</v>
      </c>
      <c r="S938" s="8">
        <f t="shared" si="88"/>
        <v>43668.208333333328</v>
      </c>
      <c r="T938" s="8">
        <f t="shared" si="89"/>
        <v>43671.208333333328</v>
      </c>
    </row>
    <row r="939" spans="1:20" ht="17" hidden="1" x14ac:dyDescent="0.2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7">
        <v>1448517600</v>
      </c>
      <c r="K939" s="7">
        <v>1449295200</v>
      </c>
      <c r="L939" t="b">
        <v>0</v>
      </c>
      <c r="M939" t="b">
        <v>0</v>
      </c>
      <c r="N939" t="s">
        <v>42</v>
      </c>
      <c r="O939" s="4">
        <f t="shared" si="84"/>
        <v>50</v>
      </c>
      <c r="P939" t="str">
        <f t="shared" si="85"/>
        <v>film &amp; video</v>
      </c>
      <c r="Q939" t="str">
        <f t="shared" si="86"/>
        <v>documentary</v>
      </c>
      <c r="R939">
        <f t="shared" si="87"/>
        <v>86.978483606557376</v>
      </c>
      <c r="S939" s="8">
        <f t="shared" si="88"/>
        <v>42334.25</v>
      </c>
      <c r="T939" s="8">
        <f t="shared" si="89"/>
        <v>42343.25</v>
      </c>
    </row>
    <row r="940" spans="1:20" ht="17" x14ac:dyDescent="0.2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7">
        <v>1528779600</v>
      </c>
      <c r="K940" s="7">
        <v>1531890000</v>
      </c>
      <c r="L940" t="b">
        <v>0</v>
      </c>
      <c r="M940" t="b">
        <v>1</v>
      </c>
      <c r="N940" t="s">
        <v>119</v>
      </c>
      <c r="O940" s="4">
        <f t="shared" si="84"/>
        <v>110</v>
      </c>
      <c r="P940" t="str">
        <f t="shared" si="85"/>
        <v>publishing</v>
      </c>
      <c r="Q940" t="str">
        <f t="shared" si="86"/>
        <v>fiction</v>
      </c>
      <c r="R940">
        <f t="shared" si="87"/>
        <v>105.13541666666667</v>
      </c>
      <c r="S940" s="8">
        <f t="shared" si="88"/>
        <v>43263.208333333328</v>
      </c>
      <c r="T940" s="8">
        <f t="shared" si="89"/>
        <v>43299.208333333328</v>
      </c>
    </row>
    <row r="941" spans="1:20" ht="34" hidden="1" x14ac:dyDescent="0.2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7">
        <v>1304744400</v>
      </c>
      <c r="K941" s="7">
        <v>1306213200</v>
      </c>
      <c r="L941" t="b">
        <v>0</v>
      </c>
      <c r="M941" t="b">
        <v>1</v>
      </c>
      <c r="N941" t="s">
        <v>89</v>
      </c>
      <c r="O941" s="4">
        <f t="shared" si="84"/>
        <v>49</v>
      </c>
      <c r="P941" t="str">
        <f t="shared" si="85"/>
        <v>games</v>
      </c>
      <c r="Q941" t="str">
        <f t="shared" si="86"/>
        <v>video games</v>
      </c>
      <c r="R941">
        <f t="shared" si="87"/>
        <v>57.298507462686565</v>
      </c>
      <c r="S941" s="8">
        <f t="shared" si="88"/>
        <v>40670.208333333336</v>
      </c>
      <c r="T941" s="8">
        <f t="shared" si="89"/>
        <v>40687.208333333336</v>
      </c>
    </row>
    <row r="942" spans="1:20" ht="17" hidden="1" x14ac:dyDescent="0.2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7">
        <v>1354341600</v>
      </c>
      <c r="K942" s="7">
        <v>1356242400</v>
      </c>
      <c r="L942" t="b">
        <v>0</v>
      </c>
      <c r="M942" t="b">
        <v>0</v>
      </c>
      <c r="N942" t="s">
        <v>28</v>
      </c>
      <c r="O942" s="4">
        <f t="shared" si="84"/>
        <v>62</v>
      </c>
      <c r="P942" t="str">
        <f t="shared" si="85"/>
        <v>technology</v>
      </c>
      <c r="Q942" t="str">
        <f t="shared" si="86"/>
        <v>web</v>
      </c>
      <c r="R942">
        <f t="shared" si="87"/>
        <v>93.348484848484844</v>
      </c>
      <c r="S942" s="8">
        <f t="shared" si="88"/>
        <v>41244.25</v>
      </c>
      <c r="T942" s="8">
        <f t="shared" si="89"/>
        <v>41266.25</v>
      </c>
    </row>
    <row r="943" spans="1:20" ht="17" hidden="1" x14ac:dyDescent="0.2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7">
        <v>1294552800</v>
      </c>
      <c r="K943" s="7">
        <v>1297576800</v>
      </c>
      <c r="L943" t="b">
        <v>1</v>
      </c>
      <c r="M943" t="b">
        <v>0</v>
      </c>
      <c r="N943" t="s">
        <v>33</v>
      </c>
      <c r="O943" s="4">
        <f t="shared" si="84"/>
        <v>13</v>
      </c>
      <c r="P943" t="str">
        <f t="shared" si="85"/>
        <v>theater</v>
      </c>
      <c r="Q943" t="str">
        <f t="shared" si="86"/>
        <v>plays</v>
      </c>
      <c r="R943">
        <f t="shared" si="87"/>
        <v>71.987179487179489</v>
      </c>
      <c r="S943" s="8">
        <f t="shared" si="88"/>
        <v>40552.25</v>
      </c>
      <c r="T943" s="8">
        <f t="shared" si="89"/>
        <v>40587.25</v>
      </c>
    </row>
    <row r="944" spans="1:20" ht="17" hidden="1" x14ac:dyDescent="0.2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7">
        <v>1295935200</v>
      </c>
      <c r="K944" s="7">
        <v>1296194400</v>
      </c>
      <c r="L944" t="b">
        <v>0</v>
      </c>
      <c r="M944" t="b">
        <v>0</v>
      </c>
      <c r="N944" t="s">
        <v>33</v>
      </c>
      <c r="O944" s="4">
        <f t="shared" si="84"/>
        <v>65</v>
      </c>
      <c r="P944" t="str">
        <f t="shared" si="85"/>
        <v>theater</v>
      </c>
      <c r="Q944" t="str">
        <f t="shared" si="86"/>
        <v>plays</v>
      </c>
      <c r="R944">
        <f t="shared" si="87"/>
        <v>92.611940298507463</v>
      </c>
      <c r="S944" s="8">
        <f t="shared" si="88"/>
        <v>40568.25</v>
      </c>
      <c r="T944" s="8">
        <f t="shared" si="89"/>
        <v>40571.25</v>
      </c>
    </row>
    <row r="945" spans="1:20" ht="17" x14ac:dyDescent="0.2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7">
        <v>1411534800</v>
      </c>
      <c r="K945" s="7">
        <v>1414558800</v>
      </c>
      <c r="L945" t="b">
        <v>0</v>
      </c>
      <c r="M945" t="b">
        <v>0</v>
      </c>
      <c r="N945" t="s">
        <v>17</v>
      </c>
      <c r="O945" s="4">
        <f t="shared" si="84"/>
        <v>160</v>
      </c>
      <c r="P945" t="str">
        <f t="shared" si="85"/>
        <v>food</v>
      </c>
      <c r="Q945" t="str">
        <f t="shared" si="86"/>
        <v>food trucks</v>
      </c>
      <c r="R945">
        <f t="shared" si="87"/>
        <v>104.99122807017544</v>
      </c>
      <c r="S945" s="8">
        <f t="shared" si="88"/>
        <v>41906.208333333336</v>
      </c>
      <c r="T945" s="8">
        <f t="shared" si="89"/>
        <v>41941.208333333336</v>
      </c>
    </row>
    <row r="946" spans="1:20" ht="17" hidden="1" x14ac:dyDescent="0.2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7">
        <v>1486706400</v>
      </c>
      <c r="K946" s="7">
        <v>1488348000</v>
      </c>
      <c r="L946" t="b">
        <v>0</v>
      </c>
      <c r="M946" t="b">
        <v>0</v>
      </c>
      <c r="N946" t="s">
        <v>122</v>
      </c>
      <c r="O946" s="4">
        <f t="shared" si="84"/>
        <v>81</v>
      </c>
      <c r="P946" t="str">
        <f t="shared" si="85"/>
        <v>photography</v>
      </c>
      <c r="Q946" t="str">
        <f t="shared" si="86"/>
        <v>photography books</v>
      </c>
      <c r="R946">
        <f t="shared" si="87"/>
        <v>30.958174904942965</v>
      </c>
      <c r="S946" s="8">
        <f t="shared" si="88"/>
        <v>42776.25</v>
      </c>
      <c r="T946" s="8">
        <f t="shared" si="89"/>
        <v>42795.25</v>
      </c>
    </row>
    <row r="947" spans="1:20" ht="17" hidden="1" x14ac:dyDescent="0.2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7">
        <v>1333602000</v>
      </c>
      <c r="K947" s="7">
        <v>1334898000</v>
      </c>
      <c r="L947" t="b">
        <v>1</v>
      </c>
      <c r="M947" t="b">
        <v>0</v>
      </c>
      <c r="N947" t="s">
        <v>122</v>
      </c>
      <c r="O947" s="4">
        <f t="shared" si="84"/>
        <v>32</v>
      </c>
      <c r="P947" t="str">
        <f t="shared" si="85"/>
        <v>photography</v>
      </c>
      <c r="Q947" t="str">
        <f t="shared" si="86"/>
        <v>photography books</v>
      </c>
      <c r="R947">
        <f t="shared" si="87"/>
        <v>33.001182732111175</v>
      </c>
      <c r="S947" s="8">
        <f t="shared" si="88"/>
        <v>41004.208333333336</v>
      </c>
      <c r="T947" s="8">
        <f t="shared" si="89"/>
        <v>41019.208333333336</v>
      </c>
    </row>
    <row r="948" spans="1:20" ht="34" hidden="1" x14ac:dyDescent="0.2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7">
        <v>1308200400</v>
      </c>
      <c r="K948" s="7">
        <v>1308373200</v>
      </c>
      <c r="L948" t="b">
        <v>0</v>
      </c>
      <c r="M948" t="b">
        <v>0</v>
      </c>
      <c r="N948" t="s">
        <v>33</v>
      </c>
      <c r="O948" s="4">
        <f t="shared" si="84"/>
        <v>10</v>
      </c>
      <c r="P948" t="str">
        <f t="shared" si="85"/>
        <v>theater</v>
      </c>
      <c r="Q948" t="str">
        <f t="shared" si="86"/>
        <v>plays</v>
      </c>
      <c r="R948">
        <f t="shared" si="87"/>
        <v>84.187845303867405</v>
      </c>
      <c r="S948" s="8">
        <f t="shared" si="88"/>
        <v>40710.208333333336</v>
      </c>
      <c r="T948" s="8">
        <f t="shared" si="89"/>
        <v>40712.208333333336</v>
      </c>
    </row>
    <row r="949" spans="1:20" ht="17" hidden="1" x14ac:dyDescent="0.2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7">
        <v>1411707600</v>
      </c>
      <c r="K949" s="7">
        <v>1412312400</v>
      </c>
      <c r="L949" t="b">
        <v>0</v>
      </c>
      <c r="M949" t="b">
        <v>0</v>
      </c>
      <c r="N949" t="s">
        <v>33</v>
      </c>
      <c r="O949" s="4">
        <f t="shared" si="84"/>
        <v>27</v>
      </c>
      <c r="P949" t="str">
        <f t="shared" si="85"/>
        <v>theater</v>
      </c>
      <c r="Q949" t="str">
        <f t="shared" si="86"/>
        <v>plays</v>
      </c>
      <c r="R949">
        <f t="shared" si="87"/>
        <v>73.92307692307692</v>
      </c>
      <c r="S949" s="8">
        <f t="shared" si="88"/>
        <v>41908.208333333336</v>
      </c>
      <c r="T949" s="8">
        <f t="shared" si="89"/>
        <v>41915.208333333336</v>
      </c>
    </row>
    <row r="950" spans="1:20" ht="17" hidden="1" x14ac:dyDescent="0.2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7">
        <v>1418364000</v>
      </c>
      <c r="K950" s="7">
        <v>1419228000</v>
      </c>
      <c r="L950" t="b">
        <v>1</v>
      </c>
      <c r="M950" t="b">
        <v>1</v>
      </c>
      <c r="N950" t="s">
        <v>42</v>
      </c>
      <c r="O950" s="4">
        <f t="shared" si="84"/>
        <v>63</v>
      </c>
      <c r="P950" t="str">
        <f t="shared" si="85"/>
        <v>film &amp; video</v>
      </c>
      <c r="Q950" t="str">
        <f t="shared" si="86"/>
        <v>documentary</v>
      </c>
      <c r="R950">
        <f t="shared" si="87"/>
        <v>36.987499999999997</v>
      </c>
      <c r="S950" s="8">
        <f t="shared" si="88"/>
        <v>41985.25</v>
      </c>
      <c r="T950" s="8">
        <f t="shared" si="89"/>
        <v>41995.25</v>
      </c>
    </row>
    <row r="951" spans="1:20" ht="34" x14ac:dyDescent="0.2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7">
        <v>1429333200</v>
      </c>
      <c r="K951" s="7">
        <v>1430974800</v>
      </c>
      <c r="L951" t="b">
        <v>0</v>
      </c>
      <c r="M951" t="b">
        <v>0</v>
      </c>
      <c r="N951" t="s">
        <v>28</v>
      </c>
      <c r="O951" s="4">
        <f t="shared" si="84"/>
        <v>161</v>
      </c>
      <c r="P951" t="str">
        <f t="shared" si="85"/>
        <v>technology</v>
      </c>
      <c r="Q951" t="str">
        <f t="shared" si="86"/>
        <v>web</v>
      </c>
      <c r="R951">
        <f t="shared" si="87"/>
        <v>46.896551724137929</v>
      </c>
      <c r="S951" s="8">
        <f t="shared" si="88"/>
        <v>42112.208333333328</v>
      </c>
      <c r="T951" s="8">
        <f t="shared" si="89"/>
        <v>42131.208333333328</v>
      </c>
    </row>
    <row r="952" spans="1:20" ht="17" hidden="1" x14ac:dyDescent="0.2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7">
        <v>1555390800</v>
      </c>
      <c r="K952" s="7">
        <v>1555822800</v>
      </c>
      <c r="L952" t="b">
        <v>0</v>
      </c>
      <c r="M952" t="b">
        <v>1</v>
      </c>
      <c r="N952" t="s">
        <v>33</v>
      </c>
      <c r="O952" s="4">
        <f t="shared" si="84"/>
        <v>5</v>
      </c>
      <c r="P952" t="str">
        <f t="shared" si="85"/>
        <v>theater</v>
      </c>
      <c r="Q952" t="str">
        <f t="shared" si="86"/>
        <v>plays</v>
      </c>
      <c r="R952">
        <f t="shared" si="87"/>
        <v>5</v>
      </c>
      <c r="S952" s="8">
        <f t="shared" si="88"/>
        <v>43571.208333333328</v>
      </c>
      <c r="T952" s="8">
        <f t="shared" si="89"/>
        <v>43576.208333333328</v>
      </c>
    </row>
    <row r="953" spans="1:20" ht="17" x14ac:dyDescent="0.2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7">
        <v>1482732000</v>
      </c>
      <c r="K953" s="7">
        <v>1482818400</v>
      </c>
      <c r="L953" t="b">
        <v>0</v>
      </c>
      <c r="M953" t="b">
        <v>1</v>
      </c>
      <c r="N953" t="s">
        <v>23</v>
      </c>
      <c r="O953" s="4">
        <f t="shared" si="84"/>
        <v>1097</v>
      </c>
      <c r="P953" t="str">
        <f t="shared" si="85"/>
        <v>music</v>
      </c>
      <c r="Q953" t="str">
        <f t="shared" si="86"/>
        <v>rock</v>
      </c>
      <c r="R953">
        <f t="shared" si="87"/>
        <v>102.02437459910199</v>
      </c>
      <c r="S953" s="8">
        <f t="shared" si="88"/>
        <v>42730.25</v>
      </c>
      <c r="T953" s="8">
        <f t="shared" si="89"/>
        <v>42731.25</v>
      </c>
    </row>
    <row r="954" spans="1:20" ht="17" hidden="1" x14ac:dyDescent="0.2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7">
        <v>1470718800</v>
      </c>
      <c r="K954" s="7">
        <v>1471928400</v>
      </c>
      <c r="L954" t="b">
        <v>0</v>
      </c>
      <c r="M954" t="b">
        <v>0</v>
      </c>
      <c r="N954" t="s">
        <v>42</v>
      </c>
      <c r="O954" s="4">
        <f t="shared" si="84"/>
        <v>70</v>
      </c>
      <c r="P954" t="str">
        <f t="shared" si="85"/>
        <v>film &amp; video</v>
      </c>
      <c r="Q954" t="str">
        <f t="shared" si="86"/>
        <v>documentary</v>
      </c>
      <c r="R954">
        <f t="shared" si="87"/>
        <v>45.007502206531335</v>
      </c>
      <c r="S954" s="8">
        <f t="shared" si="88"/>
        <v>42591.208333333328</v>
      </c>
      <c r="T954" s="8">
        <f t="shared" si="89"/>
        <v>42605.208333333328</v>
      </c>
    </row>
    <row r="955" spans="1:20" ht="34" hidden="1" x14ac:dyDescent="0.2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7">
        <v>1450591200</v>
      </c>
      <c r="K955" s="7">
        <v>1453701600</v>
      </c>
      <c r="L955" t="b">
        <v>0</v>
      </c>
      <c r="M955" t="b">
        <v>1</v>
      </c>
      <c r="N955" t="s">
        <v>474</v>
      </c>
      <c r="O955" s="4">
        <f t="shared" si="84"/>
        <v>60</v>
      </c>
      <c r="P955" t="str">
        <f t="shared" si="85"/>
        <v>film &amp; video</v>
      </c>
      <c r="Q955" t="str">
        <f t="shared" si="86"/>
        <v>science fiction</v>
      </c>
      <c r="R955">
        <f t="shared" si="87"/>
        <v>94.285714285714292</v>
      </c>
      <c r="S955" s="8">
        <f t="shared" si="88"/>
        <v>42358.25</v>
      </c>
      <c r="T955" s="8">
        <f t="shared" si="89"/>
        <v>42394.25</v>
      </c>
    </row>
    <row r="956" spans="1:20" ht="17" x14ac:dyDescent="0.2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7">
        <v>1348290000</v>
      </c>
      <c r="K956" s="7">
        <v>1350363600</v>
      </c>
      <c r="L956" t="b">
        <v>0</v>
      </c>
      <c r="M956" t="b">
        <v>0</v>
      </c>
      <c r="N956" t="s">
        <v>28</v>
      </c>
      <c r="O956" s="4">
        <f t="shared" si="84"/>
        <v>367</v>
      </c>
      <c r="P956" t="str">
        <f t="shared" si="85"/>
        <v>technology</v>
      </c>
      <c r="Q956" t="str">
        <f t="shared" si="86"/>
        <v>web</v>
      </c>
      <c r="R956">
        <f t="shared" si="87"/>
        <v>101.02325581395348</v>
      </c>
      <c r="S956" s="8">
        <f t="shared" si="88"/>
        <v>41174.208333333336</v>
      </c>
      <c r="T956" s="8">
        <f t="shared" si="89"/>
        <v>41198.208333333336</v>
      </c>
    </row>
    <row r="957" spans="1:20" ht="34" x14ac:dyDescent="0.2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7">
        <v>1353823200</v>
      </c>
      <c r="K957" s="7">
        <v>1353996000</v>
      </c>
      <c r="L957" t="b">
        <v>0</v>
      </c>
      <c r="M957" t="b">
        <v>0</v>
      </c>
      <c r="N957" t="s">
        <v>33</v>
      </c>
      <c r="O957" s="4">
        <f t="shared" si="84"/>
        <v>1109</v>
      </c>
      <c r="P957" t="str">
        <f t="shared" si="85"/>
        <v>theater</v>
      </c>
      <c r="Q957" t="str">
        <f t="shared" si="86"/>
        <v>plays</v>
      </c>
      <c r="R957">
        <f t="shared" si="87"/>
        <v>97.037499999999994</v>
      </c>
      <c r="S957" s="8">
        <f t="shared" si="88"/>
        <v>41238.25</v>
      </c>
      <c r="T957" s="8">
        <f t="shared" si="89"/>
        <v>41240.25</v>
      </c>
    </row>
    <row r="958" spans="1:20" ht="17" hidden="1" x14ac:dyDescent="0.2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7">
        <v>1450764000</v>
      </c>
      <c r="K958" s="7">
        <v>1451109600</v>
      </c>
      <c r="L958" t="b">
        <v>0</v>
      </c>
      <c r="M958" t="b">
        <v>0</v>
      </c>
      <c r="N958" t="s">
        <v>474</v>
      </c>
      <c r="O958" s="4">
        <f t="shared" si="84"/>
        <v>19</v>
      </c>
      <c r="P958" t="str">
        <f t="shared" si="85"/>
        <v>film &amp; video</v>
      </c>
      <c r="Q958" t="str">
        <f t="shared" si="86"/>
        <v>science fiction</v>
      </c>
      <c r="R958">
        <f t="shared" si="87"/>
        <v>43.00963855421687</v>
      </c>
      <c r="S958" s="8">
        <f t="shared" si="88"/>
        <v>42360.25</v>
      </c>
      <c r="T958" s="8">
        <f t="shared" si="89"/>
        <v>42364.25</v>
      </c>
    </row>
    <row r="959" spans="1:20" ht="17" x14ac:dyDescent="0.2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7">
        <v>1329372000</v>
      </c>
      <c r="K959" s="7">
        <v>1329631200</v>
      </c>
      <c r="L959" t="b">
        <v>0</v>
      </c>
      <c r="M959" t="b">
        <v>0</v>
      </c>
      <c r="N959" t="s">
        <v>33</v>
      </c>
      <c r="O959" s="4">
        <f t="shared" si="84"/>
        <v>127</v>
      </c>
      <c r="P959" t="str">
        <f t="shared" si="85"/>
        <v>theater</v>
      </c>
      <c r="Q959" t="str">
        <f t="shared" si="86"/>
        <v>plays</v>
      </c>
      <c r="R959">
        <f t="shared" si="87"/>
        <v>94.916030534351151</v>
      </c>
      <c r="S959" s="8">
        <f t="shared" si="88"/>
        <v>40955.25</v>
      </c>
      <c r="T959" s="8">
        <f t="shared" si="89"/>
        <v>40958.25</v>
      </c>
    </row>
    <row r="960" spans="1:20" ht="34" x14ac:dyDescent="0.2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7">
        <v>1277096400</v>
      </c>
      <c r="K960" s="7">
        <v>1278997200</v>
      </c>
      <c r="L960" t="b">
        <v>0</v>
      </c>
      <c r="M960" t="b">
        <v>0</v>
      </c>
      <c r="N960" t="s">
        <v>71</v>
      </c>
      <c r="O960" s="4">
        <f t="shared" si="84"/>
        <v>735</v>
      </c>
      <c r="P960" t="str">
        <f t="shared" si="85"/>
        <v>film &amp; video</v>
      </c>
      <c r="Q960" t="str">
        <f t="shared" si="86"/>
        <v>animation</v>
      </c>
      <c r="R960">
        <f t="shared" si="87"/>
        <v>72.151785714285708</v>
      </c>
      <c r="S960" s="8">
        <f t="shared" si="88"/>
        <v>40350.208333333336</v>
      </c>
      <c r="T960" s="8">
        <f t="shared" si="89"/>
        <v>40372.208333333336</v>
      </c>
    </row>
    <row r="961" spans="1:20" ht="17" hidden="1" x14ac:dyDescent="0.2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7">
        <v>1277701200</v>
      </c>
      <c r="K961" s="7">
        <v>1280120400</v>
      </c>
      <c r="L961" t="b">
        <v>0</v>
      </c>
      <c r="M961" t="b">
        <v>0</v>
      </c>
      <c r="N961" t="s">
        <v>206</v>
      </c>
      <c r="O961" s="4">
        <f t="shared" si="84"/>
        <v>5</v>
      </c>
      <c r="P961" t="str">
        <f t="shared" si="85"/>
        <v>publishing</v>
      </c>
      <c r="Q961" t="str">
        <f t="shared" si="86"/>
        <v>translations</v>
      </c>
      <c r="R961">
        <f t="shared" si="87"/>
        <v>51.007692307692309</v>
      </c>
      <c r="S961" s="8">
        <f t="shared" si="88"/>
        <v>40357.208333333336</v>
      </c>
      <c r="T961" s="8">
        <f t="shared" si="89"/>
        <v>40385.208333333336</v>
      </c>
    </row>
    <row r="962" spans="1:20" ht="17" hidden="1" x14ac:dyDescent="0.2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7">
        <v>1454911200</v>
      </c>
      <c r="K962" s="7">
        <v>1458104400</v>
      </c>
      <c r="L962" t="b">
        <v>0</v>
      </c>
      <c r="M962" t="b">
        <v>0</v>
      </c>
      <c r="N962" t="s">
        <v>28</v>
      </c>
      <c r="O962" s="4">
        <f t="shared" si="84"/>
        <v>85</v>
      </c>
      <c r="P962" t="str">
        <f t="shared" si="85"/>
        <v>technology</v>
      </c>
      <c r="Q962" t="str">
        <f t="shared" si="86"/>
        <v>web</v>
      </c>
      <c r="R962">
        <f t="shared" si="87"/>
        <v>85.054545454545448</v>
      </c>
      <c r="S962" s="8">
        <f t="shared" si="88"/>
        <v>42408.25</v>
      </c>
      <c r="T962" s="8">
        <f t="shared" si="89"/>
        <v>42445.208333333328</v>
      </c>
    </row>
    <row r="963" spans="1:20" ht="34" x14ac:dyDescent="0.2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7">
        <v>1297922400</v>
      </c>
      <c r="K963" s="7">
        <v>1298268000</v>
      </c>
      <c r="L963" t="b">
        <v>0</v>
      </c>
      <c r="M963" t="b">
        <v>0</v>
      </c>
      <c r="N963" t="s">
        <v>206</v>
      </c>
      <c r="O963" s="4">
        <f t="shared" ref="O963:O1001" si="90">ROUND(E963/D963*100,0)</f>
        <v>119</v>
      </c>
      <c r="P963" t="str">
        <f t="shared" ref="P963:P1001" si="91">LEFT(N963,FIND("/",N963)-1)</f>
        <v>publishing</v>
      </c>
      <c r="Q963" t="str">
        <f t="shared" ref="Q963:Q1001" si="92">RIGHT(N963,LEN(N963)-SEARCH("/",N963))</f>
        <v>translations</v>
      </c>
      <c r="R963">
        <f t="shared" ref="R963:R1001" si="93">AVERAGE(E963/G963)</f>
        <v>43.87096774193548</v>
      </c>
      <c r="S963" s="8">
        <f t="shared" ref="S963:S1001" si="94">(((J963/60)/60)/24)+DATE(1970,1,1)</f>
        <v>40591.25</v>
      </c>
      <c r="T963" s="8">
        <f t="shared" ref="T963:T1001" si="95">(((K963/60)/60)/24)+DATE(1970,1,1)</f>
        <v>40595.25</v>
      </c>
    </row>
    <row r="964" spans="1:20" ht="17" x14ac:dyDescent="0.2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7">
        <v>1384408800</v>
      </c>
      <c r="K964" s="7">
        <v>1386223200</v>
      </c>
      <c r="L964" t="b">
        <v>0</v>
      </c>
      <c r="M964" t="b">
        <v>0</v>
      </c>
      <c r="N964" t="s">
        <v>17</v>
      </c>
      <c r="O964" s="4">
        <f t="shared" si="90"/>
        <v>296</v>
      </c>
      <c r="P964" t="str">
        <f t="shared" si="91"/>
        <v>food</v>
      </c>
      <c r="Q964" t="str">
        <f t="shared" si="92"/>
        <v>food trucks</v>
      </c>
      <c r="R964">
        <f t="shared" si="93"/>
        <v>40.063909774436091</v>
      </c>
      <c r="S964" s="8">
        <f t="shared" si="94"/>
        <v>41592.25</v>
      </c>
      <c r="T964" s="8">
        <f t="shared" si="95"/>
        <v>41613.25</v>
      </c>
    </row>
    <row r="965" spans="1:20" ht="17" hidden="1" x14ac:dyDescent="0.2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7">
        <v>1299304800</v>
      </c>
      <c r="K965" s="7">
        <v>1299823200</v>
      </c>
      <c r="L965" t="b">
        <v>0</v>
      </c>
      <c r="M965" t="b">
        <v>1</v>
      </c>
      <c r="N965" t="s">
        <v>122</v>
      </c>
      <c r="O965" s="4">
        <f t="shared" si="90"/>
        <v>85</v>
      </c>
      <c r="P965" t="str">
        <f t="shared" si="91"/>
        <v>photography</v>
      </c>
      <c r="Q965" t="str">
        <f t="shared" si="92"/>
        <v>photography books</v>
      </c>
      <c r="R965">
        <f t="shared" si="93"/>
        <v>43.833333333333336</v>
      </c>
      <c r="S965" s="8">
        <f t="shared" si="94"/>
        <v>40607.25</v>
      </c>
      <c r="T965" s="8">
        <f t="shared" si="95"/>
        <v>40613.25</v>
      </c>
    </row>
    <row r="966" spans="1:20" ht="17" x14ac:dyDescent="0.2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7">
        <v>1431320400</v>
      </c>
      <c r="K966" s="7">
        <v>1431752400</v>
      </c>
      <c r="L966" t="b">
        <v>0</v>
      </c>
      <c r="M966" t="b">
        <v>0</v>
      </c>
      <c r="N966" t="s">
        <v>33</v>
      </c>
      <c r="O966" s="4">
        <f t="shared" si="90"/>
        <v>356</v>
      </c>
      <c r="P966" t="str">
        <f t="shared" si="91"/>
        <v>theater</v>
      </c>
      <c r="Q966" t="str">
        <f t="shared" si="92"/>
        <v>plays</v>
      </c>
      <c r="R966">
        <f t="shared" si="93"/>
        <v>84.92903225806451</v>
      </c>
      <c r="S966" s="8">
        <f t="shared" si="94"/>
        <v>42135.208333333328</v>
      </c>
      <c r="T966" s="8">
        <f t="shared" si="95"/>
        <v>42140.208333333328</v>
      </c>
    </row>
    <row r="967" spans="1:20" ht="17" x14ac:dyDescent="0.2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7">
        <v>1264399200</v>
      </c>
      <c r="K967" s="7">
        <v>1267855200</v>
      </c>
      <c r="L967" t="b">
        <v>0</v>
      </c>
      <c r="M967" t="b">
        <v>0</v>
      </c>
      <c r="N967" t="s">
        <v>23</v>
      </c>
      <c r="O967" s="4">
        <f t="shared" si="90"/>
        <v>386</v>
      </c>
      <c r="P967" t="str">
        <f t="shared" si="91"/>
        <v>music</v>
      </c>
      <c r="Q967" t="str">
        <f t="shared" si="92"/>
        <v>rock</v>
      </c>
      <c r="R967">
        <f t="shared" si="93"/>
        <v>41.067632850241544</v>
      </c>
      <c r="S967" s="8">
        <f t="shared" si="94"/>
        <v>40203.25</v>
      </c>
      <c r="T967" s="8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1961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7">
        <v>1497502800</v>
      </c>
      <c r="K968" s="7">
        <v>1497675600</v>
      </c>
      <c r="L968" t="b">
        <v>0</v>
      </c>
      <c r="M968" t="b">
        <v>0</v>
      </c>
      <c r="N968" t="s">
        <v>33</v>
      </c>
      <c r="O968" s="4">
        <f t="shared" si="90"/>
        <v>792</v>
      </c>
      <c r="P968" t="str">
        <f t="shared" si="91"/>
        <v>theater</v>
      </c>
      <c r="Q968" t="str">
        <f t="shared" si="92"/>
        <v>plays</v>
      </c>
      <c r="R968">
        <f t="shared" si="93"/>
        <v>54.971428571428568</v>
      </c>
      <c r="S968" s="8">
        <f t="shared" si="94"/>
        <v>42901.208333333328</v>
      </c>
      <c r="T968" s="8">
        <f t="shared" si="95"/>
        <v>42903.208333333328</v>
      </c>
    </row>
    <row r="969" spans="1:20" ht="17" x14ac:dyDescent="0.2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7">
        <v>1333688400</v>
      </c>
      <c r="K969" s="7">
        <v>1336885200</v>
      </c>
      <c r="L969" t="b">
        <v>0</v>
      </c>
      <c r="M969" t="b">
        <v>0</v>
      </c>
      <c r="N969" t="s">
        <v>319</v>
      </c>
      <c r="O969" s="4">
        <f t="shared" si="90"/>
        <v>137</v>
      </c>
      <c r="P969" t="str">
        <f t="shared" si="91"/>
        <v>music</v>
      </c>
      <c r="Q969" t="str">
        <f t="shared" si="92"/>
        <v>world music</v>
      </c>
      <c r="R969">
        <f t="shared" si="93"/>
        <v>77.010807374443743</v>
      </c>
      <c r="S969" s="8">
        <f t="shared" si="94"/>
        <v>41005.208333333336</v>
      </c>
      <c r="T969" s="8">
        <f t="shared" si="95"/>
        <v>41042.208333333336</v>
      </c>
    </row>
    <row r="970" spans="1:20" ht="34" x14ac:dyDescent="0.2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7">
        <v>1293861600</v>
      </c>
      <c r="K970" s="7">
        <v>1295157600</v>
      </c>
      <c r="L970" t="b">
        <v>0</v>
      </c>
      <c r="M970" t="b">
        <v>0</v>
      </c>
      <c r="N970" t="s">
        <v>17</v>
      </c>
      <c r="O970" s="4">
        <f t="shared" si="90"/>
        <v>338</v>
      </c>
      <c r="P970" t="str">
        <f t="shared" si="91"/>
        <v>food</v>
      </c>
      <c r="Q970" t="str">
        <f t="shared" si="92"/>
        <v>food trucks</v>
      </c>
      <c r="R970">
        <f t="shared" si="93"/>
        <v>71.201754385964918</v>
      </c>
      <c r="S970" s="8">
        <f t="shared" si="94"/>
        <v>40544.25</v>
      </c>
      <c r="T970" s="8">
        <f t="shared" si="95"/>
        <v>40559.25</v>
      </c>
    </row>
    <row r="971" spans="1:20" ht="17" x14ac:dyDescent="0.2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7">
        <v>1576994400</v>
      </c>
      <c r="K971" s="7">
        <v>1577599200</v>
      </c>
      <c r="L971" t="b">
        <v>0</v>
      </c>
      <c r="M971" t="b">
        <v>0</v>
      </c>
      <c r="N971" t="s">
        <v>33</v>
      </c>
      <c r="O971" s="4">
        <f t="shared" si="90"/>
        <v>108</v>
      </c>
      <c r="P971" t="str">
        <f t="shared" si="91"/>
        <v>theater</v>
      </c>
      <c r="Q971" t="str">
        <f t="shared" si="92"/>
        <v>plays</v>
      </c>
      <c r="R971">
        <f t="shared" si="93"/>
        <v>91.935483870967744</v>
      </c>
      <c r="S971" s="8">
        <f t="shared" si="94"/>
        <v>43821.25</v>
      </c>
      <c r="T971" s="8">
        <f t="shared" si="95"/>
        <v>43828.25</v>
      </c>
    </row>
    <row r="972" spans="1:20" ht="34" hidden="1" x14ac:dyDescent="0.2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7">
        <v>1304917200</v>
      </c>
      <c r="K972" s="7">
        <v>1305003600</v>
      </c>
      <c r="L972" t="b">
        <v>0</v>
      </c>
      <c r="M972" t="b">
        <v>0</v>
      </c>
      <c r="N972" t="s">
        <v>33</v>
      </c>
      <c r="O972" s="4">
        <f t="shared" si="90"/>
        <v>61</v>
      </c>
      <c r="P972" t="str">
        <f t="shared" si="91"/>
        <v>theater</v>
      </c>
      <c r="Q972" t="str">
        <f t="shared" si="92"/>
        <v>plays</v>
      </c>
      <c r="R972">
        <f t="shared" si="93"/>
        <v>97.069023569023571</v>
      </c>
      <c r="S972" s="8">
        <f t="shared" si="94"/>
        <v>40672.208333333336</v>
      </c>
      <c r="T972" s="8">
        <f t="shared" si="95"/>
        <v>40673.208333333336</v>
      </c>
    </row>
    <row r="973" spans="1:20" ht="17" hidden="1" x14ac:dyDescent="0.2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7">
        <v>1381208400</v>
      </c>
      <c r="K973" s="7">
        <v>1381726800</v>
      </c>
      <c r="L973" t="b">
        <v>0</v>
      </c>
      <c r="M973" t="b">
        <v>0</v>
      </c>
      <c r="N973" t="s">
        <v>269</v>
      </c>
      <c r="O973" s="4">
        <f t="shared" si="90"/>
        <v>28</v>
      </c>
      <c r="P973" t="str">
        <f t="shared" si="91"/>
        <v>film &amp; video</v>
      </c>
      <c r="Q973" t="str">
        <f t="shared" si="92"/>
        <v>television</v>
      </c>
      <c r="R973">
        <f t="shared" si="93"/>
        <v>58.916666666666664</v>
      </c>
      <c r="S973" s="8">
        <f t="shared" si="94"/>
        <v>41555.208333333336</v>
      </c>
      <c r="T973" s="8">
        <f t="shared" si="95"/>
        <v>41561.208333333336</v>
      </c>
    </row>
    <row r="974" spans="1:20" ht="34" x14ac:dyDescent="0.2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7">
        <v>1401685200</v>
      </c>
      <c r="K974" s="7">
        <v>1402462800</v>
      </c>
      <c r="L974" t="b">
        <v>0</v>
      </c>
      <c r="M974" t="b">
        <v>1</v>
      </c>
      <c r="N974" t="s">
        <v>28</v>
      </c>
      <c r="O974" s="4">
        <f t="shared" si="90"/>
        <v>228</v>
      </c>
      <c r="P974" t="str">
        <f t="shared" si="91"/>
        <v>technology</v>
      </c>
      <c r="Q974" t="str">
        <f t="shared" si="92"/>
        <v>web</v>
      </c>
      <c r="R974">
        <f t="shared" si="93"/>
        <v>58.015466983938133</v>
      </c>
      <c r="S974" s="8">
        <f t="shared" si="94"/>
        <v>41792.208333333336</v>
      </c>
      <c r="T974" s="8">
        <f t="shared" si="95"/>
        <v>41801.208333333336</v>
      </c>
    </row>
    <row r="975" spans="1:20" ht="17" hidden="1" x14ac:dyDescent="0.2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7">
        <v>1291960800</v>
      </c>
      <c r="K975" s="7">
        <v>1292133600</v>
      </c>
      <c r="L975" t="b">
        <v>0</v>
      </c>
      <c r="M975" t="b">
        <v>1</v>
      </c>
      <c r="N975" t="s">
        <v>33</v>
      </c>
      <c r="O975" s="4">
        <f t="shared" si="90"/>
        <v>22</v>
      </c>
      <c r="P975" t="str">
        <f t="shared" si="91"/>
        <v>theater</v>
      </c>
      <c r="Q975" t="str">
        <f t="shared" si="92"/>
        <v>plays</v>
      </c>
      <c r="R975">
        <f t="shared" si="93"/>
        <v>103.87301587301587</v>
      </c>
      <c r="S975" s="8">
        <f t="shared" si="94"/>
        <v>40522.25</v>
      </c>
      <c r="T975" s="8">
        <f t="shared" si="95"/>
        <v>40524.25</v>
      </c>
    </row>
    <row r="976" spans="1:20" ht="17" x14ac:dyDescent="0.2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7">
        <v>1368853200</v>
      </c>
      <c r="K976" s="7">
        <v>1368939600</v>
      </c>
      <c r="L976" t="b">
        <v>0</v>
      </c>
      <c r="M976" t="b">
        <v>0</v>
      </c>
      <c r="N976" t="s">
        <v>60</v>
      </c>
      <c r="O976" s="4">
        <f t="shared" si="90"/>
        <v>374</v>
      </c>
      <c r="P976" t="str">
        <f t="shared" si="91"/>
        <v>music</v>
      </c>
      <c r="Q976" t="str">
        <f t="shared" si="92"/>
        <v>indie rock</v>
      </c>
      <c r="R976">
        <f t="shared" si="93"/>
        <v>93.46875</v>
      </c>
      <c r="S976" s="8">
        <f t="shared" si="94"/>
        <v>41412.208333333336</v>
      </c>
      <c r="T976" s="8">
        <f t="shared" si="95"/>
        <v>41413.208333333336</v>
      </c>
    </row>
    <row r="977" spans="1:20" ht="17" x14ac:dyDescent="0.2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7">
        <v>1448776800</v>
      </c>
      <c r="K977" s="7">
        <v>1452146400</v>
      </c>
      <c r="L977" t="b">
        <v>0</v>
      </c>
      <c r="M977" t="b">
        <v>1</v>
      </c>
      <c r="N977" t="s">
        <v>33</v>
      </c>
      <c r="O977" s="4">
        <f t="shared" si="90"/>
        <v>155</v>
      </c>
      <c r="P977" t="str">
        <f t="shared" si="91"/>
        <v>theater</v>
      </c>
      <c r="Q977" t="str">
        <f t="shared" si="92"/>
        <v>plays</v>
      </c>
      <c r="R977">
        <f t="shared" si="93"/>
        <v>61.970370370370368</v>
      </c>
      <c r="S977" s="8">
        <f t="shared" si="94"/>
        <v>42337.25</v>
      </c>
      <c r="T977" s="8">
        <f t="shared" si="95"/>
        <v>42376.25</v>
      </c>
    </row>
    <row r="978" spans="1:20" ht="34" x14ac:dyDescent="0.2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7">
        <v>1296194400</v>
      </c>
      <c r="K978" s="7">
        <v>1296712800</v>
      </c>
      <c r="L978" t="b">
        <v>0</v>
      </c>
      <c r="M978" t="b">
        <v>1</v>
      </c>
      <c r="N978" t="s">
        <v>33</v>
      </c>
      <c r="O978" s="4">
        <f t="shared" si="90"/>
        <v>322</v>
      </c>
      <c r="P978" t="str">
        <f t="shared" si="91"/>
        <v>theater</v>
      </c>
      <c r="Q978" t="str">
        <f t="shared" si="92"/>
        <v>plays</v>
      </c>
      <c r="R978">
        <f t="shared" si="93"/>
        <v>92.042857142857144</v>
      </c>
      <c r="S978" s="8">
        <f t="shared" si="94"/>
        <v>40571.25</v>
      </c>
      <c r="T978" s="8">
        <f t="shared" si="95"/>
        <v>40577.25</v>
      </c>
    </row>
    <row r="979" spans="1:20" ht="17" hidden="1" x14ac:dyDescent="0.2">
      <c r="A979">
        <v>977</v>
      </c>
      <c r="B979" t="s">
        <v>1258</v>
      </c>
      <c r="C979" s="3" t="s">
        <v>1982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7">
        <v>1517983200</v>
      </c>
      <c r="K979" s="7">
        <v>1520748000</v>
      </c>
      <c r="L979" t="b">
        <v>0</v>
      </c>
      <c r="M979" t="b">
        <v>0</v>
      </c>
      <c r="N979" t="s">
        <v>17</v>
      </c>
      <c r="O979" s="4">
        <f t="shared" si="90"/>
        <v>74</v>
      </c>
      <c r="P979" t="str">
        <f t="shared" si="91"/>
        <v>food</v>
      </c>
      <c r="Q979" t="str">
        <f t="shared" si="92"/>
        <v>food trucks</v>
      </c>
      <c r="R979">
        <f t="shared" si="93"/>
        <v>77.268656716417908</v>
      </c>
      <c r="S979" s="8">
        <f t="shared" si="94"/>
        <v>43138.25</v>
      </c>
      <c r="T979" s="8">
        <f t="shared" si="95"/>
        <v>43170.25</v>
      </c>
    </row>
    <row r="980" spans="1:20" ht="17" x14ac:dyDescent="0.2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7">
        <v>1478930400</v>
      </c>
      <c r="K980" s="7">
        <v>1480831200</v>
      </c>
      <c r="L980" t="b">
        <v>0</v>
      </c>
      <c r="M980" t="b">
        <v>0</v>
      </c>
      <c r="N980" t="s">
        <v>89</v>
      </c>
      <c r="O980" s="4">
        <f t="shared" si="90"/>
        <v>864</v>
      </c>
      <c r="P980" t="str">
        <f t="shared" si="91"/>
        <v>games</v>
      </c>
      <c r="Q980" t="str">
        <f t="shared" si="92"/>
        <v>video games</v>
      </c>
      <c r="R980">
        <f t="shared" si="93"/>
        <v>93.923913043478265</v>
      </c>
      <c r="S980" s="8">
        <f t="shared" si="94"/>
        <v>42686.25</v>
      </c>
      <c r="T980" s="8">
        <f t="shared" si="95"/>
        <v>42708.25</v>
      </c>
    </row>
    <row r="981" spans="1:20" ht="17" x14ac:dyDescent="0.2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7">
        <v>1426395600</v>
      </c>
      <c r="K981" s="7">
        <v>1426914000</v>
      </c>
      <c r="L981" t="b">
        <v>0</v>
      </c>
      <c r="M981" t="b">
        <v>0</v>
      </c>
      <c r="N981" t="s">
        <v>33</v>
      </c>
      <c r="O981" s="4">
        <f t="shared" si="90"/>
        <v>143</v>
      </c>
      <c r="P981" t="str">
        <f t="shared" si="91"/>
        <v>theater</v>
      </c>
      <c r="Q981" t="str">
        <f t="shared" si="92"/>
        <v>plays</v>
      </c>
      <c r="R981">
        <f t="shared" si="93"/>
        <v>84.969458128078813</v>
      </c>
      <c r="S981" s="8">
        <f t="shared" si="94"/>
        <v>42078.208333333328</v>
      </c>
      <c r="T981" s="8">
        <f t="shared" si="95"/>
        <v>42084.208333333328</v>
      </c>
    </row>
    <row r="982" spans="1:20" ht="17" hidden="1" x14ac:dyDescent="0.2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7">
        <v>1446181200</v>
      </c>
      <c r="K982" s="7">
        <v>1446616800</v>
      </c>
      <c r="L982" t="b">
        <v>1</v>
      </c>
      <c r="M982" t="b">
        <v>0</v>
      </c>
      <c r="N982" t="s">
        <v>68</v>
      </c>
      <c r="O982" s="4">
        <f t="shared" si="90"/>
        <v>40</v>
      </c>
      <c r="P982" t="str">
        <f t="shared" si="91"/>
        <v>publishing</v>
      </c>
      <c r="Q982" t="str">
        <f t="shared" si="92"/>
        <v>nonfiction</v>
      </c>
      <c r="R982">
        <f t="shared" si="93"/>
        <v>105.97035040431267</v>
      </c>
      <c r="S982" s="8">
        <f t="shared" si="94"/>
        <v>42307.208333333328</v>
      </c>
      <c r="T982" s="8">
        <f t="shared" si="95"/>
        <v>42312.25</v>
      </c>
    </row>
    <row r="983" spans="1:20" ht="17" x14ac:dyDescent="0.2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7">
        <v>1514181600</v>
      </c>
      <c r="K983" s="7">
        <v>1517032800</v>
      </c>
      <c r="L983" t="b">
        <v>0</v>
      </c>
      <c r="M983" t="b">
        <v>0</v>
      </c>
      <c r="N983" t="s">
        <v>28</v>
      </c>
      <c r="O983" s="4">
        <f t="shared" si="90"/>
        <v>178</v>
      </c>
      <c r="P983" t="str">
        <f t="shared" si="91"/>
        <v>technology</v>
      </c>
      <c r="Q983" t="str">
        <f t="shared" si="92"/>
        <v>web</v>
      </c>
      <c r="R983">
        <f t="shared" si="93"/>
        <v>36.969040247678016</v>
      </c>
      <c r="S983" s="8">
        <f t="shared" si="94"/>
        <v>43094.25</v>
      </c>
      <c r="T983" s="8">
        <f t="shared" si="95"/>
        <v>43127.25</v>
      </c>
    </row>
    <row r="984" spans="1:20" ht="17" hidden="1" x14ac:dyDescent="0.2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7">
        <v>1311051600</v>
      </c>
      <c r="K984" s="7">
        <v>1311224400</v>
      </c>
      <c r="L984" t="b">
        <v>0</v>
      </c>
      <c r="M984" t="b">
        <v>1</v>
      </c>
      <c r="N984" t="s">
        <v>42</v>
      </c>
      <c r="O984" s="4">
        <f t="shared" si="90"/>
        <v>85</v>
      </c>
      <c r="P984" t="str">
        <f t="shared" si="91"/>
        <v>film &amp; video</v>
      </c>
      <c r="Q984" t="str">
        <f t="shared" si="92"/>
        <v>documentary</v>
      </c>
      <c r="R984">
        <f t="shared" si="93"/>
        <v>81.533333333333331</v>
      </c>
      <c r="S984" s="8">
        <f t="shared" si="94"/>
        <v>40743.208333333336</v>
      </c>
      <c r="T984" s="8">
        <f t="shared" si="95"/>
        <v>40745.208333333336</v>
      </c>
    </row>
    <row r="985" spans="1:20" ht="17" x14ac:dyDescent="0.2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7">
        <v>1564894800</v>
      </c>
      <c r="K985" s="7">
        <v>1566190800</v>
      </c>
      <c r="L985" t="b">
        <v>0</v>
      </c>
      <c r="M985" t="b">
        <v>0</v>
      </c>
      <c r="N985" t="s">
        <v>42</v>
      </c>
      <c r="O985" s="4">
        <f t="shared" si="90"/>
        <v>146</v>
      </c>
      <c r="P985" t="str">
        <f t="shared" si="91"/>
        <v>film &amp; video</v>
      </c>
      <c r="Q985" t="str">
        <f t="shared" si="92"/>
        <v>documentary</v>
      </c>
      <c r="R985">
        <f t="shared" si="93"/>
        <v>80.999140154772135</v>
      </c>
      <c r="S985" s="8">
        <f t="shared" si="94"/>
        <v>43681.208333333328</v>
      </c>
      <c r="T985" s="8">
        <f t="shared" si="95"/>
        <v>43696.208333333328</v>
      </c>
    </row>
    <row r="986" spans="1:20" ht="34" x14ac:dyDescent="0.2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7">
        <v>1567918800</v>
      </c>
      <c r="K986" s="7">
        <v>1570165200</v>
      </c>
      <c r="L986" t="b">
        <v>0</v>
      </c>
      <c r="M986" t="b">
        <v>0</v>
      </c>
      <c r="N986" t="s">
        <v>33</v>
      </c>
      <c r="O986" s="4">
        <f t="shared" si="90"/>
        <v>152</v>
      </c>
      <c r="P986" t="str">
        <f t="shared" si="91"/>
        <v>theater</v>
      </c>
      <c r="Q986" t="str">
        <f t="shared" si="92"/>
        <v>plays</v>
      </c>
      <c r="R986">
        <f t="shared" si="93"/>
        <v>26.010498687664043</v>
      </c>
      <c r="S986" s="8">
        <f t="shared" si="94"/>
        <v>43716.208333333328</v>
      </c>
      <c r="T986" s="8">
        <f t="shared" si="95"/>
        <v>43742.208333333328</v>
      </c>
    </row>
    <row r="987" spans="1:20" ht="17" hidden="1" x14ac:dyDescent="0.2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7">
        <v>1386309600</v>
      </c>
      <c r="K987" s="7">
        <v>1388556000</v>
      </c>
      <c r="L987" t="b">
        <v>0</v>
      </c>
      <c r="M987" t="b">
        <v>1</v>
      </c>
      <c r="N987" t="s">
        <v>23</v>
      </c>
      <c r="O987" s="4">
        <f t="shared" si="90"/>
        <v>67</v>
      </c>
      <c r="P987" t="str">
        <f t="shared" si="91"/>
        <v>music</v>
      </c>
      <c r="Q987" t="str">
        <f t="shared" si="92"/>
        <v>rock</v>
      </c>
      <c r="R987">
        <f t="shared" si="93"/>
        <v>25.998410896708286</v>
      </c>
      <c r="S987" s="8">
        <f t="shared" si="94"/>
        <v>41614.25</v>
      </c>
      <c r="T987" s="8">
        <f t="shared" si="95"/>
        <v>41640.25</v>
      </c>
    </row>
    <row r="988" spans="1:20" ht="34" hidden="1" x14ac:dyDescent="0.2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7">
        <v>1301979600</v>
      </c>
      <c r="K988" s="7">
        <v>1303189200</v>
      </c>
      <c r="L988" t="b">
        <v>0</v>
      </c>
      <c r="M988" t="b">
        <v>0</v>
      </c>
      <c r="N988" t="s">
        <v>23</v>
      </c>
      <c r="O988" s="4">
        <f t="shared" si="90"/>
        <v>40</v>
      </c>
      <c r="P988" t="str">
        <f t="shared" si="91"/>
        <v>music</v>
      </c>
      <c r="Q988" t="str">
        <f t="shared" si="92"/>
        <v>rock</v>
      </c>
      <c r="R988">
        <f t="shared" si="93"/>
        <v>34.173913043478258</v>
      </c>
      <c r="S988" s="8">
        <f t="shared" si="94"/>
        <v>40638.208333333336</v>
      </c>
      <c r="T988" s="8">
        <f t="shared" si="95"/>
        <v>40652.208333333336</v>
      </c>
    </row>
    <row r="989" spans="1:20" ht="17" x14ac:dyDescent="0.2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7">
        <v>1493269200</v>
      </c>
      <c r="K989" s="7">
        <v>1494478800</v>
      </c>
      <c r="L989" t="b">
        <v>0</v>
      </c>
      <c r="M989" t="b">
        <v>0</v>
      </c>
      <c r="N989" t="s">
        <v>42</v>
      </c>
      <c r="O989" s="4">
        <f t="shared" si="90"/>
        <v>217</v>
      </c>
      <c r="P989" t="str">
        <f t="shared" si="91"/>
        <v>film &amp; video</v>
      </c>
      <c r="Q989" t="str">
        <f t="shared" si="92"/>
        <v>documentary</v>
      </c>
      <c r="R989">
        <f t="shared" si="93"/>
        <v>28.002083333333335</v>
      </c>
      <c r="S989" s="8">
        <f t="shared" si="94"/>
        <v>42852.208333333328</v>
      </c>
      <c r="T989" s="8">
        <f t="shared" si="95"/>
        <v>42866.208333333328</v>
      </c>
    </row>
    <row r="990" spans="1:20" ht="17" hidden="1" x14ac:dyDescent="0.2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7">
        <v>1478930400</v>
      </c>
      <c r="K990" s="7">
        <v>1480744800</v>
      </c>
      <c r="L990" t="b">
        <v>0</v>
      </c>
      <c r="M990" t="b">
        <v>0</v>
      </c>
      <c r="N990" t="s">
        <v>133</v>
      </c>
      <c r="O990" s="4">
        <f t="shared" si="90"/>
        <v>52</v>
      </c>
      <c r="P990" t="str">
        <f t="shared" si="91"/>
        <v>publishing</v>
      </c>
      <c r="Q990" t="str">
        <f t="shared" si="92"/>
        <v>radio &amp; podcasts</v>
      </c>
      <c r="R990">
        <f t="shared" si="93"/>
        <v>76.546875</v>
      </c>
      <c r="S990" s="8">
        <f t="shared" si="94"/>
        <v>42686.25</v>
      </c>
      <c r="T990" s="8">
        <f t="shared" si="95"/>
        <v>42707.25</v>
      </c>
    </row>
    <row r="991" spans="1:20" ht="17" x14ac:dyDescent="0.2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7">
        <v>1555390800</v>
      </c>
      <c r="K991" s="7">
        <v>1555822800</v>
      </c>
      <c r="L991" t="b">
        <v>0</v>
      </c>
      <c r="M991" t="b">
        <v>0</v>
      </c>
      <c r="N991" t="s">
        <v>206</v>
      </c>
      <c r="O991" s="4">
        <f t="shared" si="90"/>
        <v>500</v>
      </c>
      <c r="P991" t="str">
        <f t="shared" si="91"/>
        <v>publishing</v>
      </c>
      <c r="Q991" t="str">
        <f t="shared" si="92"/>
        <v>translations</v>
      </c>
      <c r="R991">
        <f t="shared" si="93"/>
        <v>53.053097345132741</v>
      </c>
      <c r="S991" s="8">
        <f t="shared" si="94"/>
        <v>43571.208333333328</v>
      </c>
      <c r="T991" s="8">
        <f t="shared" si="95"/>
        <v>43576.208333333328</v>
      </c>
    </row>
    <row r="992" spans="1:20" ht="17" hidden="1" x14ac:dyDescent="0.2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7">
        <v>1456984800</v>
      </c>
      <c r="K992" s="7">
        <v>1458882000</v>
      </c>
      <c r="L992" t="b">
        <v>0</v>
      </c>
      <c r="M992" t="b">
        <v>1</v>
      </c>
      <c r="N992" t="s">
        <v>53</v>
      </c>
      <c r="O992" s="4">
        <f t="shared" si="90"/>
        <v>88</v>
      </c>
      <c r="P992" t="str">
        <f t="shared" si="91"/>
        <v>film &amp; video</v>
      </c>
      <c r="Q992" t="str">
        <f t="shared" si="92"/>
        <v>drama</v>
      </c>
      <c r="R992">
        <f t="shared" si="93"/>
        <v>106.859375</v>
      </c>
      <c r="S992" s="8">
        <f t="shared" si="94"/>
        <v>42432.25</v>
      </c>
      <c r="T992" s="8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2009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7">
        <v>1411621200</v>
      </c>
      <c r="K993" s="7">
        <v>1411966800</v>
      </c>
      <c r="L993" t="b">
        <v>0</v>
      </c>
      <c r="M993" t="b">
        <v>1</v>
      </c>
      <c r="N993" t="s">
        <v>23</v>
      </c>
      <c r="O993" s="4">
        <f t="shared" si="90"/>
        <v>113</v>
      </c>
      <c r="P993" t="str">
        <f t="shared" si="91"/>
        <v>music</v>
      </c>
      <c r="Q993" t="str">
        <f t="shared" si="92"/>
        <v>rock</v>
      </c>
      <c r="R993">
        <f t="shared" si="93"/>
        <v>46.020746887966808</v>
      </c>
      <c r="S993" s="8">
        <f t="shared" si="94"/>
        <v>41907.208333333336</v>
      </c>
      <c r="T993" s="8">
        <f t="shared" si="95"/>
        <v>41911.208333333336</v>
      </c>
    </row>
    <row r="994" spans="1:20" ht="17" x14ac:dyDescent="0.2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7">
        <v>1525669200</v>
      </c>
      <c r="K994" s="7">
        <v>1526878800</v>
      </c>
      <c r="L994" t="b">
        <v>0</v>
      </c>
      <c r="M994" t="b">
        <v>1</v>
      </c>
      <c r="N994" t="s">
        <v>53</v>
      </c>
      <c r="O994" s="4">
        <f t="shared" si="90"/>
        <v>427</v>
      </c>
      <c r="P994" t="str">
        <f t="shared" si="91"/>
        <v>film &amp; video</v>
      </c>
      <c r="Q994" t="str">
        <f t="shared" si="92"/>
        <v>drama</v>
      </c>
      <c r="R994">
        <f t="shared" si="93"/>
        <v>100.17424242424242</v>
      </c>
      <c r="S994" s="8">
        <f t="shared" si="94"/>
        <v>43227.208333333328</v>
      </c>
      <c r="T994" s="8">
        <f t="shared" si="95"/>
        <v>43241.208333333328</v>
      </c>
    </row>
    <row r="995" spans="1:20" ht="17" hidden="1" x14ac:dyDescent="0.2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7">
        <v>1450936800</v>
      </c>
      <c r="K995" s="7">
        <v>1452405600</v>
      </c>
      <c r="L995" t="b">
        <v>0</v>
      </c>
      <c r="M995" t="b">
        <v>1</v>
      </c>
      <c r="N995" t="s">
        <v>122</v>
      </c>
      <c r="O995" s="4">
        <f t="shared" si="90"/>
        <v>78</v>
      </c>
      <c r="P995" t="str">
        <f t="shared" si="91"/>
        <v>photography</v>
      </c>
      <c r="Q995" t="str">
        <f t="shared" si="92"/>
        <v>photography books</v>
      </c>
      <c r="R995">
        <f t="shared" si="93"/>
        <v>101.44</v>
      </c>
      <c r="S995" s="8">
        <f t="shared" si="94"/>
        <v>42362.25</v>
      </c>
      <c r="T995" s="8">
        <f t="shared" si="95"/>
        <v>42379.25</v>
      </c>
    </row>
    <row r="996" spans="1:20" ht="17" hidden="1" x14ac:dyDescent="0.2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7">
        <v>1413522000</v>
      </c>
      <c r="K996" s="7">
        <v>1414040400</v>
      </c>
      <c r="L996" t="b">
        <v>0</v>
      </c>
      <c r="M996" t="b">
        <v>1</v>
      </c>
      <c r="N996" t="s">
        <v>206</v>
      </c>
      <c r="O996" s="4">
        <f t="shared" si="90"/>
        <v>52</v>
      </c>
      <c r="P996" t="str">
        <f t="shared" si="91"/>
        <v>publishing</v>
      </c>
      <c r="Q996" t="str">
        <f t="shared" si="92"/>
        <v>translations</v>
      </c>
      <c r="R996">
        <f t="shared" si="93"/>
        <v>87.972684085510693</v>
      </c>
      <c r="S996" s="8">
        <f t="shared" si="94"/>
        <v>41929.208333333336</v>
      </c>
      <c r="T996" s="8">
        <f t="shared" si="95"/>
        <v>41935.208333333336</v>
      </c>
    </row>
    <row r="997" spans="1:20" ht="17" x14ac:dyDescent="0.2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7">
        <v>1541307600</v>
      </c>
      <c r="K997" s="7">
        <v>1543816800</v>
      </c>
      <c r="L997" t="b">
        <v>0</v>
      </c>
      <c r="M997" t="b">
        <v>1</v>
      </c>
      <c r="N997" t="s">
        <v>17</v>
      </c>
      <c r="O997" s="4">
        <f t="shared" si="90"/>
        <v>157</v>
      </c>
      <c r="P997" t="str">
        <f t="shared" si="91"/>
        <v>food</v>
      </c>
      <c r="Q997" t="str">
        <f t="shared" si="92"/>
        <v>food trucks</v>
      </c>
      <c r="R997">
        <f t="shared" si="93"/>
        <v>74.995594713656388</v>
      </c>
      <c r="S997" s="8">
        <f t="shared" si="94"/>
        <v>43408.208333333328</v>
      </c>
      <c r="T997" s="8">
        <f t="shared" si="95"/>
        <v>43437.25</v>
      </c>
    </row>
    <row r="998" spans="1:20" ht="34" hidden="1" x14ac:dyDescent="0.2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7">
        <v>1357106400</v>
      </c>
      <c r="K998" s="7">
        <v>1359698400</v>
      </c>
      <c r="L998" t="b">
        <v>0</v>
      </c>
      <c r="M998" t="b">
        <v>0</v>
      </c>
      <c r="N998" t="s">
        <v>33</v>
      </c>
      <c r="O998" s="4">
        <f t="shared" si="90"/>
        <v>73</v>
      </c>
      <c r="P998" t="str">
        <f t="shared" si="91"/>
        <v>theater</v>
      </c>
      <c r="Q998" t="str">
        <f t="shared" si="92"/>
        <v>plays</v>
      </c>
      <c r="R998">
        <f t="shared" si="93"/>
        <v>42.982142857142854</v>
      </c>
      <c r="S998" s="8">
        <f t="shared" si="94"/>
        <v>41276.25</v>
      </c>
      <c r="T998" s="8">
        <f t="shared" si="95"/>
        <v>41306.25</v>
      </c>
    </row>
    <row r="999" spans="1:20" ht="17" hidden="1" x14ac:dyDescent="0.2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7">
        <v>1390197600</v>
      </c>
      <c r="K999" s="7">
        <v>1390629600</v>
      </c>
      <c r="L999" t="b">
        <v>0</v>
      </c>
      <c r="M999" t="b">
        <v>0</v>
      </c>
      <c r="N999" t="s">
        <v>33</v>
      </c>
      <c r="O999" s="4">
        <f t="shared" si="90"/>
        <v>61</v>
      </c>
      <c r="P999" t="str">
        <f t="shared" si="91"/>
        <v>theater</v>
      </c>
      <c r="Q999" t="str">
        <f t="shared" si="92"/>
        <v>plays</v>
      </c>
      <c r="R999">
        <f t="shared" si="93"/>
        <v>33.115107913669064</v>
      </c>
      <c r="S999" s="8">
        <f t="shared" si="94"/>
        <v>41659.25</v>
      </c>
      <c r="T999" s="8">
        <f t="shared" si="95"/>
        <v>41664.25</v>
      </c>
    </row>
    <row r="1000" spans="1:20" ht="17" hidden="1" x14ac:dyDescent="0.2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7">
        <v>1265868000</v>
      </c>
      <c r="K1000" s="7">
        <v>1267077600</v>
      </c>
      <c r="L1000" t="b">
        <v>0</v>
      </c>
      <c r="M1000" t="b">
        <v>1</v>
      </c>
      <c r="N1000" t="s">
        <v>60</v>
      </c>
      <c r="O1000" s="4">
        <f t="shared" si="90"/>
        <v>57</v>
      </c>
      <c r="P1000" t="str">
        <f t="shared" si="91"/>
        <v>music</v>
      </c>
      <c r="Q1000" t="str">
        <f t="shared" si="92"/>
        <v>indie rock</v>
      </c>
      <c r="R1000">
        <f t="shared" si="93"/>
        <v>101.13101604278074</v>
      </c>
      <c r="S1000" s="8">
        <f t="shared" si="94"/>
        <v>40220.25</v>
      </c>
      <c r="T1000" s="8">
        <f t="shared" si="95"/>
        <v>40234.25</v>
      </c>
    </row>
    <row r="1001" spans="1:20" ht="17" hidden="1" x14ac:dyDescent="0.2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7">
        <v>1467176400</v>
      </c>
      <c r="K1001" s="7">
        <v>1467781200</v>
      </c>
      <c r="L1001" t="b">
        <v>0</v>
      </c>
      <c r="M1001" t="b">
        <v>0</v>
      </c>
      <c r="N1001" t="s">
        <v>17</v>
      </c>
      <c r="O1001" s="4">
        <f t="shared" si="90"/>
        <v>57</v>
      </c>
      <c r="P1001" t="str">
        <f t="shared" si="91"/>
        <v>food</v>
      </c>
      <c r="Q1001" t="str">
        <f t="shared" si="92"/>
        <v>food trucks</v>
      </c>
      <c r="R1001">
        <f t="shared" si="93"/>
        <v>55.98841354723708</v>
      </c>
      <c r="S1001" s="8">
        <f t="shared" si="94"/>
        <v>42550.208333333328</v>
      </c>
      <c r="T1001" s="8">
        <f t="shared" si="95"/>
        <v>42557.208333333328</v>
      </c>
    </row>
  </sheetData>
  <autoFilter ref="F1:F1001" xr:uid="{00000000-0001-0000-0000-000000000000}">
    <filterColumn colId="0">
      <filters>
        <filter val="successful"/>
      </filters>
    </filterColumn>
  </autoFilter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Successful">
      <formula>NOT(ISERROR(SEARCH("Successful",F1)))</formula>
    </cfRule>
    <cfRule type="containsText" dxfId="9" priority="5" operator="containsText" text="Failed">
      <formula>NOT(ISERROR(SEARCH("Failed",F1)))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  <cfRule type="colorScale" priority="2">
      <colorScale>
        <cfvo type="num" val="0"/>
        <cfvo type="num" val="100"/>
        <cfvo type="num" val="200"/>
        <color theme="7"/>
        <color theme="9"/>
        <color theme="4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4FE0-DA0A-B343-B08A-833F08E516EA}">
  <sheetPr codeName="Sheet5"/>
  <dimension ref="A1:Q566"/>
  <sheetViews>
    <sheetView topLeftCell="A2" workbookViewId="0">
      <selection activeCell="A22" sqref="A22"/>
    </sheetView>
  </sheetViews>
  <sheetFormatPr baseColWidth="10" defaultRowHeight="16" x14ac:dyDescent="0.2"/>
  <cols>
    <col min="1" max="1" width="25.6640625" customWidth="1"/>
    <col min="2" max="2" width="15" customWidth="1"/>
    <col min="3" max="3" width="12.5" customWidth="1"/>
    <col min="4" max="4" width="15.6640625" bestFit="1" customWidth="1"/>
    <col min="5" max="5" width="11.6640625" customWidth="1"/>
    <col min="6" max="6" width="17.6640625" customWidth="1"/>
    <col min="7" max="7" width="15" customWidth="1"/>
    <col min="8" max="8" width="18.5" bestFit="1" customWidth="1"/>
    <col min="17" max="17" width="18.5" bestFit="1" customWidth="1"/>
  </cols>
  <sheetData>
    <row r="1" spans="1:17" x14ac:dyDescent="0.2">
      <c r="A1" t="s">
        <v>2046</v>
      </c>
      <c r="B1" t="s">
        <v>2099</v>
      </c>
      <c r="C1" t="s">
        <v>2100</v>
      </c>
      <c r="D1" t="s">
        <v>2101</v>
      </c>
      <c r="E1" t="s">
        <v>2102</v>
      </c>
      <c r="F1" t="s">
        <v>2103</v>
      </c>
      <c r="G1" t="s">
        <v>2104</v>
      </c>
      <c r="H1" t="s">
        <v>2105</v>
      </c>
      <c r="I1" s="1" t="s">
        <v>2106</v>
      </c>
      <c r="J1" s="1" t="s">
        <v>2107</v>
      </c>
      <c r="K1" s="1" t="s">
        <v>2108</v>
      </c>
    </row>
    <row r="2" spans="1:17" x14ac:dyDescent="0.2">
      <c r="A2" t="s">
        <v>2087</v>
      </c>
      <c r="B2">
        <f>COUNTIFS(I2:I566,"&lt;1000")</f>
        <v>30</v>
      </c>
      <c r="C2">
        <f t="shared" ref="C2:D2" si="0">COUNTIFS(J2:J566,"&lt;1000")</f>
        <v>20</v>
      </c>
      <c r="D2">
        <f t="shared" si="0"/>
        <v>1</v>
      </c>
      <c r="E2"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  <c r="I2">
        <v>1400</v>
      </c>
      <c r="J2">
        <v>100</v>
      </c>
      <c r="K2">
        <v>9100</v>
      </c>
      <c r="P2" s="10"/>
      <c r="Q2" s="10"/>
    </row>
    <row r="3" spans="1:17" x14ac:dyDescent="0.2">
      <c r="A3" t="s">
        <v>2088</v>
      </c>
      <c r="B3">
        <f>COUNTIFS(I2:I566,"&gt;=1000", I2:I566,"&lt;=4999")</f>
        <v>191</v>
      </c>
      <c r="C3">
        <f t="shared" ref="C3:D3" si="1">COUNTIFS(J2:J566,"&gt;=1000", J2:J566,"&lt;=4999")</f>
        <v>38</v>
      </c>
      <c r="D3">
        <f t="shared" si="1"/>
        <v>2</v>
      </c>
      <c r="E3">
        <v>231</v>
      </c>
      <c r="F3" s="10">
        <f t="shared" ref="F3:F13" si="2">B3/E3</f>
        <v>0.82683982683982682</v>
      </c>
      <c r="G3" s="10">
        <f t="shared" ref="G3:G13" si="3">C3/E3</f>
        <v>0.16450216450216451</v>
      </c>
      <c r="H3" s="10">
        <f t="shared" ref="H3:H13" si="4">D3/E3</f>
        <v>8.658008658008658E-3</v>
      </c>
      <c r="I3">
        <v>108400</v>
      </c>
      <c r="J3">
        <v>4200</v>
      </c>
      <c r="K3">
        <v>107500</v>
      </c>
      <c r="P3" s="10"/>
      <c r="Q3" s="10"/>
    </row>
    <row r="4" spans="1:17" x14ac:dyDescent="0.2">
      <c r="A4" t="s">
        <v>2089</v>
      </c>
      <c r="B4">
        <f>COUNTIFS(I3:I567,"&gt;=5000", I3:I567,"&lt;=9999")</f>
        <v>164</v>
      </c>
      <c r="C4">
        <f t="shared" ref="C4:D4" si="5">COUNTIFS(J3:J567,"&gt;=5000", J3:J567,"&lt;=9999")</f>
        <v>126</v>
      </c>
      <c r="D4">
        <f>COUNTIFS(K2:K567,"&gt;=5000", K2:K567,"&lt;=9999")</f>
        <v>25</v>
      </c>
      <c r="E4">
        <v>315</v>
      </c>
      <c r="F4" s="10">
        <f t="shared" si="2"/>
        <v>0.52063492063492067</v>
      </c>
      <c r="G4" s="10">
        <f t="shared" si="3"/>
        <v>0.4</v>
      </c>
      <c r="H4" s="10">
        <f t="shared" si="4"/>
        <v>7.9365079365079361E-2</v>
      </c>
      <c r="I4">
        <v>7600</v>
      </c>
      <c r="J4">
        <v>7600</v>
      </c>
      <c r="K4">
        <v>7900</v>
      </c>
      <c r="P4" s="10"/>
      <c r="Q4" s="10"/>
    </row>
    <row r="5" spans="1:17" x14ac:dyDescent="0.2">
      <c r="A5" t="s">
        <v>2090</v>
      </c>
      <c r="B5">
        <f>COUNTIFS(I2:I568,"&gt;=10000", I2:I568,"&lt;=14999")</f>
        <v>4</v>
      </c>
      <c r="C5">
        <f>COUNTIFS(J3:J368,"&gt;=10000", J3:J368, "&lt;=14999")</f>
        <v>5</v>
      </c>
      <c r="D5">
        <f>COUNTIFS(K2:K61,"&gt;=10000",K2:K61,"&lt;=14999")</f>
        <v>0</v>
      </c>
      <c r="E5">
        <v>9</v>
      </c>
      <c r="F5" s="10">
        <f t="shared" si="2"/>
        <v>0.44444444444444442</v>
      </c>
      <c r="G5" s="10">
        <f t="shared" si="3"/>
        <v>0.55555555555555558</v>
      </c>
      <c r="H5" s="10">
        <f t="shared" si="4"/>
        <v>0</v>
      </c>
      <c r="I5">
        <v>4500</v>
      </c>
      <c r="J5">
        <v>5200</v>
      </c>
      <c r="K5">
        <v>108800</v>
      </c>
      <c r="P5" s="10"/>
      <c r="Q5" s="10"/>
    </row>
    <row r="6" spans="1:17" x14ac:dyDescent="0.2">
      <c r="A6" t="s">
        <v>2091</v>
      </c>
      <c r="B6">
        <f>COUNTIFS(I2:I569,"&gt;=15000", I2:I569,"&lt;=19999")</f>
        <v>10</v>
      </c>
      <c r="C6">
        <f>COUNTIFS(J3:J369,"&gt;=15000", J3:J369, "&lt;=19999")</f>
        <v>0</v>
      </c>
      <c r="D6">
        <f>COUNTIFS(K2:K62,"&gt;=15000",K2:K62,"&lt;=19999")</f>
        <v>0</v>
      </c>
      <c r="E6">
        <v>10</v>
      </c>
      <c r="F6" s="10">
        <f t="shared" si="2"/>
        <v>1</v>
      </c>
      <c r="G6" s="10">
        <f t="shared" si="3"/>
        <v>0</v>
      </c>
      <c r="H6" s="10">
        <f t="shared" si="4"/>
        <v>0</v>
      </c>
      <c r="I6">
        <v>5200</v>
      </c>
      <c r="J6">
        <v>6200</v>
      </c>
      <c r="K6">
        <v>70600</v>
      </c>
      <c r="P6" s="10"/>
      <c r="Q6" s="10"/>
    </row>
    <row r="7" spans="1:17" x14ac:dyDescent="0.2">
      <c r="A7" t="s">
        <v>2092</v>
      </c>
      <c r="B7">
        <f>COUNTIFS(I2:I570,"&gt;=20000", I2:I570,"&lt;=24999")</f>
        <v>7</v>
      </c>
      <c r="C7">
        <f>COUNTIFS(J2:J370,"&gt;=20000", J2:J370, "&lt;=24999")</f>
        <v>0</v>
      </c>
      <c r="D7">
        <f>COUNTIFS(K2:K63,"&gt;=20000",K2:K63,"&lt;=24999")</f>
        <v>0</v>
      </c>
      <c r="E7">
        <v>7</v>
      </c>
      <c r="F7" s="10">
        <f t="shared" si="2"/>
        <v>1</v>
      </c>
      <c r="G7" s="10">
        <f t="shared" si="3"/>
        <v>0</v>
      </c>
      <c r="H7" s="10">
        <f t="shared" si="4"/>
        <v>0</v>
      </c>
      <c r="I7">
        <v>4200</v>
      </c>
      <c r="J7">
        <v>6300</v>
      </c>
      <c r="K7">
        <v>148500</v>
      </c>
      <c r="P7" s="10"/>
      <c r="Q7" s="10"/>
    </row>
    <row r="8" spans="1:17" x14ac:dyDescent="0.2">
      <c r="A8" t="s">
        <v>2093</v>
      </c>
      <c r="B8">
        <f>COUNTIFS(I2:I571,"&gt;=25000", I2:I571,"&lt;=29999")</f>
        <v>11</v>
      </c>
      <c r="C8">
        <f>COUNTIFS(J3:J371,"&gt;=25000", J3:J371, "&lt;=29999")</f>
        <v>3</v>
      </c>
      <c r="D8">
        <f>COUNTIFS(K2:K64,"&gt;=25000",K2:K64,"&lt;=29999")</f>
        <v>0</v>
      </c>
      <c r="E8">
        <v>14</v>
      </c>
      <c r="F8" s="10">
        <f t="shared" si="2"/>
        <v>0.7857142857142857</v>
      </c>
      <c r="G8" s="10">
        <f t="shared" si="3"/>
        <v>0.21428571428571427</v>
      </c>
      <c r="H8" s="10">
        <f t="shared" si="4"/>
        <v>0</v>
      </c>
      <c r="I8">
        <v>1700</v>
      </c>
      <c r="J8">
        <v>6300</v>
      </c>
      <c r="K8">
        <v>82800</v>
      </c>
      <c r="P8" s="10"/>
      <c r="Q8" s="10"/>
    </row>
    <row r="9" spans="1:17" x14ac:dyDescent="0.2">
      <c r="A9" t="s">
        <v>2094</v>
      </c>
      <c r="B9">
        <f>COUNTIFS(I2:I572,"&gt;=30000", I2:I572,"&lt;=34999")</f>
        <v>7</v>
      </c>
      <c r="C9">
        <f>COUNTIFS(J3:J372,"&gt;=30000", J3:J372, "&lt;=34999")</f>
        <v>0</v>
      </c>
      <c r="D9">
        <f>COUNTIFS(K2:K65,"&gt;=30000",K2:K65,"&lt;=34999")</f>
        <v>0</v>
      </c>
      <c r="E9">
        <v>7</v>
      </c>
      <c r="F9" s="10">
        <f t="shared" si="2"/>
        <v>1</v>
      </c>
      <c r="G9" s="10">
        <f t="shared" si="3"/>
        <v>0</v>
      </c>
      <c r="H9" s="10">
        <f t="shared" si="4"/>
        <v>0</v>
      </c>
      <c r="I9">
        <v>84600</v>
      </c>
      <c r="J9">
        <v>28200</v>
      </c>
      <c r="K9">
        <v>8800</v>
      </c>
      <c r="P9" s="10"/>
      <c r="Q9" s="10"/>
    </row>
    <row r="10" spans="1:17" x14ac:dyDescent="0.2">
      <c r="A10" t="s">
        <v>2095</v>
      </c>
      <c r="B10">
        <f>COUNTIFS(I2:I573,"&gt;=35000", I2:I573,"&lt;=39999")</f>
        <v>8</v>
      </c>
      <c r="C10">
        <f>COUNTIFS(J3:J373,"&gt;=35000", J3:J373, "&lt;=39999")</f>
        <v>3</v>
      </c>
      <c r="D10">
        <f>COUNTIFS(K2:K66,"&gt;=35000",K2:K66,"&lt;=39999")</f>
        <v>1</v>
      </c>
      <c r="E10">
        <v>12</v>
      </c>
      <c r="F10" s="10">
        <f t="shared" si="2"/>
        <v>0.66666666666666663</v>
      </c>
      <c r="G10" s="10">
        <f t="shared" si="3"/>
        <v>0.25</v>
      </c>
      <c r="H10" s="10">
        <f t="shared" si="4"/>
        <v>8.3333333333333329E-2</v>
      </c>
      <c r="I10">
        <v>131800</v>
      </c>
      <c r="J10">
        <v>81200</v>
      </c>
      <c r="K10">
        <v>36400</v>
      </c>
      <c r="P10" s="10"/>
      <c r="Q10" s="10"/>
    </row>
    <row r="11" spans="1:17" x14ac:dyDescent="0.2">
      <c r="A11" t="s">
        <v>2096</v>
      </c>
      <c r="B11">
        <f>COUNTIFS(I2:I574,"&gt;=40000", I2:I574,"&lt;=44999")</f>
        <v>11</v>
      </c>
      <c r="C11">
        <f>COUNTIFS(J3:J374,"&gt;=40000", J3:J374, "&lt;=44999")</f>
        <v>3</v>
      </c>
      <c r="D11">
        <f>COUNTIFS(K2:K67,"40000",K2:K67,"&lt;=44999")</f>
        <v>0</v>
      </c>
      <c r="E11">
        <v>14</v>
      </c>
      <c r="F11" s="10">
        <f t="shared" si="2"/>
        <v>0.7857142857142857</v>
      </c>
      <c r="G11" s="10">
        <f t="shared" si="3"/>
        <v>0.21428571428571427</v>
      </c>
      <c r="H11" s="10">
        <f t="shared" si="4"/>
        <v>0</v>
      </c>
      <c r="I11">
        <v>59100</v>
      </c>
      <c r="J11">
        <v>62500</v>
      </c>
      <c r="K11">
        <v>191300</v>
      </c>
      <c r="P11" s="10"/>
      <c r="Q11" s="10"/>
    </row>
    <row r="12" spans="1:17" x14ac:dyDescent="0.2">
      <c r="A12" t="s">
        <v>2097</v>
      </c>
      <c r="B12">
        <f>COUNTIFS(I3:I575,"&gt;=45000", I3:I575,"&lt;=49999")</f>
        <v>8</v>
      </c>
      <c r="C12">
        <f>COUNTIFS(J4:J375,"&gt;=45000", J4:J375, "&lt;=49999")</f>
        <v>3</v>
      </c>
      <c r="D12">
        <f>COUNTIFS(K2:K68,"&gt;=45000",K2:K68,"&lt;=49999")</f>
        <v>0</v>
      </c>
      <c r="E12">
        <v>11</v>
      </c>
      <c r="F12" s="10">
        <f t="shared" si="2"/>
        <v>0.72727272727272729</v>
      </c>
      <c r="G12" s="10">
        <f t="shared" si="3"/>
        <v>0.27272727272727271</v>
      </c>
      <c r="H12" s="10">
        <f>D12/E12</f>
        <v>0</v>
      </c>
      <c r="I12">
        <v>4500</v>
      </c>
      <c r="J12">
        <v>94000</v>
      </c>
      <c r="K12">
        <v>8300</v>
      </c>
      <c r="P12" s="10"/>
      <c r="Q12" s="10"/>
    </row>
    <row r="13" spans="1:17" x14ac:dyDescent="0.2">
      <c r="A13" t="s">
        <v>2098</v>
      </c>
      <c r="B13">
        <f>COUNTIFS(I3:I576,"&gt;=50000")</f>
        <v>114</v>
      </c>
      <c r="C13">
        <f t="shared" ref="C13:D13" si="6">COUNTIFS(J3:J576,"&gt;=50000")</f>
        <v>163</v>
      </c>
      <c r="D13">
        <f t="shared" si="6"/>
        <v>28</v>
      </c>
      <c r="E13">
        <v>305</v>
      </c>
      <c r="F13" s="10">
        <f t="shared" si="2"/>
        <v>0.3737704918032787</v>
      </c>
      <c r="G13" s="10">
        <f t="shared" si="3"/>
        <v>0.53442622950819674</v>
      </c>
      <c r="H13" s="10">
        <f t="shared" si="4"/>
        <v>9.1803278688524587E-2</v>
      </c>
      <c r="I13">
        <v>92400</v>
      </c>
      <c r="J13">
        <v>2000</v>
      </c>
      <c r="K13">
        <v>9000</v>
      </c>
      <c r="P13" s="10"/>
      <c r="Q13" s="10"/>
    </row>
    <row r="14" spans="1:17" x14ac:dyDescent="0.2">
      <c r="I14">
        <v>5500</v>
      </c>
      <c r="J14">
        <v>101000</v>
      </c>
      <c r="K14">
        <v>7200</v>
      </c>
    </row>
    <row r="15" spans="1:17" x14ac:dyDescent="0.2">
      <c r="I15">
        <v>130800</v>
      </c>
      <c r="J15">
        <v>9900</v>
      </c>
      <c r="K15">
        <v>173900</v>
      </c>
    </row>
    <row r="16" spans="1:17" x14ac:dyDescent="0.2">
      <c r="I16">
        <v>45900</v>
      </c>
      <c r="J16">
        <v>9500</v>
      </c>
      <c r="K16">
        <v>112100</v>
      </c>
    </row>
    <row r="17" spans="9:11" x14ac:dyDescent="0.2">
      <c r="I17">
        <v>9000</v>
      </c>
      <c r="J17">
        <v>100</v>
      </c>
      <c r="K17">
        <v>6500</v>
      </c>
    </row>
    <row r="18" spans="9:11" x14ac:dyDescent="0.2">
      <c r="I18">
        <v>3500</v>
      </c>
      <c r="J18">
        <v>158100</v>
      </c>
      <c r="K18">
        <v>4100</v>
      </c>
    </row>
    <row r="19" spans="9:11" x14ac:dyDescent="0.2">
      <c r="I19">
        <v>50200</v>
      </c>
      <c r="J19">
        <v>7200</v>
      </c>
      <c r="K19">
        <v>8400</v>
      </c>
    </row>
    <row r="20" spans="9:11" x14ac:dyDescent="0.2">
      <c r="I20">
        <v>9300</v>
      </c>
      <c r="J20">
        <v>6000</v>
      </c>
      <c r="K20">
        <v>136300</v>
      </c>
    </row>
    <row r="21" spans="9:11" x14ac:dyDescent="0.2">
      <c r="I21">
        <v>125500</v>
      </c>
      <c r="J21">
        <v>199200</v>
      </c>
      <c r="K21">
        <v>114800</v>
      </c>
    </row>
    <row r="22" spans="9:11" x14ac:dyDescent="0.2">
      <c r="I22">
        <v>700</v>
      </c>
      <c r="J22">
        <v>4700</v>
      </c>
      <c r="K22">
        <v>191000</v>
      </c>
    </row>
    <row r="23" spans="9:11" x14ac:dyDescent="0.2">
      <c r="I23">
        <v>8100</v>
      </c>
      <c r="J23">
        <v>2800</v>
      </c>
      <c r="K23">
        <v>5400</v>
      </c>
    </row>
    <row r="24" spans="9:11" x14ac:dyDescent="0.2">
      <c r="I24">
        <v>3100</v>
      </c>
      <c r="J24">
        <v>2900</v>
      </c>
      <c r="K24">
        <v>9300</v>
      </c>
    </row>
    <row r="25" spans="9:11" x14ac:dyDescent="0.2">
      <c r="I25">
        <v>8800</v>
      </c>
      <c r="J25">
        <v>122900</v>
      </c>
      <c r="K25">
        <v>155200</v>
      </c>
    </row>
    <row r="26" spans="9:11" x14ac:dyDescent="0.2">
      <c r="I26">
        <v>5600</v>
      </c>
      <c r="J26">
        <v>9500</v>
      </c>
      <c r="K26">
        <v>191000</v>
      </c>
    </row>
    <row r="27" spans="9:11" x14ac:dyDescent="0.2">
      <c r="I27">
        <v>1800</v>
      </c>
      <c r="J27">
        <v>57800</v>
      </c>
      <c r="K27">
        <v>8300</v>
      </c>
    </row>
    <row r="28" spans="9:11" x14ac:dyDescent="0.2">
      <c r="I28">
        <v>90200</v>
      </c>
      <c r="J28">
        <v>106400</v>
      </c>
      <c r="K28">
        <v>138700</v>
      </c>
    </row>
    <row r="29" spans="9:11" x14ac:dyDescent="0.2">
      <c r="I29">
        <v>1600</v>
      </c>
      <c r="J29">
        <v>198500</v>
      </c>
      <c r="K29">
        <v>100</v>
      </c>
    </row>
    <row r="30" spans="9:11" x14ac:dyDescent="0.2">
      <c r="I30">
        <v>3700</v>
      </c>
      <c r="J30">
        <v>7800</v>
      </c>
      <c r="K30">
        <v>9000</v>
      </c>
    </row>
    <row r="31" spans="9:11" x14ac:dyDescent="0.2">
      <c r="I31">
        <v>1500</v>
      </c>
      <c r="J31">
        <v>154300</v>
      </c>
      <c r="K31">
        <v>8200</v>
      </c>
    </row>
    <row r="32" spans="9:11" x14ac:dyDescent="0.2">
      <c r="I32">
        <v>33300</v>
      </c>
      <c r="J32">
        <v>97800</v>
      </c>
      <c r="K32">
        <v>8200</v>
      </c>
    </row>
    <row r="33" spans="9:11" x14ac:dyDescent="0.2">
      <c r="I33">
        <v>7200</v>
      </c>
      <c r="J33">
        <v>100</v>
      </c>
      <c r="K33">
        <v>9500</v>
      </c>
    </row>
    <row r="34" spans="9:11" x14ac:dyDescent="0.2">
      <c r="I34">
        <v>8800</v>
      </c>
      <c r="J34">
        <v>10000</v>
      </c>
      <c r="K34">
        <v>118200</v>
      </c>
    </row>
    <row r="35" spans="9:11" x14ac:dyDescent="0.2">
      <c r="I35">
        <v>6600</v>
      </c>
      <c r="J35">
        <v>5200</v>
      </c>
      <c r="K35">
        <v>98600</v>
      </c>
    </row>
    <row r="36" spans="9:11" x14ac:dyDescent="0.2">
      <c r="I36">
        <v>8000</v>
      </c>
      <c r="J36">
        <v>142400</v>
      </c>
      <c r="K36">
        <v>52600</v>
      </c>
    </row>
    <row r="37" spans="9:11" x14ac:dyDescent="0.2">
      <c r="I37">
        <v>2900</v>
      </c>
      <c r="J37">
        <v>166700</v>
      </c>
      <c r="K37">
        <v>3100</v>
      </c>
    </row>
    <row r="38" spans="9:11" x14ac:dyDescent="0.2">
      <c r="I38">
        <v>2700</v>
      </c>
      <c r="J38">
        <v>7200</v>
      </c>
      <c r="K38">
        <v>170700</v>
      </c>
    </row>
    <row r="39" spans="9:11" x14ac:dyDescent="0.2">
      <c r="I39">
        <v>1400</v>
      </c>
      <c r="J39">
        <v>136800</v>
      </c>
      <c r="K39">
        <v>99500</v>
      </c>
    </row>
    <row r="40" spans="9:11" x14ac:dyDescent="0.2">
      <c r="I40">
        <v>94200</v>
      </c>
      <c r="J40">
        <v>177700</v>
      </c>
      <c r="K40">
        <v>8700</v>
      </c>
    </row>
    <row r="41" spans="9:11" x14ac:dyDescent="0.2">
      <c r="I41">
        <v>2000</v>
      </c>
      <c r="J41">
        <v>180200</v>
      </c>
      <c r="K41">
        <v>123600</v>
      </c>
    </row>
    <row r="42" spans="9:11" x14ac:dyDescent="0.2">
      <c r="I42">
        <v>6100</v>
      </c>
      <c r="J42">
        <v>103200</v>
      </c>
      <c r="K42">
        <v>54300</v>
      </c>
    </row>
    <row r="43" spans="9:11" x14ac:dyDescent="0.2">
      <c r="I43">
        <v>72600</v>
      </c>
      <c r="J43">
        <v>99500</v>
      </c>
      <c r="K43">
        <v>8000</v>
      </c>
    </row>
    <row r="44" spans="9:11" x14ac:dyDescent="0.2">
      <c r="I44">
        <v>5700</v>
      </c>
      <c r="J44">
        <v>7700</v>
      </c>
      <c r="K44">
        <v>7700</v>
      </c>
    </row>
    <row r="45" spans="9:11" x14ac:dyDescent="0.2">
      <c r="I45">
        <v>128000</v>
      </c>
      <c r="J45">
        <v>9600</v>
      </c>
      <c r="K45">
        <v>194900</v>
      </c>
    </row>
    <row r="46" spans="9:11" x14ac:dyDescent="0.2">
      <c r="I46">
        <v>6000</v>
      </c>
      <c r="J46">
        <v>92100</v>
      </c>
      <c r="K46">
        <v>5800</v>
      </c>
    </row>
    <row r="47" spans="9:11" x14ac:dyDescent="0.2">
      <c r="I47">
        <v>600</v>
      </c>
      <c r="J47">
        <v>100</v>
      </c>
      <c r="K47">
        <v>5600</v>
      </c>
    </row>
    <row r="48" spans="9:11" x14ac:dyDescent="0.2">
      <c r="I48">
        <v>1400</v>
      </c>
      <c r="J48">
        <v>137200</v>
      </c>
      <c r="K48">
        <v>8700</v>
      </c>
    </row>
    <row r="49" spans="9:11" x14ac:dyDescent="0.2">
      <c r="I49">
        <v>3900</v>
      </c>
      <c r="J49">
        <v>189400</v>
      </c>
      <c r="K49">
        <v>185900</v>
      </c>
    </row>
    <row r="50" spans="9:11" x14ac:dyDescent="0.2">
      <c r="I50">
        <v>9700</v>
      </c>
      <c r="J50">
        <v>171300</v>
      </c>
      <c r="K50">
        <v>8800</v>
      </c>
    </row>
    <row r="51" spans="9:11" x14ac:dyDescent="0.2">
      <c r="I51">
        <v>4500</v>
      </c>
      <c r="J51">
        <v>139500</v>
      </c>
      <c r="K51">
        <v>182800</v>
      </c>
    </row>
    <row r="52" spans="9:11" x14ac:dyDescent="0.2">
      <c r="I52">
        <v>1100</v>
      </c>
      <c r="J52">
        <v>4200</v>
      </c>
      <c r="K52">
        <v>154500</v>
      </c>
    </row>
    <row r="53" spans="9:11" x14ac:dyDescent="0.2">
      <c r="I53">
        <v>16800</v>
      </c>
      <c r="J53">
        <v>5500</v>
      </c>
      <c r="K53">
        <v>171000</v>
      </c>
    </row>
    <row r="54" spans="9:11" x14ac:dyDescent="0.2">
      <c r="I54">
        <v>1000</v>
      </c>
      <c r="J54">
        <v>128100</v>
      </c>
      <c r="K54">
        <v>9400</v>
      </c>
    </row>
    <row r="55" spans="9:11" x14ac:dyDescent="0.2">
      <c r="I55">
        <v>31400</v>
      </c>
      <c r="J55">
        <v>188100</v>
      </c>
      <c r="K55">
        <v>145500</v>
      </c>
    </row>
    <row r="56" spans="9:11" x14ac:dyDescent="0.2">
      <c r="I56">
        <v>4900</v>
      </c>
      <c r="J56">
        <v>4900</v>
      </c>
      <c r="K56">
        <v>9800</v>
      </c>
    </row>
    <row r="57" spans="9:11" x14ac:dyDescent="0.2">
      <c r="I57">
        <v>7400</v>
      </c>
      <c r="J57">
        <v>800</v>
      </c>
      <c r="K57">
        <v>7600</v>
      </c>
    </row>
    <row r="58" spans="9:11" x14ac:dyDescent="0.2">
      <c r="I58">
        <v>4800</v>
      </c>
      <c r="J58">
        <v>181200</v>
      </c>
      <c r="K58">
        <v>111100</v>
      </c>
    </row>
    <row r="59" spans="9:11" x14ac:dyDescent="0.2">
      <c r="I59">
        <v>3400</v>
      </c>
      <c r="J59">
        <v>115000</v>
      </c>
    </row>
    <row r="60" spans="9:11" x14ac:dyDescent="0.2">
      <c r="I60">
        <v>20000</v>
      </c>
      <c r="J60">
        <v>7200</v>
      </c>
    </row>
    <row r="61" spans="9:11" x14ac:dyDescent="0.2">
      <c r="I61">
        <v>2900</v>
      </c>
      <c r="J61">
        <v>8600</v>
      </c>
    </row>
    <row r="62" spans="9:11" x14ac:dyDescent="0.2">
      <c r="I62">
        <v>900</v>
      </c>
      <c r="J62">
        <v>5100</v>
      </c>
    </row>
    <row r="63" spans="9:11" x14ac:dyDescent="0.2">
      <c r="I63">
        <v>69700</v>
      </c>
      <c r="J63">
        <v>1000</v>
      </c>
    </row>
    <row r="64" spans="9:11" x14ac:dyDescent="0.2">
      <c r="I64">
        <v>1300</v>
      </c>
      <c r="J64">
        <v>88800</v>
      </c>
    </row>
    <row r="65" spans="9:10" x14ac:dyDescent="0.2">
      <c r="I65">
        <v>7600</v>
      </c>
      <c r="J65">
        <v>8200</v>
      </c>
    </row>
    <row r="66" spans="9:10" x14ac:dyDescent="0.2">
      <c r="I66">
        <v>900</v>
      </c>
      <c r="J66">
        <v>3700</v>
      </c>
    </row>
    <row r="67" spans="9:10" x14ac:dyDescent="0.2">
      <c r="I67">
        <v>3700</v>
      </c>
      <c r="J67">
        <v>8400</v>
      </c>
    </row>
    <row r="68" spans="9:10" x14ac:dyDescent="0.2">
      <c r="I68">
        <v>119200</v>
      </c>
      <c r="J68">
        <v>42600</v>
      </c>
    </row>
    <row r="69" spans="9:10" x14ac:dyDescent="0.2">
      <c r="I69">
        <v>6800</v>
      </c>
      <c r="J69">
        <v>6600</v>
      </c>
    </row>
    <row r="70" spans="9:10" x14ac:dyDescent="0.2">
      <c r="I70">
        <v>3900</v>
      </c>
      <c r="J70">
        <v>8200</v>
      </c>
    </row>
    <row r="71" spans="9:10" x14ac:dyDescent="0.2">
      <c r="I71">
        <v>3500</v>
      </c>
      <c r="J71">
        <v>63200</v>
      </c>
    </row>
    <row r="72" spans="9:10" x14ac:dyDescent="0.2">
      <c r="I72">
        <v>1500</v>
      </c>
      <c r="J72">
        <v>1800</v>
      </c>
    </row>
    <row r="73" spans="9:10" x14ac:dyDescent="0.2">
      <c r="I73">
        <v>61400</v>
      </c>
      <c r="J73">
        <v>100</v>
      </c>
    </row>
    <row r="74" spans="9:10" x14ac:dyDescent="0.2">
      <c r="I74">
        <v>4700</v>
      </c>
      <c r="J74">
        <v>75000</v>
      </c>
    </row>
    <row r="75" spans="9:10" x14ac:dyDescent="0.2">
      <c r="I75">
        <v>3300</v>
      </c>
      <c r="J75">
        <v>9400</v>
      </c>
    </row>
    <row r="76" spans="9:10" x14ac:dyDescent="0.2">
      <c r="I76">
        <v>1900</v>
      </c>
      <c r="J76">
        <v>104400</v>
      </c>
    </row>
    <row r="77" spans="9:10" x14ac:dyDescent="0.2">
      <c r="I77">
        <v>4900</v>
      </c>
      <c r="J77">
        <v>156800</v>
      </c>
    </row>
    <row r="78" spans="9:10" x14ac:dyDescent="0.2">
      <c r="I78">
        <v>5400</v>
      </c>
      <c r="J78">
        <v>129400</v>
      </c>
    </row>
    <row r="79" spans="9:10" x14ac:dyDescent="0.2">
      <c r="I79">
        <v>5000</v>
      </c>
      <c r="J79">
        <v>7900</v>
      </c>
    </row>
    <row r="80" spans="9:10" x14ac:dyDescent="0.2">
      <c r="I80">
        <v>75100</v>
      </c>
      <c r="J80">
        <v>121500</v>
      </c>
    </row>
    <row r="81" spans="9:10" x14ac:dyDescent="0.2">
      <c r="I81">
        <v>45300</v>
      </c>
      <c r="J81">
        <v>87300</v>
      </c>
    </row>
    <row r="82" spans="9:10" x14ac:dyDescent="0.2">
      <c r="I82">
        <v>2600</v>
      </c>
      <c r="J82">
        <v>8600</v>
      </c>
    </row>
    <row r="83" spans="9:10" x14ac:dyDescent="0.2">
      <c r="I83">
        <v>5300</v>
      </c>
      <c r="J83">
        <v>39500</v>
      </c>
    </row>
    <row r="84" spans="9:10" x14ac:dyDescent="0.2">
      <c r="I84">
        <v>9600</v>
      </c>
      <c r="J84">
        <v>3200</v>
      </c>
    </row>
    <row r="85" spans="9:10" x14ac:dyDescent="0.2">
      <c r="I85">
        <v>164700</v>
      </c>
      <c r="J85">
        <v>100</v>
      </c>
    </row>
    <row r="86" spans="9:10" x14ac:dyDescent="0.2">
      <c r="I86">
        <v>3300</v>
      </c>
      <c r="J86">
        <v>7100</v>
      </c>
    </row>
    <row r="87" spans="9:10" x14ac:dyDescent="0.2">
      <c r="I87">
        <v>4500</v>
      </c>
      <c r="J87">
        <v>121500</v>
      </c>
    </row>
    <row r="88" spans="9:10" x14ac:dyDescent="0.2">
      <c r="I88">
        <v>1800</v>
      </c>
      <c r="J88">
        <v>4100</v>
      </c>
    </row>
    <row r="89" spans="9:10" x14ac:dyDescent="0.2">
      <c r="I89">
        <v>5500</v>
      </c>
      <c r="J89">
        <v>84300</v>
      </c>
    </row>
    <row r="90" spans="9:10" x14ac:dyDescent="0.2">
      <c r="I90">
        <v>64300</v>
      </c>
      <c r="J90">
        <v>111900</v>
      </c>
    </row>
    <row r="91" spans="9:10" x14ac:dyDescent="0.2">
      <c r="I91">
        <v>5000</v>
      </c>
      <c r="J91">
        <v>2400</v>
      </c>
    </row>
    <row r="92" spans="9:10" x14ac:dyDescent="0.2">
      <c r="I92">
        <v>5400</v>
      </c>
      <c r="J92">
        <v>5500</v>
      </c>
    </row>
    <row r="93" spans="9:10" x14ac:dyDescent="0.2">
      <c r="I93">
        <v>9000</v>
      </c>
      <c r="J93">
        <v>164500</v>
      </c>
    </row>
    <row r="94" spans="9:10" x14ac:dyDescent="0.2">
      <c r="I94">
        <v>25000</v>
      </c>
      <c r="J94">
        <v>8100</v>
      </c>
    </row>
    <row r="95" spans="9:10" x14ac:dyDescent="0.2">
      <c r="I95">
        <v>8300</v>
      </c>
      <c r="J95">
        <v>9800</v>
      </c>
    </row>
    <row r="96" spans="9:10" x14ac:dyDescent="0.2">
      <c r="I96">
        <v>9300</v>
      </c>
      <c r="J96">
        <v>5600</v>
      </c>
    </row>
    <row r="97" spans="9:10" x14ac:dyDescent="0.2">
      <c r="I97">
        <v>6200</v>
      </c>
      <c r="J97">
        <v>168600</v>
      </c>
    </row>
    <row r="98" spans="9:10" x14ac:dyDescent="0.2">
      <c r="I98">
        <v>41500</v>
      </c>
      <c r="J98">
        <v>7300</v>
      </c>
    </row>
    <row r="99" spans="9:10" x14ac:dyDescent="0.2">
      <c r="I99">
        <v>2100</v>
      </c>
      <c r="J99">
        <v>192900</v>
      </c>
    </row>
    <row r="100" spans="9:10" x14ac:dyDescent="0.2">
      <c r="I100">
        <v>191200</v>
      </c>
      <c r="J100">
        <v>6100</v>
      </c>
    </row>
    <row r="101" spans="9:10" x14ac:dyDescent="0.2">
      <c r="I101">
        <v>8000</v>
      </c>
      <c r="J101">
        <v>7200</v>
      </c>
    </row>
    <row r="102" spans="9:10" x14ac:dyDescent="0.2">
      <c r="I102">
        <v>6100</v>
      </c>
      <c r="J102">
        <v>3800</v>
      </c>
    </row>
    <row r="103" spans="9:10" x14ac:dyDescent="0.2">
      <c r="I103">
        <v>3500</v>
      </c>
      <c r="J103">
        <v>100</v>
      </c>
    </row>
    <row r="104" spans="9:10" x14ac:dyDescent="0.2">
      <c r="I104">
        <v>150500</v>
      </c>
      <c r="J104">
        <v>76100</v>
      </c>
    </row>
    <row r="105" spans="9:10" x14ac:dyDescent="0.2">
      <c r="I105">
        <v>90400</v>
      </c>
      <c r="J105">
        <v>3400</v>
      </c>
    </row>
    <row r="106" spans="9:10" x14ac:dyDescent="0.2">
      <c r="I106">
        <v>9800</v>
      </c>
      <c r="J106">
        <v>6500</v>
      </c>
    </row>
    <row r="107" spans="9:10" x14ac:dyDescent="0.2">
      <c r="I107">
        <v>2600</v>
      </c>
      <c r="J107">
        <v>118200</v>
      </c>
    </row>
    <row r="108" spans="9:10" x14ac:dyDescent="0.2">
      <c r="I108">
        <v>23300</v>
      </c>
      <c r="J108">
        <v>7800</v>
      </c>
    </row>
    <row r="109" spans="9:10" x14ac:dyDescent="0.2">
      <c r="I109">
        <v>96700</v>
      </c>
      <c r="J109">
        <v>9500</v>
      </c>
    </row>
    <row r="110" spans="9:10" x14ac:dyDescent="0.2">
      <c r="I110">
        <v>600</v>
      </c>
      <c r="J110">
        <v>9600</v>
      </c>
    </row>
    <row r="111" spans="9:10" x14ac:dyDescent="0.2">
      <c r="I111">
        <v>38800</v>
      </c>
      <c r="J111">
        <v>6600</v>
      </c>
    </row>
    <row r="112" spans="9:10" x14ac:dyDescent="0.2">
      <c r="I112">
        <v>44500</v>
      </c>
      <c r="J112">
        <v>5700</v>
      </c>
    </row>
    <row r="113" spans="9:10" x14ac:dyDescent="0.2">
      <c r="I113">
        <v>56000</v>
      </c>
      <c r="J113">
        <v>84400</v>
      </c>
    </row>
    <row r="114" spans="9:10" x14ac:dyDescent="0.2">
      <c r="I114">
        <v>27100</v>
      </c>
      <c r="J114">
        <v>170400</v>
      </c>
    </row>
    <row r="115" spans="9:10" x14ac:dyDescent="0.2">
      <c r="I115">
        <v>3600</v>
      </c>
      <c r="J115">
        <v>8900</v>
      </c>
    </row>
    <row r="116" spans="9:10" x14ac:dyDescent="0.2">
      <c r="I116">
        <v>60200</v>
      </c>
      <c r="J116">
        <v>6500</v>
      </c>
    </row>
    <row r="117" spans="9:10" x14ac:dyDescent="0.2">
      <c r="I117">
        <v>7100</v>
      </c>
      <c r="J117">
        <v>7200</v>
      </c>
    </row>
    <row r="118" spans="9:10" x14ac:dyDescent="0.2">
      <c r="I118">
        <v>15800</v>
      </c>
      <c r="J118">
        <v>2600</v>
      </c>
    </row>
    <row r="119" spans="9:10" x14ac:dyDescent="0.2">
      <c r="I119">
        <v>54700</v>
      </c>
      <c r="J119">
        <v>70700</v>
      </c>
    </row>
    <row r="120" spans="9:10" x14ac:dyDescent="0.2">
      <c r="I120">
        <v>2100</v>
      </c>
      <c r="J120">
        <v>37100</v>
      </c>
    </row>
    <row r="121" spans="9:10" x14ac:dyDescent="0.2">
      <c r="I121">
        <v>143900</v>
      </c>
      <c r="J121">
        <v>114300</v>
      </c>
    </row>
    <row r="122" spans="9:10" x14ac:dyDescent="0.2">
      <c r="I122">
        <v>1300</v>
      </c>
      <c r="J122">
        <v>47900</v>
      </c>
    </row>
    <row r="123" spans="9:10" x14ac:dyDescent="0.2">
      <c r="I123">
        <v>1000</v>
      </c>
      <c r="J123">
        <v>9000</v>
      </c>
    </row>
    <row r="124" spans="9:10" x14ac:dyDescent="0.2">
      <c r="I124">
        <v>196900</v>
      </c>
      <c r="J124">
        <v>197600</v>
      </c>
    </row>
    <row r="125" spans="9:10" x14ac:dyDescent="0.2">
      <c r="I125">
        <v>8100</v>
      </c>
      <c r="J125">
        <v>157600</v>
      </c>
    </row>
    <row r="126" spans="9:10" x14ac:dyDescent="0.2">
      <c r="I126">
        <v>87900</v>
      </c>
      <c r="J126">
        <v>8000</v>
      </c>
    </row>
    <row r="127" spans="9:10" x14ac:dyDescent="0.2">
      <c r="I127">
        <v>1400</v>
      </c>
      <c r="J127">
        <v>199000</v>
      </c>
    </row>
    <row r="128" spans="9:10" x14ac:dyDescent="0.2">
      <c r="I128">
        <v>121700</v>
      </c>
      <c r="J128">
        <v>180800</v>
      </c>
    </row>
    <row r="129" spans="9:10" x14ac:dyDescent="0.2">
      <c r="I129">
        <v>5700</v>
      </c>
      <c r="J129">
        <v>100</v>
      </c>
    </row>
    <row r="130" spans="9:10" x14ac:dyDescent="0.2">
      <c r="I130">
        <v>41700</v>
      </c>
      <c r="J130">
        <v>2800</v>
      </c>
    </row>
    <row r="131" spans="9:10" x14ac:dyDescent="0.2">
      <c r="I131">
        <v>4800</v>
      </c>
      <c r="J131">
        <v>9300</v>
      </c>
    </row>
    <row r="132" spans="9:10" x14ac:dyDescent="0.2">
      <c r="I132">
        <v>46300</v>
      </c>
      <c r="J132">
        <v>9700</v>
      </c>
    </row>
    <row r="133" spans="9:10" x14ac:dyDescent="0.2">
      <c r="I133">
        <v>67800</v>
      </c>
      <c r="J133">
        <v>9900</v>
      </c>
    </row>
    <row r="134" spans="9:10" x14ac:dyDescent="0.2">
      <c r="I134">
        <v>3000</v>
      </c>
      <c r="J134">
        <v>189200</v>
      </c>
    </row>
    <row r="135" spans="9:10" x14ac:dyDescent="0.2">
      <c r="I135">
        <v>60900</v>
      </c>
      <c r="J135">
        <v>167400</v>
      </c>
    </row>
    <row r="136" spans="9:10" x14ac:dyDescent="0.2">
      <c r="I136">
        <v>137900</v>
      </c>
      <c r="J136">
        <v>2700</v>
      </c>
    </row>
    <row r="137" spans="9:10" x14ac:dyDescent="0.2">
      <c r="I137">
        <v>85600</v>
      </c>
      <c r="J137">
        <v>49700</v>
      </c>
    </row>
    <row r="138" spans="9:10" x14ac:dyDescent="0.2">
      <c r="I138">
        <v>2400</v>
      </c>
      <c r="J138">
        <v>178200</v>
      </c>
    </row>
    <row r="139" spans="9:10" x14ac:dyDescent="0.2">
      <c r="I139">
        <v>3400</v>
      </c>
      <c r="J139">
        <v>7200</v>
      </c>
    </row>
    <row r="140" spans="9:10" x14ac:dyDescent="0.2">
      <c r="I140">
        <v>3800</v>
      </c>
      <c r="J140">
        <v>9100</v>
      </c>
    </row>
    <row r="141" spans="9:10" x14ac:dyDescent="0.2">
      <c r="I141">
        <v>7500</v>
      </c>
      <c r="J141">
        <v>135500</v>
      </c>
    </row>
    <row r="142" spans="9:10" x14ac:dyDescent="0.2">
      <c r="I142">
        <v>9300</v>
      </c>
      <c r="J142">
        <v>109000</v>
      </c>
    </row>
    <row r="143" spans="9:10" x14ac:dyDescent="0.2">
      <c r="I143">
        <v>2400</v>
      </c>
      <c r="J143">
        <v>60400</v>
      </c>
    </row>
    <row r="144" spans="9:10" x14ac:dyDescent="0.2">
      <c r="I144">
        <v>29400</v>
      </c>
      <c r="J144">
        <v>102900</v>
      </c>
    </row>
    <row r="145" spans="9:10" x14ac:dyDescent="0.2">
      <c r="I145">
        <v>168500</v>
      </c>
      <c r="J145">
        <v>97300</v>
      </c>
    </row>
    <row r="146" spans="9:10" x14ac:dyDescent="0.2">
      <c r="I146">
        <v>8400</v>
      </c>
      <c r="J146">
        <v>100</v>
      </c>
    </row>
    <row r="147" spans="9:10" x14ac:dyDescent="0.2">
      <c r="I147">
        <v>2300</v>
      </c>
      <c r="J147">
        <v>7300</v>
      </c>
    </row>
    <row r="148" spans="9:10" x14ac:dyDescent="0.2">
      <c r="I148">
        <v>700</v>
      </c>
      <c r="J148">
        <v>195800</v>
      </c>
    </row>
    <row r="149" spans="9:10" x14ac:dyDescent="0.2">
      <c r="I149">
        <v>2900</v>
      </c>
      <c r="J149">
        <v>29600</v>
      </c>
    </row>
    <row r="150" spans="9:10" x14ac:dyDescent="0.2">
      <c r="I150">
        <v>4500</v>
      </c>
      <c r="J150">
        <v>135600</v>
      </c>
    </row>
    <row r="151" spans="9:10" x14ac:dyDescent="0.2">
      <c r="I151">
        <v>19800</v>
      </c>
      <c r="J151">
        <v>188200</v>
      </c>
    </row>
    <row r="152" spans="9:10" x14ac:dyDescent="0.2">
      <c r="I152">
        <v>6200</v>
      </c>
      <c r="J152">
        <v>113500</v>
      </c>
    </row>
    <row r="153" spans="9:10" x14ac:dyDescent="0.2">
      <c r="I153">
        <v>61500</v>
      </c>
      <c r="J153">
        <v>134600</v>
      </c>
    </row>
    <row r="154" spans="9:10" x14ac:dyDescent="0.2">
      <c r="I154">
        <v>1000</v>
      </c>
      <c r="J154">
        <v>1700</v>
      </c>
    </row>
    <row r="155" spans="9:10" x14ac:dyDescent="0.2">
      <c r="I155">
        <v>4600</v>
      </c>
      <c r="J155">
        <v>163700</v>
      </c>
    </row>
    <row r="156" spans="9:10" x14ac:dyDescent="0.2">
      <c r="I156">
        <v>80500</v>
      </c>
      <c r="J156">
        <v>9400</v>
      </c>
    </row>
    <row r="157" spans="9:10" x14ac:dyDescent="0.2">
      <c r="I157">
        <v>5700</v>
      </c>
      <c r="J157">
        <v>147800</v>
      </c>
    </row>
    <row r="158" spans="9:10" x14ac:dyDescent="0.2">
      <c r="I158">
        <v>5000</v>
      </c>
      <c r="J158">
        <v>5100</v>
      </c>
    </row>
    <row r="159" spans="9:10" x14ac:dyDescent="0.2">
      <c r="I159">
        <v>1800</v>
      </c>
      <c r="J159">
        <v>101400</v>
      </c>
    </row>
    <row r="160" spans="9:10" x14ac:dyDescent="0.2">
      <c r="I160">
        <v>6300</v>
      </c>
      <c r="J160">
        <v>8100</v>
      </c>
    </row>
    <row r="161" spans="9:10" x14ac:dyDescent="0.2">
      <c r="I161">
        <v>1700</v>
      </c>
      <c r="J161">
        <v>7700</v>
      </c>
    </row>
    <row r="162" spans="9:10" x14ac:dyDescent="0.2">
      <c r="I162">
        <v>2900</v>
      </c>
      <c r="J162">
        <v>121400</v>
      </c>
    </row>
    <row r="163" spans="9:10" x14ac:dyDescent="0.2">
      <c r="I163">
        <v>45600</v>
      </c>
      <c r="J163">
        <v>7000</v>
      </c>
    </row>
    <row r="164" spans="9:10" x14ac:dyDescent="0.2">
      <c r="I164">
        <v>4900</v>
      </c>
      <c r="J164">
        <v>6800</v>
      </c>
    </row>
    <row r="165" spans="9:10" x14ac:dyDescent="0.2">
      <c r="I165">
        <v>61600</v>
      </c>
      <c r="J165">
        <v>89900</v>
      </c>
    </row>
    <row r="166" spans="9:10" x14ac:dyDescent="0.2">
      <c r="I166">
        <v>1500</v>
      </c>
      <c r="J166">
        <v>100</v>
      </c>
    </row>
    <row r="167" spans="9:10" x14ac:dyDescent="0.2">
      <c r="I167">
        <v>3500</v>
      </c>
      <c r="J167">
        <v>4800</v>
      </c>
    </row>
    <row r="168" spans="9:10" x14ac:dyDescent="0.2">
      <c r="I168">
        <v>51100</v>
      </c>
      <c r="J168">
        <v>182400</v>
      </c>
    </row>
    <row r="169" spans="9:10" x14ac:dyDescent="0.2">
      <c r="I169">
        <v>7800</v>
      </c>
      <c r="J169">
        <v>4000</v>
      </c>
    </row>
    <row r="170" spans="9:10" x14ac:dyDescent="0.2">
      <c r="I170">
        <v>3900</v>
      </c>
      <c r="J170">
        <v>5000</v>
      </c>
    </row>
    <row r="171" spans="9:10" x14ac:dyDescent="0.2">
      <c r="I171">
        <v>700</v>
      </c>
      <c r="J171">
        <v>6300</v>
      </c>
    </row>
    <row r="172" spans="9:10" x14ac:dyDescent="0.2">
      <c r="I172">
        <v>2700</v>
      </c>
      <c r="J172">
        <v>188800</v>
      </c>
    </row>
    <row r="173" spans="9:10" x14ac:dyDescent="0.2">
      <c r="I173">
        <v>8000</v>
      </c>
      <c r="J173">
        <v>4000</v>
      </c>
    </row>
    <row r="174" spans="9:10" x14ac:dyDescent="0.2">
      <c r="I174">
        <v>2500</v>
      </c>
      <c r="J174">
        <v>153800</v>
      </c>
    </row>
    <row r="175" spans="9:10" x14ac:dyDescent="0.2">
      <c r="I175">
        <v>8400</v>
      </c>
      <c r="J175">
        <v>191500</v>
      </c>
    </row>
    <row r="176" spans="9:10" x14ac:dyDescent="0.2">
      <c r="I176">
        <v>900</v>
      </c>
      <c r="J176">
        <v>8500</v>
      </c>
    </row>
    <row r="177" spans="9:10" x14ac:dyDescent="0.2">
      <c r="I177">
        <v>6300</v>
      </c>
      <c r="J177">
        <v>196600</v>
      </c>
    </row>
    <row r="178" spans="9:10" x14ac:dyDescent="0.2">
      <c r="I178">
        <v>800</v>
      </c>
      <c r="J178">
        <v>4200</v>
      </c>
    </row>
    <row r="179" spans="9:10" x14ac:dyDescent="0.2">
      <c r="I179">
        <v>1800</v>
      </c>
      <c r="J179">
        <v>91400</v>
      </c>
    </row>
    <row r="180" spans="9:10" x14ac:dyDescent="0.2">
      <c r="I180">
        <v>600</v>
      </c>
      <c r="J180">
        <v>90600</v>
      </c>
    </row>
    <row r="181" spans="9:10" x14ac:dyDescent="0.2">
      <c r="I181">
        <v>3500</v>
      </c>
      <c r="J181">
        <v>5200</v>
      </c>
    </row>
    <row r="182" spans="9:10" x14ac:dyDescent="0.2">
      <c r="I182">
        <v>900</v>
      </c>
      <c r="J182">
        <v>183800</v>
      </c>
    </row>
    <row r="183" spans="9:10" x14ac:dyDescent="0.2">
      <c r="I183">
        <v>2100</v>
      </c>
      <c r="J183">
        <v>9800</v>
      </c>
    </row>
    <row r="184" spans="9:10" x14ac:dyDescent="0.2">
      <c r="I184">
        <v>2800</v>
      </c>
      <c r="J184">
        <v>193400</v>
      </c>
    </row>
    <row r="185" spans="9:10" x14ac:dyDescent="0.2">
      <c r="I185">
        <v>32900</v>
      </c>
      <c r="J185">
        <v>163800</v>
      </c>
    </row>
    <row r="186" spans="9:10" x14ac:dyDescent="0.2">
      <c r="I186">
        <v>6300</v>
      </c>
      <c r="J186">
        <v>100</v>
      </c>
    </row>
    <row r="187" spans="9:10" x14ac:dyDescent="0.2">
      <c r="I187">
        <v>59100</v>
      </c>
      <c r="J187">
        <v>153600</v>
      </c>
    </row>
    <row r="188" spans="9:10" x14ac:dyDescent="0.2">
      <c r="I188">
        <v>2200</v>
      </c>
      <c r="J188">
        <v>7500</v>
      </c>
    </row>
    <row r="189" spans="9:10" x14ac:dyDescent="0.2">
      <c r="I189">
        <v>1400</v>
      </c>
      <c r="J189">
        <v>89900</v>
      </c>
    </row>
    <row r="190" spans="9:10" x14ac:dyDescent="0.2">
      <c r="I190">
        <v>117900</v>
      </c>
      <c r="J190">
        <v>2100</v>
      </c>
    </row>
    <row r="191" spans="9:10" x14ac:dyDescent="0.2">
      <c r="I191">
        <v>7100</v>
      </c>
      <c r="J191">
        <v>168500</v>
      </c>
    </row>
    <row r="192" spans="9:10" x14ac:dyDescent="0.2">
      <c r="I192">
        <v>98700</v>
      </c>
      <c r="J192">
        <v>147800</v>
      </c>
    </row>
    <row r="193" spans="9:10" x14ac:dyDescent="0.2">
      <c r="I193">
        <v>33700</v>
      </c>
      <c r="J193">
        <v>8600</v>
      </c>
    </row>
    <row r="194" spans="9:10" x14ac:dyDescent="0.2">
      <c r="I194">
        <v>3300</v>
      </c>
      <c r="J194">
        <v>125400</v>
      </c>
    </row>
    <row r="195" spans="9:10" x14ac:dyDescent="0.2">
      <c r="I195">
        <v>20700</v>
      </c>
      <c r="J195">
        <v>8800</v>
      </c>
    </row>
    <row r="196" spans="9:10" x14ac:dyDescent="0.2">
      <c r="I196">
        <v>9600</v>
      </c>
      <c r="J196">
        <v>50500</v>
      </c>
    </row>
    <row r="197" spans="9:10" x14ac:dyDescent="0.2">
      <c r="I197">
        <v>66200</v>
      </c>
      <c r="J197">
        <v>96700</v>
      </c>
    </row>
    <row r="198" spans="9:10" x14ac:dyDescent="0.2">
      <c r="I198">
        <v>173800</v>
      </c>
      <c r="J198">
        <v>2100</v>
      </c>
    </row>
    <row r="199" spans="9:10" x14ac:dyDescent="0.2">
      <c r="I199">
        <v>94500</v>
      </c>
      <c r="J199">
        <v>189200</v>
      </c>
    </row>
    <row r="200" spans="9:10" x14ac:dyDescent="0.2">
      <c r="I200">
        <v>69800</v>
      </c>
      <c r="J200">
        <v>9000</v>
      </c>
    </row>
    <row r="201" spans="9:10" x14ac:dyDescent="0.2">
      <c r="I201">
        <v>900</v>
      </c>
      <c r="J201">
        <v>5100</v>
      </c>
    </row>
    <row r="202" spans="9:10" x14ac:dyDescent="0.2">
      <c r="I202">
        <v>74100</v>
      </c>
      <c r="J202">
        <v>105000</v>
      </c>
    </row>
    <row r="203" spans="9:10" x14ac:dyDescent="0.2">
      <c r="I203">
        <v>33600</v>
      </c>
      <c r="J203">
        <v>89100</v>
      </c>
    </row>
    <row r="204" spans="9:10" x14ac:dyDescent="0.2">
      <c r="I204">
        <v>6100</v>
      </c>
      <c r="J204">
        <v>151300</v>
      </c>
    </row>
    <row r="205" spans="9:10" x14ac:dyDescent="0.2">
      <c r="I205">
        <v>2300</v>
      </c>
      <c r="J205">
        <v>9800</v>
      </c>
    </row>
    <row r="206" spans="9:10" x14ac:dyDescent="0.2">
      <c r="I206">
        <v>4000</v>
      </c>
      <c r="J206">
        <v>178000</v>
      </c>
    </row>
    <row r="207" spans="9:10" x14ac:dyDescent="0.2">
      <c r="I207">
        <v>59700</v>
      </c>
      <c r="J207">
        <v>77000</v>
      </c>
    </row>
    <row r="208" spans="9:10" x14ac:dyDescent="0.2">
      <c r="I208">
        <v>5500</v>
      </c>
      <c r="J208">
        <v>84900</v>
      </c>
    </row>
    <row r="209" spans="9:10" x14ac:dyDescent="0.2">
      <c r="I209">
        <v>3700</v>
      </c>
      <c r="J209">
        <v>184800</v>
      </c>
    </row>
    <row r="210" spans="9:10" x14ac:dyDescent="0.2">
      <c r="I210">
        <v>5200</v>
      </c>
      <c r="J210">
        <v>180100</v>
      </c>
    </row>
    <row r="211" spans="9:10" x14ac:dyDescent="0.2">
      <c r="I211">
        <v>900</v>
      </c>
      <c r="J211">
        <v>9000</v>
      </c>
    </row>
    <row r="212" spans="9:10" x14ac:dyDescent="0.2">
      <c r="I212">
        <v>1600</v>
      </c>
      <c r="J212">
        <v>170600</v>
      </c>
    </row>
    <row r="213" spans="9:10" x14ac:dyDescent="0.2">
      <c r="I213">
        <v>1800</v>
      </c>
      <c r="J213">
        <v>9900</v>
      </c>
    </row>
    <row r="214" spans="9:10" x14ac:dyDescent="0.2">
      <c r="I214">
        <v>5200</v>
      </c>
      <c r="J214">
        <v>168700</v>
      </c>
    </row>
    <row r="215" spans="9:10" x14ac:dyDescent="0.2">
      <c r="I215">
        <v>5400</v>
      </c>
      <c r="J215">
        <v>9300</v>
      </c>
    </row>
    <row r="216" spans="9:10" x14ac:dyDescent="0.2">
      <c r="I216">
        <v>112300</v>
      </c>
      <c r="J216">
        <v>3500</v>
      </c>
    </row>
    <row r="217" spans="9:10" x14ac:dyDescent="0.2">
      <c r="I217">
        <v>900</v>
      </c>
      <c r="J217">
        <v>83300</v>
      </c>
    </row>
    <row r="218" spans="9:10" x14ac:dyDescent="0.2">
      <c r="I218">
        <v>22500</v>
      </c>
      <c r="J218">
        <v>9700</v>
      </c>
    </row>
    <row r="219" spans="9:10" x14ac:dyDescent="0.2">
      <c r="I219">
        <v>3400</v>
      </c>
      <c r="J219">
        <v>96500</v>
      </c>
    </row>
    <row r="220" spans="9:10" x14ac:dyDescent="0.2">
      <c r="I220">
        <v>2500</v>
      </c>
      <c r="J220">
        <v>6000</v>
      </c>
    </row>
    <row r="221" spans="9:10" x14ac:dyDescent="0.2">
      <c r="I221">
        <v>5300</v>
      </c>
      <c r="J221">
        <v>8700</v>
      </c>
    </row>
    <row r="222" spans="9:10" x14ac:dyDescent="0.2">
      <c r="I222">
        <v>6300</v>
      </c>
      <c r="J222">
        <v>9400</v>
      </c>
    </row>
    <row r="223" spans="9:10" x14ac:dyDescent="0.2">
      <c r="I223">
        <v>114400</v>
      </c>
      <c r="J223">
        <v>157600</v>
      </c>
    </row>
    <row r="224" spans="9:10" x14ac:dyDescent="0.2">
      <c r="I224">
        <v>38900</v>
      </c>
      <c r="J224">
        <v>7900</v>
      </c>
    </row>
    <row r="225" spans="9:10" x14ac:dyDescent="0.2">
      <c r="I225">
        <v>83000</v>
      </c>
      <c r="J225">
        <v>7100</v>
      </c>
    </row>
    <row r="226" spans="9:10" x14ac:dyDescent="0.2">
      <c r="I226">
        <v>2400</v>
      </c>
      <c r="J226">
        <v>156800</v>
      </c>
    </row>
    <row r="227" spans="9:10" x14ac:dyDescent="0.2">
      <c r="I227">
        <v>62800</v>
      </c>
      <c r="J227">
        <v>157300</v>
      </c>
    </row>
    <row r="228" spans="9:10" x14ac:dyDescent="0.2">
      <c r="I228">
        <v>800</v>
      </c>
      <c r="J228">
        <v>7900</v>
      </c>
    </row>
    <row r="229" spans="9:10" x14ac:dyDescent="0.2">
      <c r="I229">
        <v>7100</v>
      </c>
      <c r="J229">
        <v>140300</v>
      </c>
    </row>
    <row r="230" spans="9:10" x14ac:dyDescent="0.2">
      <c r="I230">
        <v>46100</v>
      </c>
      <c r="J230">
        <v>100</v>
      </c>
    </row>
    <row r="231" spans="9:10" x14ac:dyDescent="0.2">
      <c r="I231">
        <v>8100</v>
      </c>
      <c r="J231">
        <v>198600</v>
      </c>
    </row>
    <row r="232" spans="9:10" x14ac:dyDescent="0.2">
      <c r="I232">
        <v>1700</v>
      </c>
      <c r="J232">
        <v>195900</v>
      </c>
    </row>
    <row r="233" spans="9:10" x14ac:dyDescent="0.2">
      <c r="I233">
        <v>900</v>
      </c>
      <c r="J233">
        <v>189000</v>
      </c>
    </row>
    <row r="234" spans="9:10" x14ac:dyDescent="0.2">
      <c r="I234">
        <v>48900</v>
      </c>
      <c r="J234">
        <v>7500</v>
      </c>
    </row>
    <row r="235" spans="9:10" x14ac:dyDescent="0.2">
      <c r="I235">
        <v>39300</v>
      </c>
      <c r="J235">
        <v>85900</v>
      </c>
    </row>
    <row r="236" spans="9:10" x14ac:dyDescent="0.2">
      <c r="I236">
        <v>3400</v>
      </c>
      <c r="J236">
        <v>6700</v>
      </c>
    </row>
    <row r="237" spans="9:10" x14ac:dyDescent="0.2">
      <c r="I237">
        <v>9200</v>
      </c>
      <c r="J237">
        <v>197700</v>
      </c>
    </row>
    <row r="238" spans="9:10" x14ac:dyDescent="0.2">
      <c r="I238">
        <v>7800</v>
      </c>
      <c r="J238">
        <v>8500</v>
      </c>
    </row>
    <row r="239" spans="9:10" x14ac:dyDescent="0.2">
      <c r="I239">
        <v>2100</v>
      </c>
      <c r="J239">
        <v>81600</v>
      </c>
    </row>
    <row r="240" spans="9:10" x14ac:dyDescent="0.2">
      <c r="I240">
        <v>113800</v>
      </c>
      <c r="J240">
        <v>119800</v>
      </c>
    </row>
    <row r="241" spans="9:10" x14ac:dyDescent="0.2">
      <c r="I241">
        <v>5000</v>
      </c>
      <c r="J241">
        <v>169400</v>
      </c>
    </row>
    <row r="242" spans="9:10" x14ac:dyDescent="0.2">
      <c r="I242">
        <v>8700</v>
      </c>
      <c r="J242">
        <v>192100</v>
      </c>
    </row>
    <row r="243" spans="9:10" x14ac:dyDescent="0.2">
      <c r="I243">
        <v>2700</v>
      </c>
      <c r="J243">
        <v>98700</v>
      </c>
    </row>
    <row r="244" spans="9:10" x14ac:dyDescent="0.2">
      <c r="I244">
        <v>1800</v>
      </c>
      <c r="J244">
        <v>4500</v>
      </c>
    </row>
    <row r="245" spans="9:10" x14ac:dyDescent="0.2">
      <c r="I245">
        <v>174500</v>
      </c>
      <c r="J245">
        <v>121700</v>
      </c>
    </row>
    <row r="246" spans="9:10" x14ac:dyDescent="0.2">
      <c r="I246">
        <v>5100</v>
      </c>
      <c r="J246">
        <v>100</v>
      </c>
    </row>
    <row r="247" spans="9:10" x14ac:dyDescent="0.2">
      <c r="I247">
        <v>152400</v>
      </c>
      <c r="J247">
        <v>196700</v>
      </c>
    </row>
    <row r="248" spans="9:10" x14ac:dyDescent="0.2">
      <c r="I248">
        <v>1300</v>
      </c>
      <c r="J248">
        <v>118400</v>
      </c>
    </row>
    <row r="249" spans="9:10" x14ac:dyDescent="0.2">
      <c r="I249">
        <v>8100</v>
      </c>
      <c r="J249">
        <v>10000</v>
      </c>
    </row>
    <row r="250" spans="9:10" x14ac:dyDescent="0.2">
      <c r="I250">
        <v>8300</v>
      </c>
      <c r="J250">
        <v>120700</v>
      </c>
    </row>
    <row r="251" spans="9:10" x14ac:dyDescent="0.2">
      <c r="I251">
        <v>28400</v>
      </c>
      <c r="J251">
        <v>9100</v>
      </c>
    </row>
    <row r="252" spans="9:10" x14ac:dyDescent="0.2">
      <c r="I252">
        <v>102500</v>
      </c>
      <c r="J252">
        <v>106800</v>
      </c>
    </row>
    <row r="253" spans="9:10" x14ac:dyDescent="0.2">
      <c r="I253">
        <v>5400</v>
      </c>
      <c r="J253">
        <v>9100</v>
      </c>
    </row>
    <row r="254" spans="9:10" x14ac:dyDescent="0.2">
      <c r="I254">
        <v>6200</v>
      </c>
      <c r="J254">
        <v>10000</v>
      </c>
    </row>
    <row r="255" spans="9:10" x14ac:dyDescent="0.2">
      <c r="I255">
        <v>2100</v>
      </c>
      <c r="J255">
        <v>79400</v>
      </c>
    </row>
    <row r="256" spans="9:10" x14ac:dyDescent="0.2">
      <c r="I256">
        <v>900</v>
      </c>
      <c r="J256">
        <v>27500</v>
      </c>
    </row>
    <row r="257" spans="9:10" x14ac:dyDescent="0.2">
      <c r="I257">
        <v>148400</v>
      </c>
      <c r="J257">
        <v>197900</v>
      </c>
    </row>
    <row r="258" spans="9:10" x14ac:dyDescent="0.2">
      <c r="I258">
        <v>116500</v>
      </c>
      <c r="J258">
        <v>5600</v>
      </c>
    </row>
    <row r="259" spans="9:10" x14ac:dyDescent="0.2">
      <c r="I259">
        <v>146400</v>
      </c>
      <c r="J259">
        <v>5300</v>
      </c>
    </row>
    <row r="260" spans="9:10" x14ac:dyDescent="0.2">
      <c r="I260">
        <v>33800</v>
      </c>
      <c r="J260">
        <v>145600</v>
      </c>
    </row>
    <row r="261" spans="9:10" x14ac:dyDescent="0.2">
      <c r="I261">
        <v>2400</v>
      </c>
      <c r="J261">
        <v>184100</v>
      </c>
    </row>
    <row r="262" spans="9:10" x14ac:dyDescent="0.2">
      <c r="I262">
        <v>98800</v>
      </c>
      <c r="J262">
        <v>140000</v>
      </c>
    </row>
    <row r="263" spans="9:10" x14ac:dyDescent="0.2">
      <c r="I263">
        <v>134300</v>
      </c>
      <c r="J263">
        <v>6000</v>
      </c>
    </row>
    <row r="264" spans="9:10" x14ac:dyDescent="0.2">
      <c r="I264">
        <v>71200</v>
      </c>
      <c r="J264">
        <v>180400</v>
      </c>
    </row>
    <row r="265" spans="9:10" x14ac:dyDescent="0.2">
      <c r="I265">
        <v>4700</v>
      </c>
      <c r="J265">
        <v>9100</v>
      </c>
    </row>
    <row r="266" spans="9:10" x14ac:dyDescent="0.2">
      <c r="I266">
        <v>1200</v>
      </c>
      <c r="J266">
        <v>164100</v>
      </c>
    </row>
    <row r="267" spans="9:10" x14ac:dyDescent="0.2">
      <c r="I267">
        <v>1400</v>
      </c>
      <c r="J267">
        <v>7400</v>
      </c>
    </row>
    <row r="268" spans="9:10" x14ac:dyDescent="0.2">
      <c r="I268">
        <v>5600</v>
      </c>
      <c r="J268">
        <v>100</v>
      </c>
    </row>
    <row r="269" spans="9:10" x14ac:dyDescent="0.2">
      <c r="I269">
        <v>3600</v>
      </c>
      <c r="J269">
        <v>8700</v>
      </c>
    </row>
    <row r="270" spans="9:10" x14ac:dyDescent="0.2">
      <c r="I270">
        <v>3100</v>
      </c>
      <c r="J270">
        <v>169700</v>
      </c>
    </row>
    <row r="271" spans="9:10" x14ac:dyDescent="0.2">
      <c r="I271">
        <v>5000</v>
      </c>
      <c r="J271">
        <v>6200</v>
      </c>
    </row>
    <row r="272" spans="9:10" x14ac:dyDescent="0.2">
      <c r="I272">
        <v>4000</v>
      </c>
      <c r="J272">
        <v>118000</v>
      </c>
    </row>
    <row r="273" spans="9:10" x14ac:dyDescent="0.2">
      <c r="I273">
        <v>7400</v>
      </c>
      <c r="J273">
        <v>193200</v>
      </c>
    </row>
    <row r="274" spans="9:10" x14ac:dyDescent="0.2">
      <c r="I274">
        <v>68800</v>
      </c>
      <c r="J274">
        <v>4200</v>
      </c>
    </row>
    <row r="275" spans="9:10" x14ac:dyDescent="0.2">
      <c r="I275">
        <v>2400</v>
      </c>
      <c r="J275">
        <v>117000</v>
      </c>
    </row>
    <row r="276" spans="9:10" x14ac:dyDescent="0.2">
      <c r="I276">
        <v>8600</v>
      </c>
      <c r="J276">
        <v>74700</v>
      </c>
    </row>
    <row r="277" spans="9:10" x14ac:dyDescent="0.2">
      <c r="I277">
        <v>29600</v>
      </c>
      <c r="J277">
        <v>10000</v>
      </c>
    </row>
    <row r="278" spans="9:10" x14ac:dyDescent="0.2">
      <c r="I278">
        <v>110300</v>
      </c>
      <c r="J278">
        <v>5300</v>
      </c>
    </row>
    <row r="279" spans="9:10" x14ac:dyDescent="0.2">
      <c r="I279">
        <v>5300</v>
      </c>
      <c r="J279">
        <v>3900</v>
      </c>
    </row>
    <row r="280" spans="9:10" x14ac:dyDescent="0.2">
      <c r="I280">
        <v>9200</v>
      </c>
      <c r="J280">
        <v>6900</v>
      </c>
    </row>
    <row r="281" spans="9:10" x14ac:dyDescent="0.2">
      <c r="I281">
        <v>2400</v>
      </c>
      <c r="J281">
        <v>100</v>
      </c>
    </row>
    <row r="282" spans="9:10" x14ac:dyDescent="0.2">
      <c r="I282">
        <v>56800</v>
      </c>
      <c r="J282">
        <v>167500</v>
      </c>
    </row>
    <row r="283" spans="9:10" x14ac:dyDescent="0.2">
      <c r="I283">
        <v>900</v>
      </c>
      <c r="J283">
        <v>48300</v>
      </c>
    </row>
    <row r="284" spans="9:10" x14ac:dyDescent="0.2">
      <c r="I284">
        <v>2500</v>
      </c>
      <c r="J284">
        <v>43800</v>
      </c>
    </row>
    <row r="285" spans="9:10" x14ac:dyDescent="0.2">
      <c r="I285">
        <v>3200</v>
      </c>
      <c r="J285">
        <v>97200</v>
      </c>
    </row>
    <row r="286" spans="9:10" x14ac:dyDescent="0.2">
      <c r="I286">
        <v>1300</v>
      </c>
      <c r="J286">
        <v>125600</v>
      </c>
    </row>
    <row r="287" spans="9:10" x14ac:dyDescent="0.2">
      <c r="I287">
        <v>25500</v>
      </c>
      <c r="J287">
        <v>9400</v>
      </c>
    </row>
    <row r="288" spans="9:10" x14ac:dyDescent="0.2">
      <c r="I288">
        <v>18000</v>
      </c>
      <c r="J288">
        <v>110800</v>
      </c>
    </row>
    <row r="289" spans="9:10" x14ac:dyDescent="0.2">
      <c r="I289">
        <v>172700</v>
      </c>
      <c r="J289">
        <v>93800</v>
      </c>
    </row>
    <row r="290" spans="9:10" x14ac:dyDescent="0.2">
      <c r="I290">
        <v>7800</v>
      </c>
      <c r="J290">
        <v>108700</v>
      </c>
    </row>
    <row r="291" spans="9:10" x14ac:dyDescent="0.2">
      <c r="I291">
        <v>9100</v>
      </c>
      <c r="J291">
        <v>61200</v>
      </c>
    </row>
    <row r="292" spans="9:10" x14ac:dyDescent="0.2">
      <c r="I292">
        <v>5900</v>
      </c>
      <c r="J292">
        <v>9000</v>
      </c>
    </row>
    <row r="293" spans="9:10" x14ac:dyDescent="0.2">
      <c r="I293">
        <v>177700</v>
      </c>
      <c r="J293">
        <v>2100</v>
      </c>
    </row>
    <row r="294" spans="9:10" x14ac:dyDescent="0.2">
      <c r="I294">
        <v>800</v>
      </c>
      <c r="J294">
        <v>2000</v>
      </c>
    </row>
    <row r="295" spans="9:10" x14ac:dyDescent="0.2">
      <c r="I295">
        <v>7600</v>
      </c>
      <c r="J295">
        <v>7100</v>
      </c>
    </row>
    <row r="296" spans="9:10" x14ac:dyDescent="0.2">
      <c r="I296">
        <v>900</v>
      </c>
      <c r="J296">
        <v>7800</v>
      </c>
    </row>
    <row r="297" spans="9:10" x14ac:dyDescent="0.2">
      <c r="I297">
        <v>8300</v>
      </c>
      <c r="J297">
        <v>84500</v>
      </c>
    </row>
    <row r="298" spans="9:10" x14ac:dyDescent="0.2">
      <c r="I298">
        <v>1600</v>
      </c>
      <c r="J298">
        <v>100</v>
      </c>
    </row>
    <row r="299" spans="9:10" x14ac:dyDescent="0.2">
      <c r="I299">
        <v>115600</v>
      </c>
      <c r="J299">
        <v>9700</v>
      </c>
    </row>
    <row r="300" spans="9:10" x14ac:dyDescent="0.2">
      <c r="I300">
        <v>2600</v>
      </c>
      <c r="J300">
        <v>5200</v>
      </c>
    </row>
    <row r="301" spans="9:10" x14ac:dyDescent="0.2">
      <c r="I301">
        <v>9800</v>
      </c>
      <c r="J301">
        <v>140800</v>
      </c>
    </row>
    <row r="302" spans="9:10" x14ac:dyDescent="0.2">
      <c r="I302">
        <v>84400</v>
      </c>
      <c r="J302">
        <v>92500</v>
      </c>
    </row>
    <row r="303" spans="9:10" x14ac:dyDescent="0.2">
      <c r="I303">
        <v>5300</v>
      </c>
      <c r="J303">
        <v>3200</v>
      </c>
    </row>
    <row r="304" spans="9:10" x14ac:dyDescent="0.2">
      <c r="I304">
        <v>2800</v>
      </c>
      <c r="J304">
        <v>8900</v>
      </c>
    </row>
    <row r="305" spans="9:10" x14ac:dyDescent="0.2">
      <c r="I305">
        <v>4200</v>
      </c>
      <c r="J305">
        <v>7100</v>
      </c>
    </row>
    <row r="306" spans="9:10" x14ac:dyDescent="0.2">
      <c r="I306">
        <v>1300</v>
      </c>
      <c r="J306">
        <v>9600</v>
      </c>
    </row>
    <row r="307" spans="9:10" x14ac:dyDescent="0.2">
      <c r="I307">
        <v>66100</v>
      </c>
      <c r="J307">
        <v>121600</v>
      </c>
    </row>
    <row r="308" spans="9:10" x14ac:dyDescent="0.2">
      <c r="I308">
        <v>29500</v>
      </c>
      <c r="J308">
        <v>86200</v>
      </c>
    </row>
    <row r="309" spans="9:10" x14ac:dyDescent="0.2">
      <c r="I309">
        <v>9500</v>
      </c>
      <c r="J309">
        <v>8100</v>
      </c>
    </row>
    <row r="310" spans="9:10" x14ac:dyDescent="0.2">
      <c r="I310">
        <v>6300</v>
      </c>
      <c r="J310">
        <v>8800</v>
      </c>
    </row>
    <row r="311" spans="9:10" x14ac:dyDescent="0.2">
      <c r="I311">
        <v>5200</v>
      </c>
      <c r="J311">
        <v>100</v>
      </c>
    </row>
    <row r="312" spans="9:10" x14ac:dyDescent="0.2">
      <c r="I312">
        <v>6000</v>
      </c>
      <c r="J312">
        <v>4900</v>
      </c>
    </row>
    <row r="313" spans="9:10" x14ac:dyDescent="0.2">
      <c r="I313">
        <v>5800</v>
      </c>
      <c r="J313">
        <v>4000</v>
      </c>
    </row>
    <row r="314" spans="9:10" x14ac:dyDescent="0.2">
      <c r="I314">
        <v>105300</v>
      </c>
      <c r="J314">
        <v>7300</v>
      </c>
    </row>
    <row r="315" spans="9:10" x14ac:dyDescent="0.2">
      <c r="I315">
        <v>20000</v>
      </c>
      <c r="J315">
        <v>161900</v>
      </c>
    </row>
    <row r="316" spans="9:10" x14ac:dyDescent="0.2">
      <c r="I316">
        <v>3000</v>
      </c>
      <c r="J316">
        <v>7700</v>
      </c>
    </row>
    <row r="317" spans="9:10" x14ac:dyDescent="0.2">
      <c r="I317">
        <v>3700</v>
      </c>
      <c r="J317">
        <v>7900</v>
      </c>
    </row>
    <row r="318" spans="9:10" x14ac:dyDescent="0.2">
      <c r="I318">
        <v>94900</v>
      </c>
      <c r="J318">
        <v>8300</v>
      </c>
    </row>
    <row r="319" spans="9:10" x14ac:dyDescent="0.2">
      <c r="I319">
        <v>6800</v>
      </c>
      <c r="J319">
        <v>163600</v>
      </c>
    </row>
    <row r="320" spans="9:10" x14ac:dyDescent="0.2">
      <c r="I320">
        <v>72400</v>
      </c>
      <c r="J320">
        <v>2700</v>
      </c>
    </row>
    <row r="321" spans="9:10" x14ac:dyDescent="0.2">
      <c r="I321">
        <v>20100</v>
      </c>
      <c r="J321">
        <v>81300</v>
      </c>
    </row>
    <row r="322" spans="9:10" x14ac:dyDescent="0.2">
      <c r="I322">
        <v>31200</v>
      </c>
      <c r="J322">
        <v>170800</v>
      </c>
    </row>
    <row r="323" spans="9:10" x14ac:dyDescent="0.2">
      <c r="I323">
        <v>6700</v>
      </c>
      <c r="J323">
        <v>150600</v>
      </c>
    </row>
    <row r="324" spans="9:10" x14ac:dyDescent="0.2">
      <c r="I324">
        <v>2700</v>
      </c>
      <c r="J324">
        <v>7800</v>
      </c>
    </row>
    <row r="325" spans="9:10" x14ac:dyDescent="0.2">
      <c r="I325">
        <v>6200</v>
      </c>
      <c r="J325">
        <v>159800</v>
      </c>
    </row>
    <row r="326" spans="9:10" x14ac:dyDescent="0.2">
      <c r="I326">
        <v>43800</v>
      </c>
      <c r="J326">
        <v>8800</v>
      </c>
    </row>
    <row r="327" spans="9:10" x14ac:dyDescent="0.2">
      <c r="I327">
        <v>18900</v>
      </c>
      <c r="J327">
        <v>179100</v>
      </c>
    </row>
    <row r="328" spans="9:10" x14ac:dyDescent="0.2">
      <c r="I328">
        <v>86400</v>
      </c>
      <c r="J328">
        <v>100</v>
      </c>
    </row>
    <row r="329" spans="9:10" x14ac:dyDescent="0.2">
      <c r="I329">
        <v>8900</v>
      </c>
      <c r="J329">
        <v>6500</v>
      </c>
    </row>
    <row r="330" spans="9:10" x14ac:dyDescent="0.2">
      <c r="I330">
        <v>700</v>
      </c>
      <c r="J330">
        <v>9100</v>
      </c>
    </row>
    <row r="331" spans="9:10" x14ac:dyDescent="0.2">
      <c r="I331">
        <v>600</v>
      </c>
      <c r="J331">
        <v>70200</v>
      </c>
    </row>
    <row r="332" spans="9:10" x14ac:dyDescent="0.2">
      <c r="I332">
        <v>121600</v>
      </c>
      <c r="J332">
        <v>6400</v>
      </c>
    </row>
    <row r="333" spans="9:10" x14ac:dyDescent="0.2">
      <c r="I333">
        <v>70300</v>
      </c>
      <c r="J333">
        <v>3700</v>
      </c>
    </row>
    <row r="334" spans="9:10" x14ac:dyDescent="0.2">
      <c r="I334">
        <v>73800</v>
      </c>
      <c r="J334">
        <v>35600</v>
      </c>
    </row>
    <row r="335" spans="9:10" x14ac:dyDescent="0.2">
      <c r="I335">
        <v>108500</v>
      </c>
      <c r="J335">
        <v>160400</v>
      </c>
    </row>
    <row r="336" spans="9:10" x14ac:dyDescent="0.2">
      <c r="I336">
        <v>6300</v>
      </c>
      <c r="J336">
        <v>8700</v>
      </c>
    </row>
    <row r="337" spans="9:10" x14ac:dyDescent="0.2">
      <c r="I337">
        <v>71100</v>
      </c>
      <c r="J337">
        <v>7200</v>
      </c>
    </row>
    <row r="338" spans="9:10" x14ac:dyDescent="0.2">
      <c r="I338">
        <v>5300</v>
      </c>
      <c r="J338">
        <v>7900</v>
      </c>
    </row>
    <row r="339" spans="9:10" x14ac:dyDescent="0.2">
      <c r="I339">
        <v>88700</v>
      </c>
      <c r="J339">
        <v>103200</v>
      </c>
    </row>
    <row r="340" spans="9:10" x14ac:dyDescent="0.2">
      <c r="I340">
        <v>3300</v>
      </c>
      <c r="J340">
        <v>7800</v>
      </c>
    </row>
    <row r="341" spans="9:10" x14ac:dyDescent="0.2">
      <c r="I341">
        <v>3400</v>
      </c>
      <c r="J341">
        <v>43000</v>
      </c>
    </row>
    <row r="342" spans="9:10" x14ac:dyDescent="0.2">
      <c r="I342">
        <v>137600</v>
      </c>
      <c r="J342">
        <v>9600</v>
      </c>
    </row>
    <row r="343" spans="9:10" x14ac:dyDescent="0.2">
      <c r="I343">
        <v>3900</v>
      </c>
      <c r="J343">
        <v>10000</v>
      </c>
    </row>
    <row r="344" spans="9:10" x14ac:dyDescent="0.2">
      <c r="I344">
        <v>10000</v>
      </c>
      <c r="J344">
        <v>172000</v>
      </c>
    </row>
    <row r="345" spans="9:10" x14ac:dyDescent="0.2">
      <c r="I345">
        <v>42800</v>
      </c>
      <c r="J345">
        <v>153700</v>
      </c>
    </row>
    <row r="346" spans="9:10" x14ac:dyDescent="0.2">
      <c r="I346">
        <v>6200</v>
      </c>
      <c r="J346">
        <v>3600</v>
      </c>
    </row>
    <row r="347" spans="9:10" x14ac:dyDescent="0.2">
      <c r="I347">
        <v>1100</v>
      </c>
      <c r="J347">
        <v>100</v>
      </c>
    </row>
    <row r="348" spans="9:10" x14ac:dyDescent="0.2">
      <c r="I348">
        <v>26500</v>
      </c>
      <c r="J348">
        <v>3300</v>
      </c>
    </row>
    <row r="349" spans="9:10" x14ac:dyDescent="0.2">
      <c r="I349">
        <v>8500</v>
      </c>
      <c r="J349">
        <v>187600</v>
      </c>
    </row>
    <row r="350" spans="9:10" x14ac:dyDescent="0.2">
      <c r="I350">
        <v>6400</v>
      </c>
      <c r="J350">
        <v>145000</v>
      </c>
    </row>
    <row r="351" spans="9:10" x14ac:dyDescent="0.2">
      <c r="I351">
        <v>1400</v>
      </c>
      <c r="J351">
        <v>5500</v>
      </c>
    </row>
    <row r="352" spans="9:10" x14ac:dyDescent="0.2">
      <c r="I352">
        <v>4300</v>
      </c>
      <c r="J352">
        <v>5900</v>
      </c>
    </row>
    <row r="353" spans="9:10" x14ac:dyDescent="0.2">
      <c r="I353">
        <v>25600</v>
      </c>
      <c r="J353">
        <v>94900</v>
      </c>
    </row>
    <row r="354" spans="9:10" x14ac:dyDescent="0.2">
      <c r="I354">
        <v>94300</v>
      </c>
      <c r="J354">
        <v>5100</v>
      </c>
    </row>
    <row r="355" spans="9:10" x14ac:dyDescent="0.2">
      <c r="I355">
        <v>5100</v>
      </c>
      <c r="J355">
        <v>121100</v>
      </c>
    </row>
    <row r="356" spans="9:10" x14ac:dyDescent="0.2">
      <c r="I356">
        <v>6400</v>
      </c>
      <c r="J356">
        <v>7000</v>
      </c>
    </row>
    <row r="357" spans="9:10" x14ac:dyDescent="0.2">
      <c r="I357">
        <v>1600</v>
      </c>
      <c r="J357">
        <v>195200</v>
      </c>
    </row>
    <row r="358" spans="9:10" x14ac:dyDescent="0.2">
      <c r="I358">
        <v>1900</v>
      </c>
      <c r="J358">
        <v>7200</v>
      </c>
    </row>
    <row r="359" spans="9:10" x14ac:dyDescent="0.2">
      <c r="I359">
        <v>59200</v>
      </c>
      <c r="J359">
        <v>170600</v>
      </c>
    </row>
    <row r="360" spans="9:10" x14ac:dyDescent="0.2">
      <c r="I360">
        <v>139000</v>
      </c>
      <c r="J360">
        <v>7800</v>
      </c>
    </row>
    <row r="361" spans="9:10" x14ac:dyDescent="0.2">
      <c r="I361">
        <v>9400</v>
      </c>
      <c r="J361">
        <v>9400</v>
      </c>
    </row>
    <row r="362" spans="9:10" x14ac:dyDescent="0.2">
      <c r="I362">
        <v>9200</v>
      </c>
      <c r="J362">
        <v>7800</v>
      </c>
    </row>
    <row r="363" spans="9:10" x14ac:dyDescent="0.2">
      <c r="I363">
        <v>14900</v>
      </c>
      <c r="J363">
        <v>141100</v>
      </c>
    </row>
    <row r="364" spans="9:10" x14ac:dyDescent="0.2">
      <c r="I364">
        <v>10000</v>
      </c>
      <c r="J364">
        <v>6600</v>
      </c>
    </row>
    <row r="365" spans="9:10" x14ac:dyDescent="0.2">
      <c r="I365">
        <v>600</v>
      </c>
      <c r="J365">
        <v>66600</v>
      </c>
    </row>
    <row r="366" spans="9:10" x14ac:dyDescent="0.2">
      <c r="I366">
        <v>35000</v>
      </c>
    </row>
    <row r="367" spans="9:10" x14ac:dyDescent="0.2">
      <c r="I367">
        <v>6900</v>
      </c>
    </row>
    <row r="368" spans="9:10" x14ac:dyDescent="0.2">
      <c r="I368">
        <v>5100</v>
      </c>
    </row>
    <row r="369" spans="9:9" x14ac:dyDescent="0.2">
      <c r="I369">
        <v>6900</v>
      </c>
    </row>
    <row r="370" spans="9:9" x14ac:dyDescent="0.2">
      <c r="I370">
        <v>48800</v>
      </c>
    </row>
    <row r="371" spans="9:9" x14ac:dyDescent="0.2">
      <c r="I371">
        <v>16200</v>
      </c>
    </row>
    <row r="372" spans="9:9" x14ac:dyDescent="0.2">
      <c r="I372">
        <v>97600</v>
      </c>
    </row>
    <row r="373" spans="9:9" x14ac:dyDescent="0.2">
      <c r="I373">
        <v>9700</v>
      </c>
    </row>
    <row r="374" spans="9:9" x14ac:dyDescent="0.2">
      <c r="I374">
        <v>62300</v>
      </c>
    </row>
    <row r="375" spans="9:9" x14ac:dyDescent="0.2">
      <c r="I375">
        <v>1400</v>
      </c>
    </row>
    <row r="376" spans="9:9" x14ac:dyDescent="0.2">
      <c r="I376">
        <v>5400</v>
      </c>
    </row>
    <row r="377" spans="9:9" x14ac:dyDescent="0.2">
      <c r="I377">
        <v>2300</v>
      </c>
    </row>
    <row r="378" spans="9:9" x14ac:dyDescent="0.2">
      <c r="I378">
        <v>1400</v>
      </c>
    </row>
    <row r="379" spans="9:9" x14ac:dyDescent="0.2">
      <c r="I379">
        <v>7500</v>
      </c>
    </row>
    <row r="380" spans="9:9" x14ac:dyDescent="0.2">
      <c r="I380">
        <v>1500</v>
      </c>
    </row>
    <row r="381" spans="9:9" x14ac:dyDescent="0.2">
      <c r="I381">
        <v>2900</v>
      </c>
    </row>
    <row r="382" spans="9:9" x14ac:dyDescent="0.2">
      <c r="I382">
        <v>7300</v>
      </c>
    </row>
    <row r="383" spans="9:9" x14ac:dyDescent="0.2">
      <c r="I383">
        <v>3600</v>
      </c>
    </row>
    <row r="384" spans="9:9" x14ac:dyDescent="0.2">
      <c r="I384">
        <v>5000</v>
      </c>
    </row>
    <row r="385" spans="9:9" x14ac:dyDescent="0.2">
      <c r="I385">
        <v>9200</v>
      </c>
    </row>
    <row r="386" spans="9:9" x14ac:dyDescent="0.2">
      <c r="I386">
        <v>128900</v>
      </c>
    </row>
    <row r="387" spans="9:9" x14ac:dyDescent="0.2">
      <c r="I387">
        <v>42100</v>
      </c>
    </row>
    <row r="388" spans="9:9" x14ac:dyDescent="0.2">
      <c r="I388">
        <v>52000</v>
      </c>
    </row>
    <row r="389" spans="9:9" x14ac:dyDescent="0.2">
      <c r="I389">
        <v>63400</v>
      </c>
    </row>
    <row r="390" spans="9:9" x14ac:dyDescent="0.2">
      <c r="I390">
        <v>8700</v>
      </c>
    </row>
    <row r="391" spans="9:9" x14ac:dyDescent="0.2">
      <c r="I391">
        <v>108400</v>
      </c>
    </row>
    <row r="392" spans="9:9" x14ac:dyDescent="0.2">
      <c r="I392">
        <v>7300</v>
      </c>
    </row>
    <row r="393" spans="9:9" x14ac:dyDescent="0.2">
      <c r="I393">
        <v>1700</v>
      </c>
    </row>
    <row r="394" spans="9:9" x14ac:dyDescent="0.2">
      <c r="I394">
        <v>9800</v>
      </c>
    </row>
    <row r="395" spans="9:9" x14ac:dyDescent="0.2">
      <c r="I395">
        <v>4300</v>
      </c>
    </row>
    <row r="396" spans="9:9" x14ac:dyDescent="0.2">
      <c r="I396">
        <v>800</v>
      </c>
    </row>
    <row r="397" spans="9:9" x14ac:dyDescent="0.2">
      <c r="I397">
        <v>6900</v>
      </c>
    </row>
    <row r="398" spans="9:9" x14ac:dyDescent="0.2">
      <c r="I398">
        <v>38500</v>
      </c>
    </row>
    <row r="399" spans="9:9" x14ac:dyDescent="0.2">
      <c r="I399">
        <v>2000</v>
      </c>
    </row>
    <row r="400" spans="9:9" x14ac:dyDescent="0.2">
      <c r="I400">
        <v>5600</v>
      </c>
    </row>
    <row r="401" spans="9:9" x14ac:dyDescent="0.2">
      <c r="I401">
        <v>8300</v>
      </c>
    </row>
    <row r="402" spans="9:9" x14ac:dyDescent="0.2">
      <c r="I402">
        <v>6900</v>
      </c>
    </row>
    <row r="403" spans="9:9" x14ac:dyDescent="0.2">
      <c r="I403">
        <v>48500</v>
      </c>
    </row>
    <row r="404" spans="9:9" x14ac:dyDescent="0.2">
      <c r="I404">
        <v>4900</v>
      </c>
    </row>
    <row r="405" spans="9:9" x14ac:dyDescent="0.2">
      <c r="I405">
        <v>8400</v>
      </c>
    </row>
    <row r="406" spans="9:9" x14ac:dyDescent="0.2">
      <c r="I406">
        <v>8900</v>
      </c>
    </row>
    <row r="407" spans="9:9" x14ac:dyDescent="0.2">
      <c r="I407">
        <v>5600</v>
      </c>
    </row>
    <row r="408" spans="9:9" x14ac:dyDescent="0.2">
      <c r="I408">
        <v>28800</v>
      </c>
    </row>
    <row r="409" spans="9:9" x14ac:dyDescent="0.2">
      <c r="I409">
        <v>15800</v>
      </c>
    </row>
    <row r="410" spans="9:9" x14ac:dyDescent="0.2">
      <c r="I410">
        <v>4200</v>
      </c>
    </row>
    <row r="411" spans="9:9" x14ac:dyDescent="0.2">
      <c r="I411">
        <v>37100</v>
      </c>
    </row>
    <row r="412" spans="9:9" x14ac:dyDescent="0.2">
      <c r="I412">
        <v>3700</v>
      </c>
    </row>
    <row r="413" spans="9:9" x14ac:dyDescent="0.2">
      <c r="I413">
        <v>1200</v>
      </c>
    </row>
    <row r="414" spans="9:9" x14ac:dyDescent="0.2">
      <c r="I414">
        <v>1200</v>
      </c>
    </row>
    <row r="415" spans="9:9" x14ac:dyDescent="0.2">
      <c r="I415">
        <v>2000</v>
      </c>
    </row>
    <row r="416" spans="9:9" x14ac:dyDescent="0.2">
      <c r="I416">
        <v>55800</v>
      </c>
    </row>
    <row r="417" spans="9:9" x14ac:dyDescent="0.2">
      <c r="I417">
        <v>4900</v>
      </c>
    </row>
    <row r="418" spans="9:9" x14ac:dyDescent="0.2">
      <c r="I418">
        <v>8600</v>
      </c>
    </row>
    <row r="419" spans="9:9" x14ac:dyDescent="0.2">
      <c r="I419">
        <v>3600</v>
      </c>
    </row>
    <row r="420" spans="9:9" x14ac:dyDescent="0.2">
      <c r="I420">
        <v>4700</v>
      </c>
    </row>
    <row r="421" spans="9:9" x14ac:dyDescent="0.2">
      <c r="I421">
        <v>70400</v>
      </c>
    </row>
    <row r="422" spans="9:9" x14ac:dyDescent="0.2">
      <c r="I422">
        <v>4500</v>
      </c>
    </row>
    <row r="423" spans="9:9" x14ac:dyDescent="0.2">
      <c r="I423">
        <v>1300</v>
      </c>
    </row>
    <row r="424" spans="9:9" x14ac:dyDescent="0.2">
      <c r="I424">
        <v>1400</v>
      </c>
    </row>
    <row r="425" spans="9:9" x14ac:dyDescent="0.2">
      <c r="I425">
        <v>29600</v>
      </c>
    </row>
    <row r="426" spans="9:9" x14ac:dyDescent="0.2">
      <c r="I426">
        <v>2200</v>
      </c>
    </row>
    <row r="427" spans="9:9" x14ac:dyDescent="0.2">
      <c r="I427">
        <v>3500</v>
      </c>
    </row>
    <row r="428" spans="9:9" x14ac:dyDescent="0.2">
      <c r="I428">
        <v>5600</v>
      </c>
    </row>
    <row r="429" spans="9:9" x14ac:dyDescent="0.2">
      <c r="I429">
        <v>1100</v>
      </c>
    </row>
    <row r="430" spans="9:9" x14ac:dyDescent="0.2">
      <c r="I430">
        <v>3900</v>
      </c>
    </row>
    <row r="431" spans="9:9" x14ac:dyDescent="0.2">
      <c r="I431">
        <v>4800</v>
      </c>
    </row>
    <row r="432" spans="9:9" x14ac:dyDescent="0.2">
      <c r="I432">
        <v>4300</v>
      </c>
    </row>
    <row r="433" spans="9:9" x14ac:dyDescent="0.2">
      <c r="I433">
        <v>149600</v>
      </c>
    </row>
    <row r="434" spans="9:9" x14ac:dyDescent="0.2">
      <c r="I434">
        <v>53100</v>
      </c>
    </row>
    <row r="435" spans="9:9" x14ac:dyDescent="0.2">
      <c r="I435">
        <v>5000</v>
      </c>
    </row>
    <row r="436" spans="9:9" x14ac:dyDescent="0.2">
      <c r="I436">
        <v>1300</v>
      </c>
    </row>
    <row r="437" spans="9:9" x14ac:dyDescent="0.2">
      <c r="I437">
        <v>5100</v>
      </c>
    </row>
    <row r="438" spans="9:9" x14ac:dyDescent="0.2">
      <c r="I438">
        <v>5100</v>
      </c>
    </row>
    <row r="439" spans="9:9" x14ac:dyDescent="0.2">
      <c r="I439">
        <v>7400</v>
      </c>
    </row>
    <row r="440" spans="9:9" x14ac:dyDescent="0.2">
      <c r="I440">
        <v>88900</v>
      </c>
    </row>
    <row r="441" spans="9:9" x14ac:dyDescent="0.2">
      <c r="I441">
        <v>6700</v>
      </c>
    </row>
    <row r="442" spans="9:9" x14ac:dyDescent="0.2">
      <c r="I442">
        <v>1500</v>
      </c>
    </row>
    <row r="443" spans="9:9" x14ac:dyDescent="0.2">
      <c r="I443">
        <v>1100</v>
      </c>
    </row>
    <row r="444" spans="9:9" x14ac:dyDescent="0.2">
      <c r="I444">
        <v>6600</v>
      </c>
    </row>
    <row r="445" spans="9:9" x14ac:dyDescent="0.2">
      <c r="I445">
        <v>7600</v>
      </c>
    </row>
    <row r="446" spans="9:9" x14ac:dyDescent="0.2">
      <c r="I446">
        <v>3400</v>
      </c>
    </row>
    <row r="447" spans="9:9" x14ac:dyDescent="0.2">
      <c r="I447">
        <v>2300</v>
      </c>
    </row>
    <row r="448" spans="9:9" x14ac:dyDescent="0.2">
      <c r="I448">
        <v>6200</v>
      </c>
    </row>
    <row r="449" spans="9:9" x14ac:dyDescent="0.2">
      <c r="I449">
        <v>6100</v>
      </c>
    </row>
    <row r="450" spans="9:9" x14ac:dyDescent="0.2">
      <c r="I450">
        <v>2600</v>
      </c>
    </row>
    <row r="451" spans="9:9" x14ac:dyDescent="0.2">
      <c r="I451">
        <v>700</v>
      </c>
    </row>
    <row r="452" spans="9:9" x14ac:dyDescent="0.2">
      <c r="I452">
        <v>700</v>
      </c>
    </row>
    <row r="453" spans="9:9" x14ac:dyDescent="0.2">
      <c r="I453">
        <v>6400</v>
      </c>
    </row>
    <row r="454" spans="9:9" x14ac:dyDescent="0.2">
      <c r="I454">
        <v>59700</v>
      </c>
    </row>
    <row r="455" spans="9:9" x14ac:dyDescent="0.2">
      <c r="I455">
        <v>3200</v>
      </c>
    </row>
    <row r="456" spans="9:9" x14ac:dyDescent="0.2">
      <c r="I456">
        <v>9000</v>
      </c>
    </row>
    <row r="457" spans="9:9" x14ac:dyDescent="0.2">
      <c r="I457">
        <v>2300</v>
      </c>
    </row>
    <row r="458" spans="9:9" x14ac:dyDescent="0.2">
      <c r="I458">
        <v>51300</v>
      </c>
    </row>
    <row r="459" spans="9:9" x14ac:dyDescent="0.2">
      <c r="I459">
        <v>700</v>
      </c>
    </row>
    <row r="460" spans="9:9" x14ac:dyDescent="0.2">
      <c r="I460">
        <v>1500</v>
      </c>
    </row>
    <row r="461" spans="9:9" x14ac:dyDescent="0.2">
      <c r="I461">
        <v>4900</v>
      </c>
    </row>
    <row r="462" spans="9:9" x14ac:dyDescent="0.2">
      <c r="I462">
        <v>54000</v>
      </c>
    </row>
    <row r="463" spans="9:9" x14ac:dyDescent="0.2">
      <c r="I463">
        <v>4100</v>
      </c>
    </row>
    <row r="464" spans="9:9" x14ac:dyDescent="0.2">
      <c r="I464">
        <v>85000</v>
      </c>
    </row>
    <row r="465" spans="9:9" x14ac:dyDescent="0.2">
      <c r="I465">
        <v>3600</v>
      </c>
    </row>
    <row r="466" spans="9:9" x14ac:dyDescent="0.2">
      <c r="I466">
        <v>2800</v>
      </c>
    </row>
    <row r="467" spans="9:9" x14ac:dyDescent="0.2">
      <c r="I467">
        <v>2300</v>
      </c>
    </row>
    <row r="468" spans="9:9" x14ac:dyDescent="0.2">
      <c r="I468">
        <v>97100</v>
      </c>
    </row>
    <row r="469" spans="9:9" x14ac:dyDescent="0.2">
      <c r="I469">
        <v>43200</v>
      </c>
    </row>
    <row r="470" spans="9:9" x14ac:dyDescent="0.2">
      <c r="I470">
        <v>6800</v>
      </c>
    </row>
    <row r="471" spans="9:9" x14ac:dyDescent="0.2">
      <c r="I471">
        <v>7300</v>
      </c>
    </row>
    <row r="472" spans="9:9" x14ac:dyDescent="0.2">
      <c r="I472">
        <v>17700</v>
      </c>
    </row>
    <row r="473" spans="9:9" x14ac:dyDescent="0.2">
      <c r="I473">
        <v>6400</v>
      </c>
    </row>
    <row r="474" spans="9:9" x14ac:dyDescent="0.2">
      <c r="I474">
        <v>7700</v>
      </c>
    </row>
    <row r="475" spans="9:9" x14ac:dyDescent="0.2">
      <c r="I475">
        <v>116300</v>
      </c>
    </row>
    <row r="476" spans="9:9" x14ac:dyDescent="0.2">
      <c r="I476">
        <v>9100</v>
      </c>
    </row>
    <row r="477" spans="9:9" x14ac:dyDescent="0.2">
      <c r="I477">
        <v>1500</v>
      </c>
    </row>
    <row r="478" spans="9:9" x14ac:dyDescent="0.2">
      <c r="I478">
        <v>69900</v>
      </c>
    </row>
    <row r="479" spans="9:9" x14ac:dyDescent="0.2">
      <c r="I479">
        <v>1000</v>
      </c>
    </row>
    <row r="480" spans="9:9" x14ac:dyDescent="0.2">
      <c r="I480">
        <v>4700</v>
      </c>
    </row>
    <row r="481" spans="9:9" x14ac:dyDescent="0.2">
      <c r="I481">
        <v>3200</v>
      </c>
    </row>
    <row r="482" spans="9:9" x14ac:dyDescent="0.2">
      <c r="I482">
        <v>6700</v>
      </c>
    </row>
    <row r="483" spans="9:9" x14ac:dyDescent="0.2">
      <c r="I483">
        <v>6000</v>
      </c>
    </row>
    <row r="484" spans="9:9" x14ac:dyDescent="0.2">
      <c r="I484">
        <v>17100</v>
      </c>
    </row>
    <row r="485" spans="9:9" x14ac:dyDescent="0.2">
      <c r="I485">
        <v>171000</v>
      </c>
    </row>
    <row r="486" spans="9:9" x14ac:dyDescent="0.2">
      <c r="I486">
        <v>23400</v>
      </c>
    </row>
    <row r="487" spans="9:9" x14ac:dyDescent="0.2">
      <c r="I487">
        <v>2400</v>
      </c>
    </row>
    <row r="488" spans="9:9" x14ac:dyDescent="0.2">
      <c r="I488">
        <v>5300</v>
      </c>
    </row>
    <row r="489" spans="9:9" x14ac:dyDescent="0.2">
      <c r="I489">
        <v>2000</v>
      </c>
    </row>
    <row r="490" spans="9:9" x14ac:dyDescent="0.2">
      <c r="I490">
        <v>8800</v>
      </c>
    </row>
    <row r="491" spans="9:9" x14ac:dyDescent="0.2">
      <c r="I491">
        <v>3500</v>
      </c>
    </row>
    <row r="492" spans="9:9" x14ac:dyDescent="0.2">
      <c r="I492">
        <v>1400</v>
      </c>
    </row>
    <row r="493" spans="9:9" x14ac:dyDescent="0.2">
      <c r="I493">
        <v>4200</v>
      </c>
    </row>
    <row r="494" spans="9:9" x14ac:dyDescent="0.2">
      <c r="I494">
        <v>81000</v>
      </c>
    </row>
    <row r="495" spans="9:9" x14ac:dyDescent="0.2">
      <c r="I495">
        <v>4800</v>
      </c>
    </row>
    <row r="496" spans="9:9" x14ac:dyDescent="0.2">
      <c r="I496">
        <v>7000</v>
      </c>
    </row>
    <row r="497" spans="9:9" x14ac:dyDescent="0.2">
      <c r="I497">
        <v>71500</v>
      </c>
    </row>
    <row r="498" spans="9:9" x14ac:dyDescent="0.2">
      <c r="I498">
        <v>4700</v>
      </c>
    </row>
    <row r="499" spans="9:9" x14ac:dyDescent="0.2">
      <c r="I499">
        <v>42100</v>
      </c>
    </row>
    <row r="500" spans="9:9" x14ac:dyDescent="0.2">
      <c r="I500">
        <v>40200</v>
      </c>
    </row>
    <row r="501" spans="9:9" x14ac:dyDescent="0.2">
      <c r="I501">
        <v>1000</v>
      </c>
    </row>
    <row r="502" spans="9:9" x14ac:dyDescent="0.2">
      <c r="I502">
        <v>84500</v>
      </c>
    </row>
    <row r="503" spans="9:9" x14ac:dyDescent="0.2">
      <c r="I503">
        <v>800</v>
      </c>
    </row>
    <row r="504" spans="9:9" x14ac:dyDescent="0.2">
      <c r="I504">
        <v>3400</v>
      </c>
    </row>
    <row r="505" spans="9:9" x14ac:dyDescent="0.2">
      <c r="I505">
        <v>1800</v>
      </c>
    </row>
    <row r="506" spans="9:9" x14ac:dyDescent="0.2">
      <c r="I506">
        <v>5800</v>
      </c>
    </row>
    <row r="507" spans="9:9" x14ac:dyDescent="0.2">
      <c r="I507">
        <v>5600</v>
      </c>
    </row>
    <row r="508" spans="9:9" x14ac:dyDescent="0.2">
      <c r="I508">
        <v>134400</v>
      </c>
    </row>
    <row r="509" spans="9:9" x14ac:dyDescent="0.2">
      <c r="I509">
        <v>3000</v>
      </c>
    </row>
    <row r="510" spans="9:9" x14ac:dyDescent="0.2">
      <c r="I510">
        <v>6000</v>
      </c>
    </row>
    <row r="511" spans="9:9" x14ac:dyDescent="0.2">
      <c r="I511">
        <v>8400</v>
      </c>
    </row>
    <row r="512" spans="9:9" x14ac:dyDescent="0.2">
      <c r="I512">
        <v>1700</v>
      </c>
    </row>
    <row r="513" spans="9:9" x14ac:dyDescent="0.2">
      <c r="I513">
        <v>19800</v>
      </c>
    </row>
    <row r="514" spans="9:9" x14ac:dyDescent="0.2">
      <c r="I514">
        <v>3100</v>
      </c>
    </row>
    <row r="515" spans="9:9" x14ac:dyDescent="0.2">
      <c r="I515">
        <v>5600</v>
      </c>
    </row>
    <row r="516" spans="9:9" x14ac:dyDescent="0.2">
      <c r="I516">
        <v>1400</v>
      </c>
    </row>
    <row r="517" spans="9:9" x14ac:dyDescent="0.2">
      <c r="I517">
        <v>7900</v>
      </c>
    </row>
    <row r="518" spans="9:9" x14ac:dyDescent="0.2">
      <c r="I518">
        <v>5500</v>
      </c>
    </row>
    <row r="519" spans="9:9" x14ac:dyDescent="0.2">
      <c r="I519">
        <v>38200</v>
      </c>
    </row>
    <row r="520" spans="9:9" x14ac:dyDescent="0.2">
      <c r="I520">
        <v>1800</v>
      </c>
    </row>
    <row r="521" spans="9:9" x14ac:dyDescent="0.2">
      <c r="I521">
        <v>5800</v>
      </c>
    </row>
    <row r="522" spans="9:9" x14ac:dyDescent="0.2">
      <c r="I522">
        <v>1800</v>
      </c>
    </row>
    <row r="523" spans="9:9" x14ac:dyDescent="0.2">
      <c r="I523">
        <v>125900</v>
      </c>
    </row>
    <row r="524" spans="9:9" x14ac:dyDescent="0.2">
      <c r="I524">
        <v>3800</v>
      </c>
    </row>
    <row r="525" spans="9:9" x14ac:dyDescent="0.2">
      <c r="I525">
        <v>5300</v>
      </c>
    </row>
    <row r="526" spans="9:9" x14ac:dyDescent="0.2">
      <c r="I526">
        <v>51400</v>
      </c>
    </row>
    <row r="527" spans="9:9" x14ac:dyDescent="0.2">
      <c r="I527">
        <v>1700</v>
      </c>
    </row>
    <row r="528" spans="9:9" x14ac:dyDescent="0.2">
      <c r="I528">
        <v>39400</v>
      </c>
    </row>
    <row r="529" spans="9:9" x14ac:dyDescent="0.2">
      <c r="I529">
        <v>3000</v>
      </c>
    </row>
    <row r="530" spans="9:9" x14ac:dyDescent="0.2">
      <c r="I530">
        <v>167400</v>
      </c>
    </row>
    <row r="531" spans="9:9" x14ac:dyDescent="0.2">
      <c r="I531">
        <v>5500</v>
      </c>
    </row>
    <row r="532" spans="9:9" x14ac:dyDescent="0.2">
      <c r="I532">
        <v>3500</v>
      </c>
    </row>
    <row r="533" spans="9:9" x14ac:dyDescent="0.2">
      <c r="I533">
        <v>2300</v>
      </c>
    </row>
    <row r="534" spans="9:9" x14ac:dyDescent="0.2">
      <c r="I534">
        <v>73000</v>
      </c>
    </row>
    <row r="535" spans="9:9" x14ac:dyDescent="0.2">
      <c r="I535">
        <v>6200</v>
      </c>
    </row>
    <row r="536" spans="9:9" x14ac:dyDescent="0.2">
      <c r="I536">
        <v>6100</v>
      </c>
    </row>
    <row r="537" spans="9:9" x14ac:dyDescent="0.2">
      <c r="I537">
        <v>9200</v>
      </c>
    </row>
    <row r="538" spans="9:9" x14ac:dyDescent="0.2">
      <c r="I538">
        <v>7500</v>
      </c>
    </row>
    <row r="539" spans="9:9" x14ac:dyDescent="0.2">
      <c r="I539">
        <v>5900</v>
      </c>
    </row>
    <row r="540" spans="9:9" x14ac:dyDescent="0.2">
      <c r="I540">
        <v>14500</v>
      </c>
    </row>
    <row r="541" spans="9:9" x14ac:dyDescent="0.2">
      <c r="I541">
        <v>42600</v>
      </c>
    </row>
    <row r="542" spans="9:9" x14ac:dyDescent="0.2">
      <c r="I542">
        <v>700</v>
      </c>
    </row>
    <row r="543" spans="9:9" x14ac:dyDescent="0.2">
      <c r="I543">
        <v>9800</v>
      </c>
    </row>
    <row r="544" spans="9:9" x14ac:dyDescent="0.2">
      <c r="I544">
        <v>1100</v>
      </c>
    </row>
    <row r="545" spans="9:9" x14ac:dyDescent="0.2">
      <c r="I545">
        <v>5700</v>
      </c>
    </row>
    <row r="546" spans="9:9" x14ac:dyDescent="0.2">
      <c r="I546">
        <v>3600</v>
      </c>
    </row>
    <row r="547" spans="9:9" x14ac:dyDescent="0.2">
      <c r="I547">
        <v>3700</v>
      </c>
    </row>
    <row r="548" spans="9:9" x14ac:dyDescent="0.2">
      <c r="I548">
        <v>2200</v>
      </c>
    </row>
    <row r="549" spans="9:9" x14ac:dyDescent="0.2">
      <c r="I549">
        <v>1700</v>
      </c>
    </row>
    <row r="550" spans="9:9" x14ac:dyDescent="0.2">
      <c r="I550">
        <v>88400</v>
      </c>
    </row>
    <row r="551" spans="9:9" x14ac:dyDescent="0.2">
      <c r="I551">
        <v>2400</v>
      </c>
    </row>
    <row r="552" spans="9:9" x14ac:dyDescent="0.2">
      <c r="I552">
        <v>7900</v>
      </c>
    </row>
    <row r="553" spans="9:9" x14ac:dyDescent="0.2">
      <c r="I553">
        <v>42700</v>
      </c>
    </row>
    <row r="554" spans="9:9" x14ac:dyDescent="0.2">
      <c r="I554">
        <v>800</v>
      </c>
    </row>
    <row r="555" spans="9:9" x14ac:dyDescent="0.2">
      <c r="I555">
        <v>5400</v>
      </c>
    </row>
    <row r="556" spans="9:9" x14ac:dyDescent="0.2">
      <c r="I556">
        <v>4000</v>
      </c>
    </row>
    <row r="557" spans="9:9" x14ac:dyDescent="0.2">
      <c r="I557">
        <v>1000</v>
      </c>
    </row>
    <row r="558" spans="9:9" x14ac:dyDescent="0.2">
      <c r="I558">
        <v>60200</v>
      </c>
    </row>
    <row r="559" spans="9:9" x14ac:dyDescent="0.2">
      <c r="I559">
        <v>6700</v>
      </c>
    </row>
    <row r="560" spans="9:9" x14ac:dyDescent="0.2">
      <c r="I560">
        <v>129100</v>
      </c>
    </row>
    <row r="561" spans="9:9" x14ac:dyDescent="0.2">
      <c r="I561">
        <v>6500</v>
      </c>
    </row>
    <row r="562" spans="9:9" x14ac:dyDescent="0.2">
      <c r="I562">
        <v>6200</v>
      </c>
    </row>
    <row r="563" spans="9:9" x14ac:dyDescent="0.2">
      <c r="I563">
        <v>2400</v>
      </c>
    </row>
    <row r="564" spans="9:9" x14ac:dyDescent="0.2">
      <c r="I564">
        <v>9800</v>
      </c>
    </row>
    <row r="565" spans="9:9" x14ac:dyDescent="0.2">
      <c r="I565">
        <v>3100</v>
      </c>
    </row>
    <row r="566" spans="9:9" x14ac:dyDescent="0.2">
      <c r="I566">
        <v>97300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B45E-DED5-4247-91D1-F8FB697F0D8A}">
  <sheetPr codeName="Sheet6"/>
  <dimension ref="A1:L566"/>
  <sheetViews>
    <sheetView tabSelected="1" workbookViewId="0">
      <selection activeCell="K1" sqref="K1"/>
    </sheetView>
  </sheetViews>
  <sheetFormatPr baseColWidth="10" defaultRowHeight="16" x14ac:dyDescent="0.2"/>
  <cols>
    <col min="7" max="7" width="15.6640625" customWidth="1"/>
    <col min="11" max="11" width="15.6640625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G1" t="s">
        <v>2115</v>
      </c>
      <c r="K1" t="s">
        <v>2116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G2" t="s">
        <v>2109</v>
      </c>
      <c r="H2" s="7">
        <f>AVERAGE(B2:B566)</f>
        <v>851.14690265486729</v>
      </c>
      <c r="K2" t="s">
        <v>2109</v>
      </c>
      <c r="L2">
        <f>AVERAGE(E2:E365)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G3" t="s">
        <v>2110</v>
      </c>
      <c r="H3">
        <f>MEDIAN(B2:B566)</f>
        <v>201</v>
      </c>
      <c r="K3" t="s">
        <v>2110</v>
      </c>
      <c r="L3">
        <f>MEDIAN(E2:E365)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G4" t="s">
        <v>2111</v>
      </c>
      <c r="H4">
        <f>MIN(B2:B566)</f>
        <v>16</v>
      </c>
      <c r="K4" t="s">
        <v>2111</v>
      </c>
      <c r="L4">
        <f>MIN(E2:E365)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G5" t="s">
        <v>2112</v>
      </c>
      <c r="H5">
        <f>MAX(B2:B566)</f>
        <v>7295</v>
      </c>
      <c r="K5" t="s">
        <v>2112</v>
      </c>
      <c r="L5">
        <f>MAX(E2:E365)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G6" t="s">
        <v>2113</v>
      </c>
      <c r="H6">
        <f>VAR(B2:B566)</f>
        <v>1606216.5936295739</v>
      </c>
      <c r="K6" t="s">
        <v>2113</v>
      </c>
      <c r="L6">
        <f>VAR(E2:E365)</f>
        <v>924113.45496927318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G7" t="s">
        <v>2114</v>
      </c>
      <c r="H7">
        <f>STDEV(B2:B566)</f>
        <v>1267.366006183523</v>
      </c>
      <c r="K7" t="s">
        <v>2114</v>
      </c>
      <c r="L7">
        <f>STDEV(E2:E365)</f>
        <v>961.30819978260524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D1:D1047940">
    <cfRule type="containsText" dxfId="5" priority="4" operator="containsText" text="Live">
      <formula>NOT(ISERROR(SEARCH("Live",D1)))</formula>
    </cfRule>
    <cfRule type="containsText" dxfId="4" priority="5" operator="containsText" text="Successful">
      <formula>NOT(ISERROR(SEARCH("Successful",D1)))</formula>
    </cfRule>
    <cfRule type="containsText" dxfId="3" priority="6" operator="containsText" text="Failed">
      <formula>NOT(ISERROR(SEARCH("Failed",D1)))</formula>
    </cfRule>
  </conditionalFormatting>
  <conditionalFormatting sqref="A1:A1048141">
    <cfRule type="containsText" dxfId="2" priority="1" operator="containsText" text="Live">
      <formula>NOT(ISERROR(SEARCH("Live",A1)))</formula>
    </cfRule>
    <cfRule type="containsText" dxfId="1" priority="2" operator="containsText" text="Successful">
      <formula>NOT(ISERROR(SEARCH("Successful",A1)))</formula>
    </cfRule>
    <cfRule type="containsText" dxfId="0" priority="3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D948-87E4-9A47-8966-3CD472372F82}">
  <sheetPr codeName="Sheet7"/>
  <dimension ref="A1"/>
  <sheetViews>
    <sheetView workbookViewId="0"/>
  </sheetViews>
  <sheetFormatPr baseColWidth="10" defaultRowHeight="16" x14ac:dyDescent="0.2"/>
  <sheetData>
    <row r="1" spans="1:1" x14ac:dyDescent="0.2">
      <c r="A1" t="s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Sheet7</vt:lpstr>
      <vt:lpstr>Sheet8</vt:lpstr>
      <vt:lpstr>Crowdfunding</vt:lpstr>
      <vt:lpstr>crowd funding analysis</vt:lpstr>
      <vt:lpstr>Sheet16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Maaha Saeed</cp:lastModifiedBy>
  <dcterms:created xsi:type="dcterms:W3CDTF">2021-09-29T18:52:28Z</dcterms:created>
  <dcterms:modified xsi:type="dcterms:W3CDTF">2022-12-22T23:37:00Z</dcterms:modified>
</cp:coreProperties>
</file>