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hmoud Saleh\Customers\Waiting Feadback After quoting\WON\King Faisal School CCTV\Last Supplier Quotation\"/>
    </mc:Choice>
  </mc:AlternateContent>
  <xr:revisionPtr revIDLastSave="0" documentId="13_ncr:1_{B5A97289-CCEF-47C6-AD8E-415B8B7ABCC9}" xr6:coauthVersionLast="47" xr6:coauthVersionMax="47" xr10:uidLastSave="{00000000-0000-0000-0000-000000000000}"/>
  <bookViews>
    <workbookView xWindow="-108" yWindow="-108" windowWidth="23256" windowHeight="12456" activeTab="5" xr2:uid="{20BB5F51-DEC2-4FEE-B2D3-3A5266212CBA}"/>
  </bookViews>
  <sheets>
    <sheet name="Sol 1" sheetId="5" r:id="rId1"/>
    <sheet name="Sol2 " sheetId="13" r:id="rId2"/>
    <sheet name="Sol3" sheetId="14" r:id="rId3"/>
    <sheet name="Sol4" sheetId="15" r:id="rId4"/>
    <sheet name="before 25-9" sheetId="17" r:id="rId5"/>
    <sheet name="25-9" sheetId="18" r:id="rId6"/>
    <sheet name="IP TEL-NO RED" sheetId="11" state="hidden" r:id="rId7"/>
    <sheet name="IP TEL" sheetId="8" state="hidden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8" l="1"/>
  <c r="C19" i="18"/>
  <c r="C21" i="18" s="1"/>
  <c r="G18" i="18"/>
  <c r="D18" i="18"/>
  <c r="C18" i="18"/>
  <c r="C15" i="18"/>
  <c r="P13" i="18"/>
  <c r="K11" i="18"/>
  <c r="J11" i="18"/>
  <c r="H11" i="18"/>
  <c r="K7" i="18"/>
  <c r="H7" i="18"/>
  <c r="K6" i="18"/>
  <c r="J6" i="18"/>
  <c r="H6" i="18"/>
  <c r="K5" i="18"/>
  <c r="J5" i="18"/>
  <c r="H5" i="18"/>
  <c r="K4" i="18"/>
  <c r="J4" i="18"/>
  <c r="H4" i="18"/>
  <c r="K3" i="18"/>
  <c r="J3" i="18"/>
  <c r="H3" i="18"/>
  <c r="H11" i="17"/>
  <c r="K11" i="17"/>
  <c r="P13" i="17"/>
  <c r="J12" i="17"/>
  <c r="M5" i="17"/>
  <c r="J11" i="17"/>
  <c r="K5" i="17"/>
  <c r="D18" i="17"/>
  <c r="C18" i="17"/>
  <c r="C15" i="17"/>
  <c r="G18" i="17"/>
  <c r="K7" i="17"/>
  <c r="H7" i="17"/>
  <c r="J6" i="17"/>
  <c r="H6" i="17"/>
  <c r="H5" i="17"/>
  <c r="H12" i="17" s="1"/>
  <c r="K4" i="17"/>
  <c r="H4" i="17"/>
  <c r="K3" i="17"/>
  <c r="H3" i="17"/>
  <c r="I3" i="15"/>
  <c r="O5" i="18" l="1"/>
  <c r="M5" i="18"/>
  <c r="H12" i="18"/>
  <c r="J12" i="18"/>
  <c r="O5" i="17"/>
  <c r="Q6" i="17" s="1"/>
  <c r="H14" i="17"/>
  <c r="J5" i="17"/>
  <c r="C19" i="17"/>
  <c r="C21" i="17" s="1"/>
  <c r="K6" i="17"/>
  <c r="J7" i="17"/>
  <c r="J3" i="17"/>
  <c r="J4" i="17"/>
  <c r="G18" i="15"/>
  <c r="I11" i="15"/>
  <c r="K11" i="15" s="1"/>
  <c r="H11" i="15"/>
  <c r="I9" i="15"/>
  <c r="K9" i="15" s="1"/>
  <c r="H9" i="15"/>
  <c r="I8" i="15"/>
  <c r="K8" i="15" s="1"/>
  <c r="H8" i="15"/>
  <c r="I7" i="15"/>
  <c r="J7" i="15" s="1"/>
  <c r="H7" i="15"/>
  <c r="K6" i="15"/>
  <c r="J6" i="15"/>
  <c r="I6" i="15"/>
  <c r="H6" i="15"/>
  <c r="K5" i="15"/>
  <c r="I5" i="15"/>
  <c r="J5" i="15" s="1"/>
  <c r="H5" i="15"/>
  <c r="I4" i="15"/>
  <c r="K4" i="15" s="1"/>
  <c r="H4" i="15"/>
  <c r="K3" i="15"/>
  <c r="H3" i="15"/>
  <c r="I11" i="14"/>
  <c r="J11" i="14" s="1"/>
  <c r="G18" i="14"/>
  <c r="H11" i="14"/>
  <c r="Q6" i="18" l="1"/>
  <c r="J19" i="18"/>
  <c r="H14" i="18"/>
  <c r="K12" i="18"/>
  <c r="J14" i="17"/>
  <c r="J16" i="17" s="1"/>
  <c r="J11" i="15"/>
  <c r="H12" i="15"/>
  <c r="H14" i="15" s="1"/>
  <c r="J9" i="15"/>
  <c r="K7" i="15"/>
  <c r="J3" i="15"/>
  <c r="J4" i="15"/>
  <c r="J8" i="15"/>
  <c r="K11" i="14"/>
  <c r="I9" i="14"/>
  <c r="K9" i="14" s="1"/>
  <c r="H9" i="14"/>
  <c r="I8" i="14"/>
  <c r="K8" i="14" s="1"/>
  <c r="H8" i="14"/>
  <c r="I7" i="14"/>
  <c r="K7" i="14" s="1"/>
  <c r="H7" i="14"/>
  <c r="I6" i="14"/>
  <c r="H6" i="14"/>
  <c r="I5" i="14"/>
  <c r="K5" i="14" s="1"/>
  <c r="H5" i="14"/>
  <c r="I4" i="14"/>
  <c r="K4" i="14" s="1"/>
  <c r="H4" i="14"/>
  <c r="I3" i="14"/>
  <c r="K3" i="14" s="1"/>
  <c r="H3" i="14"/>
  <c r="G19" i="13"/>
  <c r="K12" i="13"/>
  <c r="J12" i="13"/>
  <c r="H12" i="13"/>
  <c r="I10" i="13"/>
  <c r="K10" i="13" s="1"/>
  <c r="H10" i="13"/>
  <c r="I9" i="13"/>
  <c r="K9" i="13" s="1"/>
  <c r="H9" i="13"/>
  <c r="I8" i="13"/>
  <c r="K8" i="13" s="1"/>
  <c r="H8" i="13"/>
  <c r="I7" i="13"/>
  <c r="K7" i="13" s="1"/>
  <c r="H7" i="13"/>
  <c r="I6" i="13"/>
  <c r="H6" i="13"/>
  <c r="I5" i="13"/>
  <c r="J5" i="13" s="1"/>
  <c r="H5" i="13"/>
  <c r="I4" i="13"/>
  <c r="K4" i="13" s="1"/>
  <c r="H4" i="13"/>
  <c r="I3" i="13"/>
  <c r="J3" i="13" s="1"/>
  <c r="H3" i="13"/>
  <c r="G19" i="5"/>
  <c r="J14" i="18" l="1"/>
  <c r="J16" i="18" s="1"/>
  <c r="K14" i="17"/>
  <c r="J19" i="17"/>
  <c r="K12" i="17"/>
  <c r="J12" i="15"/>
  <c r="J14" i="15"/>
  <c r="J16" i="15" s="1"/>
  <c r="H12" i="14"/>
  <c r="J7" i="14"/>
  <c r="J3" i="14"/>
  <c r="J5" i="14"/>
  <c r="J8" i="14"/>
  <c r="J9" i="14"/>
  <c r="K6" i="14"/>
  <c r="J6" i="14"/>
  <c r="J4" i="14"/>
  <c r="I19" i="13"/>
  <c r="H13" i="13"/>
  <c r="K5" i="13"/>
  <c r="J6" i="13"/>
  <c r="J7" i="13"/>
  <c r="J10" i="13"/>
  <c r="K3" i="13"/>
  <c r="J9" i="13"/>
  <c r="K6" i="13"/>
  <c r="J4" i="13"/>
  <c r="J8" i="13"/>
  <c r="I3" i="5"/>
  <c r="K14" i="18" l="1"/>
  <c r="K14" i="15"/>
  <c r="J19" i="15"/>
  <c r="K12" i="15"/>
  <c r="H14" i="14"/>
  <c r="J12" i="14"/>
  <c r="J19" i="14" s="1"/>
  <c r="J13" i="13"/>
  <c r="K13" i="13" s="1"/>
  <c r="I10" i="5"/>
  <c r="I4" i="5"/>
  <c r="I5" i="5"/>
  <c r="I6" i="5"/>
  <c r="I19" i="5" s="1"/>
  <c r="I7" i="5"/>
  <c r="I8" i="5"/>
  <c r="I9" i="5"/>
  <c r="J14" i="14" l="1"/>
  <c r="J16" i="14" s="1"/>
  <c r="K12" i="14"/>
  <c r="J16" i="13"/>
  <c r="H10" i="5"/>
  <c r="J10" i="5"/>
  <c r="K14" i="14" l="1"/>
  <c r="K10" i="5"/>
  <c r="K12" i="5" l="1"/>
  <c r="J12" i="5"/>
  <c r="H12" i="5"/>
  <c r="J9" i="5"/>
  <c r="H9" i="5"/>
  <c r="K8" i="5"/>
  <c r="J8" i="5"/>
  <c r="K7" i="5"/>
  <c r="J7" i="5"/>
  <c r="H7" i="5"/>
  <c r="K6" i="5"/>
  <c r="J6" i="5"/>
  <c r="H6" i="5"/>
  <c r="K5" i="5"/>
  <c r="J5" i="5"/>
  <c r="H5" i="5"/>
  <c r="K4" i="5"/>
  <c r="J4" i="5"/>
  <c r="H4" i="5"/>
  <c r="K3" i="5"/>
  <c r="J3" i="5"/>
  <c r="H3" i="5"/>
  <c r="J13" i="5" l="1"/>
  <c r="K9" i="5"/>
  <c r="H8" i="5"/>
  <c r="H13" i="5" l="1"/>
  <c r="J16" i="5" s="1"/>
  <c r="K9" i="11"/>
  <c r="K13" i="11"/>
  <c r="K22" i="11"/>
  <c r="H23" i="11" l="1"/>
  <c r="G23" i="11"/>
  <c r="H21" i="11"/>
  <c r="H20" i="11"/>
  <c r="H19" i="11"/>
  <c r="K19" i="11" s="1"/>
  <c r="H18" i="11"/>
  <c r="H17" i="11"/>
  <c r="H16" i="11"/>
  <c r="H15" i="11"/>
  <c r="K15" i="11" s="1"/>
  <c r="H14" i="11"/>
  <c r="H12" i="11"/>
  <c r="G12" i="11"/>
  <c r="H11" i="11"/>
  <c r="G11" i="11"/>
  <c r="H10" i="11"/>
  <c r="G10" i="11"/>
  <c r="H8" i="11"/>
  <c r="G8" i="11"/>
  <c r="H7" i="11"/>
  <c r="G7" i="11"/>
  <c r="H6" i="11"/>
  <c r="G6" i="11"/>
  <c r="H5" i="11"/>
  <c r="G5" i="11"/>
  <c r="H4" i="11"/>
  <c r="G4" i="11"/>
  <c r="H3" i="11"/>
  <c r="G3" i="11"/>
  <c r="G14" i="8"/>
  <c r="H14" i="8"/>
  <c r="J14" i="8" s="1"/>
  <c r="G22" i="8"/>
  <c r="H22" i="8"/>
  <c r="I22" i="8" s="1"/>
  <c r="G23" i="8"/>
  <c r="H23" i="8"/>
  <c r="I23" i="8" s="1"/>
  <c r="G24" i="8"/>
  <c r="H24" i="8"/>
  <c r="I24" i="8" s="1"/>
  <c r="G25" i="8"/>
  <c r="H25" i="8"/>
  <c r="J25" i="8" s="1"/>
  <c r="G26" i="8"/>
  <c r="H26" i="8"/>
  <c r="I26" i="8" s="1"/>
  <c r="G6" i="8"/>
  <c r="H6" i="8"/>
  <c r="I6" i="8" s="1"/>
  <c r="G7" i="8"/>
  <c r="H7" i="8"/>
  <c r="I7" i="8" s="1"/>
  <c r="G8" i="8"/>
  <c r="H8" i="8"/>
  <c r="I8" i="8" s="1"/>
  <c r="G9" i="8"/>
  <c r="H9" i="8"/>
  <c r="J9" i="8" s="1"/>
  <c r="G10" i="8"/>
  <c r="H10" i="8"/>
  <c r="I10" i="8" s="1"/>
  <c r="G11" i="8"/>
  <c r="H11" i="8"/>
  <c r="I11" i="8" s="1"/>
  <c r="G12" i="8"/>
  <c r="H12" i="8"/>
  <c r="I12" i="8" s="1"/>
  <c r="G15" i="8"/>
  <c r="H15" i="8"/>
  <c r="I15" i="8" s="1"/>
  <c r="G16" i="8"/>
  <c r="H16" i="8"/>
  <c r="I16" i="8" s="1"/>
  <c r="G17" i="8"/>
  <c r="H17" i="8"/>
  <c r="I17" i="8" s="1"/>
  <c r="H28" i="8"/>
  <c r="J28" i="8" s="1"/>
  <c r="G28" i="8"/>
  <c r="H21" i="8"/>
  <c r="I21" i="8" s="1"/>
  <c r="G21" i="8"/>
  <c r="H20" i="8"/>
  <c r="J20" i="8" s="1"/>
  <c r="G20" i="8"/>
  <c r="H19" i="8"/>
  <c r="J19" i="8" s="1"/>
  <c r="G19" i="8"/>
  <c r="H5" i="8"/>
  <c r="J5" i="8" s="1"/>
  <c r="G5" i="8"/>
  <c r="H4" i="8"/>
  <c r="J4" i="8" s="1"/>
  <c r="G4" i="8"/>
  <c r="H3" i="8"/>
  <c r="I3" i="8" s="1"/>
  <c r="G3" i="8"/>
  <c r="I3" i="11" l="1"/>
  <c r="K3" i="11"/>
  <c r="J6" i="11"/>
  <c r="K6" i="11"/>
  <c r="I11" i="11"/>
  <c r="K11" i="11"/>
  <c r="J20" i="11"/>
  <c r="K20" i="11"/>
  <c r="J14" i="11"/>
  <c r="K14" i="11"/>
  <c r="I7" i="11"/>
  <c r="K7" i="11"/>
  <c r="I4" i="11"/>
  <c r="K4" i="11"/>
  <c r="J8" i="11"/>
  <c r="K8" i="11"/>
  <c r="J23" i="11"/>
  <c r="K23" i="11"/>
  <c r="J12" i="11"/>
  <c r="K12" i="11"/>
  <c r="J16" i="11"/>
  <c r="K16" i="11"/>
  <c r="I5" i="11"/>
  <c r="K5" i="11"/>
  <c r="J10" i="11"/>
  <c r="K10" i="11"/>
  <c r="J17" i="11"/>
  <c r="K17" i="11"/>
  <c r="J21" i="11"/>
  <c r="K21" i="11"/>
  <c r="J18" i="11"/>
  <c r="K18" i="11"/>
  <c r="J15" i="11"/>
  <c r="G24" i="11"/>
  <c r="J5" i="11"/>
  <c r="I23" i="11"/>
  <c r="I6" i="11"/>
  <c r="J19" i="11"/>
  <c r="J7" i="11"/>
  <c r="J4" i="11"/>
  <c r="I10" i="11"/>
  <c r="I12" i="11"/>
  <c r="I8" i="11"/>
  <c r="I14" i="8"/>
  <c r="J26" i="8"/>
  <c r="I25" i="8"/>
  <c r="J24" i="8"/>
  <c r="J22" i="8"/>
  <c r="J23" i="8"/>
  <c r="I9" i="8"/>
  <c r="J12" i="8"/>
  <c r="J17" i="8"/>
  <c r="J11" i="8"/>
  <c r="J7" i="8"/>
  <c r="J16" i="8"/>
  <c r="J10" i="8"/>
  <c r="J6" i="8"/>
  <c r="I4" i="8"/>
  <c r="I19" i="8"/>
  <c r="J21" i="8"/>
  <c r="G29" i="8"/>
  <c r="I20" i="8"/>
  <c r="I5" i="8"/>
  <c r="I28" i="8"/>
  <c r="I24" i="11" l="1"/>
  <c r="I29" i="8"/>
  <c r="J29" i="8" s="1"/>
  <c r="J24" i="11" l="1"/>
  <c r="K13" i="5"/>
</calcChain>
</file>

<file path=xl/sharedStrings.xml><?xml version="1.0" encoding="utf-8"?>
<sst xmlns="http://schemas.openxmlformats.org/spreadsheetml/2006/main" count="353" uniqueCount="84">
  <si>
    <t>S.#</t>
  </si>
  <si>
    <t>TOTAL</t>
  </si>
  <si>
    <t>Item Description</t>
  </si>
  <si>
    <t>Item Code</t>
  </si>
  <si>
    <t>UOM</t>
  </si>
  <si>
    <t>Qty</t>
  </si>
  <si>
    <t>Ea</t>
  </si>
  <si>
    <t>Unit Cost</t>
  </si>
  <si>
    <t>Total</t>
  </si>
  <si>
    <t>Unit Price</t>
  </si>
  <si>
    <t>Professional Services</t>
  </si>
  <si>
    <t>SRV</t>
  </si>
  <si>
    <t>Lot</t>
  </si>
  <si>
    <t>TOTAL EXCLUDING VAT</t>
  </si>
  <si>
    <t>%</t>
  </si>
  <si>
    <t>IP OFFICE SERVER EDITION MODEL</t>
  </si>
  <si>
    <t>ASP 110 DELL R240 SERVER IPO UC</t>
  </si>
  <si>
    <t>ASBCE CORE DELL 1425 COMPACT IPO</t>
  </si>
  <si>
    <t>POWER CORD UNITED KINGDOM</t>
  </si>
  <si>
    <t>ASBCE R10 STANDARD SERVICES SESSION IPO LIC:CU</t>
  </si>
  <si>
    <t>ASBCE R10 ENCRYPTION FOR IPO LIC:DS</t>
  </si>
  <si>
    <t>IP OFFICE R11 SERVER EDITION LIC:DS</t>
  </si>
  <si>
    <t>IP OFFICE R10+ AVAYA IP ENDPOINT 1 LIC:CU</t>
  </si>
  <si>
    <t>IP OFFICE R10+ SIP TRUNK 1 LIC:CU</t>
  </si>
  <si>
    <t>IP OFFICE R10+ RECEPTIONIST 1 LIC:CU</t>
  </si>
  <si>
    <t>MAINTENANCE COMPREHENSIVE SUPPORT MODEL</t>
  </si>
  <si>
    <t>AVAYA - IP PABX</t>
  </si>
  <si>
    <t>IPO REM TECH SUPT 8X5 - HP DL120G7 1YPP</t>
  </si>
  <si>
    <t>IPO REM TECH SUPT 8X5 - ASBCE PORTWELL CAT8 1YPP</t>
  </si>
  <si>
    <t>IP PHONE OPTIONS</t>
  </si>
  <si>
    <t>J159 IP PHONE</t>
  </si>
  <si>
    <t>J189 IP PHONE</t>
  </si>
  <si>
    <t>AVAYA VANTAGE CORDLESS HANDSET WIDEBAND WITH CHARGING CRADLE KIT</t>
  </si>
  <si>
    <t>J179 IP PHONE GLOBAL NO POWER SUPPLY</t>
  </si>
  <si>
    <t>J139 IP PHONE</t>
  </si>
  <si>
    <t>AVAYA VANTAGE K175 WITH CAMERA WITH WIRELESS</t>
  </si>
  <si>
    <t>AVAYA VANTAGE K155 WITH CAMERA WITH WIRELESS</t>
  </si>
  <si>
    <t>AVAYA VANTAGE 3 CORDED HANDSET KIT</t>
  </si>
  <si>
    <t>VM</t>
  </si>
  <si>
    <t>PC</t>
  </si>
  <si>
    <t>USERS</t>
  </si>
  <si>
    <t>Programming, Testing, and Labelling</t>
  </si>
  <si>
    <t>WORKSTATION FOR RECEPTIONIST</t>
  </si>
  <si>
    <t>WS</t>
  </si>
  <si>
    <t>Workstation for Receptionist</t>
  </si>
  <si>
    <t>IP OFFICE SERVER EDITION</t>
  </si>
  <si>
    <t>*</t>
  </si>
  <si>
    <t>Professional Services:</t>
  </si>
  <si>
    <t>Programming, Testing &amp; Commissioning.</t>
  </si>
  <si>
    <t>Lot.</t>
  </si>
  <si>
    <t>Total - Fire Alarm System</t>
  </si>
  <si>
    <t>System Components - :</t>
  </si>
  <si>
    <t>Unit Cost SAR</t>
  </si>
  <si>
    <t>Unit Cost $</t>
  </si>
  <si>
    <t xml:space="preserve">8MP Panoramic ColorVu Fixed Bullet Network Camera </t>
  </si>
  <si>
    <t xml:space="preserve">6MP IR Network Fisheye Camera </t>
  </si>
  <si>
    <t>ch 2U 8K NVR-32</t>
  </si>
  <si>
    <t>WD Ultrastar 10TB HDD</t>
  </si>
  <si>
    <t>WUS721010ALE6L4</t>
  </si>
  <si>
    <t>DS-9632NI-M8</t>
  </si>
  <si>
    <t>DS-2CD6365G0-IVS</t>
  </si>
  <si>
    <t>DS-2CD2T87G2P-LSU/S</t>
  </si>
  <si>
    <t>DS-2CD2787G2HT-LIZS(2.8-12MM)</t>
  </si>
  <si>
    <t>8 MP Smart Hybrid Light with ColorVu Motorized Varifocal Dome Network Camera</t>
  </si>
  <si>
    <t>DS-7732NXI-I4</t>
  </si>
  <si>
    <t>32-ch 1U AcuSense 4K NVR</t>
  </si>
  <si>
    <t>DS-2CD1163G2-LIU(F)</t>
  </si>
  <si>
    <t>6 MP Smart Hybrid Light Fixed Dome Network Camera</t>
  </si>
  <si>
    <t>DS-2CD1063G2-LIU(F)</t>
  </si>
  <si>
    <t>6 MP Smart Hybrid Light Fixed Bullet Network Camera</t>
  </si>
  <si>
    <t>DS-7732NI-M4</t>
  </si>
  <si>
    <t>32-ch 1.5U 8K NVR</t>
  </si>
  <si>
    <t>From Food Hall Project</t>
  </si>
  <si>
    <t>DS-2CD2387G2H-LIU</t>
  </si>
  <si>
    <t xml:space="preserve">8 MP ColorVu Fixed Turret Network Camera </t>
  </si>
  <si>
    <t>DS-2CD2T87G2H-LI</t>
  </si>
  <si>
    <t>8 MP Smart Hybrid Light with ColorVu Fixed Bullet 
Network Camera</t>
  </si>
  <si>
    <t>Installation, termination, Programming, Testing &amp; Commissioning.</t>
  </si>
  <si>
    <t>8 MP AcuSense Vandal WDR Fixed Dome Network Camera</t>
  </si>
  <si>
    <t>DS-2CD2183G2-I(S)</t>
  </si>
  <si>
    <t>32-ch 2U 8K NVR</t>
  </si>
  <si>
    <t>DS-2CD3956G2-ISU</t>
  </si>
  <si>
    <t>HIKVISION 5 MP Fisheye Network Camera 1.05 mm</t>
  </si>
  <si>
    <r>
      <t xml:space="preserve">WUS721010ALE6L4
</t>
    </r>
    <r>
      <rPr>
        <sz val="10"/>
        <color rgb="FFED0000"/>
        <rFont val="Calibri"/>
        <family val="2"/>
      </rPr>
      <t>WD101PURA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</si>
</sst>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name val="Verdana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color rgb="FFFFFFFF"/>
      <name val="Calibri"/>
      <family val="2"/>
    </font>
    <font>
      <sz val="11"/>
      <color rgb="FFFF0000"/>
      <name val="Calibri"/>
      <family val="2"/>
      <scheme val="minor"/>
    </font>
    <font>
      <sz val="10"/>
      <color rgb="FFED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4120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7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3" fontId="1" fillId="2" borderId="1" xfId="1" applyFont="1" applyFill="1" applyBorder="1" applyAlignment="1">
      <alignment horizontal="center" vertical="center" wrapText="1"/>
    </xf>
    <xf numFmtId="43" fontId="2" fillId="0" borderId="1" xfId="1" applyFont="1" applyBorder="1" applyAlignment="1">
      <alignment horizontal="right" vertical="center" wrapText="1"/>
    </xf>
    <xf numFmtId="43" fontId="1" fillId="3" borderId="1" xfId="1" applyFont="1" applyFill="1" applyBorder="1" applyAlignment="1">
      <alignment horizontal="right" vertical="center" wrapText="1"/>
    </xf>
    <xf numFmtId="9" fontId="2" fillId="0" borderId="1" xfId="2" applyFont="1" applyBorder="1" applyAlignment="1">
      <alignment horizontal="center" vertical="center" wrapText="1"/>
    </xf>
    <xf numFmtId="43" fontId="1" fillId="3" borderId="1" xfId="1" applyFont="1" applyFill="1" applyBorder="1" applyAlignment="1">
      <alignment horizontal="center" vertical="center" wrapText="1"/>
    </xf>
    <xf numFmtId="9" fontId="1" fillId="3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1" fillId="2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2" fillId="4" borderId="1" xfId="0" applyFont="1" applyFill="1" applyBorder="1" applyAlignment="1">
      <alignment horizontal="left" vertical="center" wrapText="1"/>
    </xf>
    <xf numFmtId="43" fontId="2" fillId="4" borderId="1" xfId="1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9" fontId="1" fillId="2" borderId="0" xfId="2" applyFont="1" applyFill="1" applyBorder="1" applyAlignment="1">
      <alignment horizontal="center" vertical="center" wrapText="1"/>
    </xf>
    <xf numFmtId="43" fontId="2" fillId="0" borderId="0" xfId="2" applyNumberFormat="1" applyFont="1" applyBorder="1" applyAlignment="1">
      <alignment horizontal="center" vertical="center" wrapText="1"/>
    </xf>
    <xf numFmtId="0" fontId="8" fillId="0" borderId="0" xfId="3" applyFont="1"/>
    <xf numFmtId="0" fontId="4" fillId="0" borderId="0" xfId="3"/>
    <xf numFmtId="0" fontId="4" fillId="5" borderId="0" xfId="3" applyFill="1"/>
    <xf numFmtId="0" fontId="5" fillId="3" borderId="1" xfId="4" applyFont="1" applyFill="1" applyBorder="1" applyAlignment="1">
      <alignment horizontal="center" vertical="center"/>
    </xf>
    <xf numFmtId="0" fontId="5" fillId="3" borderId="2" xfId="4" applyFont="1" applyFill="1" applyBorder="1" applyAlignment="1">
      <alignment vertical="center"/>
    </xf>
    <xf numFmtId="0" fontId="5" fillId="3" borderId="3" xfId="4" applyFont="1" applyFill="1" applyBorder="1" applyAlignment="1">
      <alignment vertical="center"/>
    </xf>
    <xf numFmtId="0" fontId="5" fillId="3" borderId="4" xfId="4" applyFont="1" applyFill="1" applyBorder="1" applyAlignment="1">
      <alignment vertical="center"/>
    </xf>
    <xf numFmtId="0" fontId="9" fillId="0" borderId="1" xfId="4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 wrapText="1"/>
    </xf>
    <xf numFmtId="0" fontId="9" fillId="0" borderId="1" xfId="4" applyFont="1" applyBorder="1" applyAlignment="1">
      <alignment horizontal="left" vertical="center" wrapText="1"/>
    </xf>
    <xf numFmtId="43" fontId="9" fillId="0" borderId="1" xfId="5" applyFont="1" applyFill="1" applyBorder="1" applyAlignment="1">
      <alignment horizontal="center" vertical="center"/>
    </xf>
    <xf numFmtId="9" fontId="9" fillId="0" borderId="1" xfId="6" applyFont="1" applyFill="1" applyBorder="1" applyAlignment="1">
      <alignment horizontal="center" vertical="center"/>
    </xf>
    <xf numFmtId="43" fontId="9" fillId="5" borderId="1" xfId="5" applyFont="1" applyFill="1" applyBorder="1" applyAlignment="1">
      <alignment horizontal="center" vertical="center"/>
    </xf>
    <xf numFmtId="43" fontId="5" fillId="3" borderId="3" xfId="4" applyNumberFormat="1" applyFont="1" applyFill="1" applyBorder="1" applyAlignment="1">
      <alignment vertical="center"/>
    </xf>
    <xf numFmtId="0" fontId="9" fillId="0" borderId="1" xfId="4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43" fontId="10" fillId="2" borderId="1" xfId="1" applyFont="1" applyFill="1" applyBorder="1" applyAlignment="1">
      <alignment horizontal="center" vertical="center" wrapText="1"/>
    </xf>
    <xf numFmtId="9" fontId="10" fillId="2" borderId="1" xfId="2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5" borderId="1" xfId="4" applyFont="1" applyFill="1" applyBorder="1" applyAlignment="1">
      <alignment horizontal="center" vertical="center"/>
    </xf>
    <xf numFmtId="0" fontId="9" fillId="5" borderId="1" xfId="4" applyFont="1" applyFill="1" applyBorder="1" applyAlignment="1">
      <alignment horizontal="left" vertical="center" wrapText="1"/>
    </xf>
    <xf numFmtId="9" fontId="9" fillId="5" borderId="1" xfId="6" applyFont="1" applyFill="1" applyBorder="1" applyAlignment="1">
      <alignment horizontal="center" vertical="center"/>
    </xf>
    <xf numFmtId="43" fontId="2" fillId="0" borderId="0" xfId="1" applyFont="1"/>
    <xf numFmtId="0" fontId="8" fillId="5" borderId="0" xfId="3" applyFont="1" applyFill="1"/>
    <xf numFmtId="43" fontId="9" fillId="5" borderId="5" xfId="5" applyFont="1" applyFill="1" applyBorder="1" applyAlignment="1">
      <alignment horizontal="center" vertical="center"/>
    </xf>
    <xf numFmtId="9" fontId="0" fillId="0" borderId="0" xfId="2" applyFont="1"/>
    <xf numFmtId="43" fontId="8" fillId="5" borderId="0" xfId="3" applyNumberFormat="1" applyFont="1" applyFill="1"/>
    <xf numFmtId="43" fontId="4" fillId="5" borderId="0" xfId="3" applyNumberFormat="1" applyFill="1"/>
    <xf numFmtId="43" fontId="4" fillId="0" borderId="0" xfId="3" applyNumberFormat="1"/>
    <xf numFmtId="43" fontId="2" fillId="0" borderId="0" xfId="0" applyNumberFormat="1" applyFont="1"/>
    <xf numFmtId="9" fontId="11" fillId="5" borderId="0" xfId="2" applyFont="1" applyFill="1"/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9" fillId="4" borderId="1" xfId="4" applyFont="1" applyFill="1" applyBorder="1" applyAlignment="1">
      <alignment horizontal="center" vertical="center" wrapText="1"/>
    </xf>
    <xf numFmtId="0" fontId="9" fillId="4" borderId="1" xfId="4" applyFont="1" applyFill="1" applyBorder="1" applyAlignment="1">
      <alignment horizontal="left" vertical="center" wrapText="1"/>
    </xf>
    <xf numFmtId="0" fontId="9" fillId="4" borderId="1" xfId="4" applyFont="1" applyFill="1" applyBorder="1" applyAlignment="1">
      <alignment horizontal="center" vertical="center"/>
    </xf>
    <xf numFmtId="43" fontId="9" fillId="4" borderId="1" xfId="5" applyFont="1" applyFill="1" applyBorder="1" applyAlignment="1">
      <alignment horizontal="center" vertical="center"/>
    </xf>
    <xf numFmtId="9" fontId="9" fillId="4" borderId="1" xfId="6" applyFont="1" applyFill="1" applyBorder="1" applyAlignment="1">
      <alignment horizontal="center" vertical="center"/>
    </xf>
  </cellXfs>
  <cellStyles count="10">
    <cellStyle name="Comma" xfId="1" builtinId="3"/>
    <cellStyle name="Comma 6 4" xfId="5" xr:uid="{9E224B4B-A354-4D56-B693-9545F2835B19}"/>
    <cellStyle name="Comma 6 5" xfId="7" xr:uid="{FFFA73FC-96A9-4F41-A82C-AE66155D2D8C}"/>
    <cellStyle name="Normal" xfId="0" builtinId="0"/>
    <cellStyle name="Normal 4 2 4" xfId="3" xr:uid="{1B38ECC0-AFA6-410E-A490-D277328C3E4C}"/>
    <cellStyle name="Normal 4 2 5" xfId="9" xr:uid="{C767E10F-9ED3-4D97-8951-F9C6904AA2AD}"/>
    <cellStyle name="Normal 5" xfId="4" xr:uid="{5CD6D374-F3CF-421E-8DC4-3381D432A8CC}"/>
    <cellStyle name="Percent" xfId="2" builtinId="5"/>
    <cellStyle name="Percent 2 4" xfId="6" xr:uid="{837E23C6-0DAB-4371-839F-D2A21E0E273A}"/>
    <cellStyle name="Percent 2 5" xfId="8" xr:uid="{9D88BA2A-2D7B-4CC3-9D6B-9AB09EDD60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F05B-57A0-4CCF-A477-3F4D0832BC11}">
  <sheetPr>
    <tabColor rgb="FF92D050"/>
    <pageSetUpPr fitToPage="1"/>
  </sheetPr>
  <dimension ref="A1:N19"/>
  <sheetViews>
    <sheetView zoomScale="115" zoomScaleNormal="115" workbookViewId="0">
      <selection activeCell="B20" sqref="B20"/>
    </sheetView>
  </sheetViews>
  <sheetFormatPr defaultRowHeight="14.4" x14ac:dyDescent="0.3"/>
  <cols>
    <col min="1" max="1" width="4" style="40" bestFit="1" customWidth="1"/>
    <col min="2" max="2" width="16.44140625" style="40" customWidth="1"/>
    <col min="3" max="3" width="69.33203125" style="40" customWidth="1"/>
    <col min="4" max="4" width="7.109375" style="40" customWidth="1"/>
    <col min="5" max="5" width="5.44140625" style="40" bestFit="1" customWidth="1"/>
    <col min="6" max="6" width="10.109375" style="40" hidden="1" customWidth="1"/>
    <col min="7" max="7" width="13.5546875" style="45" customWidth="1"/>
    <col min="8" max="8" width="13.88671875" style="45" customWidth="1"/>
    <col min="9" max="9" width="11.44140625" style="45" customWidth="1"/>
    <col min="10" max="10" width="13.88671875" style="45" customWidth="1"/>
    <col min="11" max="11" width="7" style="41" bestFit="1" customWidth="1"/>
    <col min="12" max="12" width="9.109375" bestFit="1" customWidth="1"/>
  </cols>
  <sheetData>
    <row r="1" spans="1:14" ht="41.4" x14ac:dyDescent="0.3">
      <c r="A1" s="37" t="s">
        <v>0</v>
      </c>
      <c r="B1" s="37" t="s">
        <v>3</v>
      </c>
      <c r="C1" s="37" t="s">
        <v>2</v>
      </c>
      <c r="D1" s="37" t="s">
        <v>4</v>
      </c>
      <c r="E1" s="37" t="s">
        <v>5</v>
      </c>
      <c r="F1" s="38" t="s">
        <v>53</v>
      </c>
      <c r="G1" s="38" t="s">
        <v>52</v>
      </c>
      <c r="H1" s="38" t="s">
        <v>8</v>
      </c>
      <c r="I1" s="38" t="s">
        <v>9</v>
      </c>
      <c r="J1" s="38" t="s">
        <v>8</v>
      </c>
      <c r="K1" s="37" t="s">
        <v>14</v>
      </c>
      <c r="L1">
        <v>3.75</v>
      </c>
      <c r="N1">
        <v>0.85</v>
      </c>
    </row>
    <row r="2" spans="1:14" s="23" customFormat="1" x14ac:dyDescent="0.3">
      <c r="A2" s="25" t="s">
        <v>46</v>
      </c>
      <c r="B2" s="26" t="s">
        <v>51</v>
      </c>
      <c r="C2" s="27"/>
      <c r="D2" s="27"/>
      <c r="E2" s="27"/>
      <c r="F2" s="27"/>
      <c r="G2" s="27"/>
      <c r="H2" s="27"/>
      <c r="I2" s="27"/>
      <c r="J2" s="27"/>
      <c r="K2" s="28"/>
      <c r="L2" s="22"/>
      <c r="M2" s="22"/>
      <c r="N2" s="22"/>
    </row>
    <row r="3" spans="1:14" s="24" customFormat="1" ht="27.6" x14ac:dyDescent="0.3">
      <c r="A3" s="42">
        <v>1</v>
      </c>
      <c r="B3" s="30" t="s">
        <v>62</v>
      </c>
      <c r="C3" s="43" t="s">
        <v>63</v>
      </c>
      <c r="D3" s="42" t="s">
        <v>6</v>
      </c>
      <c r="E3" s="42">
        <v>18</v>
      </c>
      <c r="F3" s="34"/>
      <c r="G3" s="34">
        <v>641</v>
      </c>
      <c r="H3" s="34">
        <f>G3*E3</f>
        <v>11538</v>
      </c>
      <c r="I3" s="34">
        <f>G3/$N$1</f>
        <v>754.11764705882354</v>
      </c>
      <c r="J3" s="34">
        <f t="shared" ref="J3:J9" si="0">I3*E3</f>
        <v>13574.117647058823</v>
      </c>
      <c r="K3" s="44">
        <f>1-(G3/I3)</f>
        <v>0.15000000000000002</v>
      </c>
      <c r="L3" s="46"/>
      <c r="M3" s="46"/>
      <c r="N3" s="46"/>
    </row>
    <row r="4" spans="1:14" s="24" customFormat="1" ht="27.6" x14ac:dyDescent="0.3">
      <c r="A4" s="42">
        <v>2</v>
      </c>
      <c r="B4" s="30" t="s">
        <v>61</v>
      </c>
      <c r="C4" s="43" t="s">
        <v>54</v>
      </c>
      <c r="D4" s="42" t="s">
        <v>6</v>
      </c>
      <c r="E4" s="42">
        <v>1</v>
      </c>
      <c r="F4" s="42"/>
      <c r="G4" s="34">
        <v>592</v>
      </c>
      <c r="H4" s="34">
        <f t="shared" ref="H4:H9" si="1">G4*E4</f>
        <v>592</v>
      </c>
      <c r="I4" s="34">
        <f t="shared" ref="I4:I10" si="2">G4/$N$1</f>
        <v>696.47058823529414</v>
      </c>
      <c r="J4" s="34">
        <f t="shared" si="0"/>
        <v>696.47058823529414</v>
      </c>
      <c r="K4" s="44">
        <f t="shared" ref="K4:K9" si="3">1-(G4/I4)</f>
        <v>0.15000000000000002</v>
      </c>
      <c r="L4" s="46"/>
      <c r="M4" s="46"/>
      <c r="N4" s="46"/>
    </row>
    <row r="5" spans="1:14" s="24" customFormat="1" x14ac:dyDescent="0.3">
      <c r="A5" s="42">
        <v>3</v>
      </c>
      <c r="B5" s="30" t="s">
        <v>60</v>
      </c>
      <c r="C5" s="43" t="s">
        <v>55</v>
      </c>
      <c r="D5" s="42" t="s">
        <v>6</v>
      </c>
      <c r="E5" s="42">
        <v>5</v>
      </c>
      <c r="F5" s="42"/>
      <c r="G5" s="34">
        <v>692</v>
      </c>
      <c r="H5" s="34">
        <f t="shared" si="1"/>
        <v>3460</v>
      </c>
      <c r="I5" s="34">
        <f t="shared" si="2"/>
        <v>814.11764705882354</v>
      </c>
      <c r="J5" s="34">
        <f t="shared" si="0"/>
        <v>4070.5882352941176</v>
      </c>
      <c r="K5" s="44">
        <f t="shared" si="3"/>
        <v>0.15000000000000002</v>
      </c>
      <c r="L5" s="46"/>
      <c r="M5" s="46"/>
      <c r="N5" s="46"/>
    </row>
    <row r="6" spans="1:14" s="24" customFormat="1" x14ac:dyDescent="0.3">
      <c r="A6" s="42">
        <v>4</v>
      </c>
      <c r="B6" s="30" t="s">
        <v>59</v>
      </c>
      <c r="C6" s="43" t="s">
        <v>56</v>
      </c>
      <c r="D6" s="42" t="s">
        <v>6</v>
      </c>
      <c r="E6" s="42">
        <v>1</v>
      </c>
      <c r="F6" s="42"/>
      <c r="G6" s="34">
        <v>2963</v>
      </c>
      <c r="H6" s="34">
        <f t="shared" si="1"/>
        <v>2963</v>
      </c>
      <c r="I6" s="34">
        <f t="shared" si="2"/>
        <v>3485.8823529411766</v>
      </c>
      <c r="J6" s="34">
        <f t="shared" si="0"/>
        <v>3485.8823529411766</v>
      </c>
      <c r="K6" s="44">
        <f t="shared" si="3"/>
        <v>0.15000000000000002</v>
      </c>
      <c r="L6" s="46"/>
      <c r="M6" s="46"/>
      <c r="N6" s="46"/>
    </row>
    <row r="7" spans="1:14" s="24" customFormat="1" x14ac:dyDescent="0.3">
      <c r="A7" s="42">
        <v>5</v>
      </c>
      <c r="B7" s="30" t="s">
        <v>58</v>
      </c>
      <c r="C7" s="43" t="s">
        <v>57</v>
      </c>
      <c r="D7" s="42" t="s">
        <v>6</v>
      </c>
      <c r="E7" s="42">
        <v>6</v>
      </c>
      <c r="F7" s="42"/>
      <c r="G7" s="34">
        <v>850</v>
      </c>
      <c r="H7" s="34">
        <f t="shared" si="1"/>
        <v>5100</v>
      </c>
      <c r="I7" s="34">
        <f t="shared" si="2"/>
        <v>1000</v>
      </c>
      <c r="J7" s="34">
        <f t="shared" si="0"/>
        <v>6000</v>
      </c>
      <c r="K7" s="44">
        <f t="shared" si="3"/>
        <v>0.15000000000000002</v>
      </c>
      <c r="L7" s="46"/>
      <c r="M7" s="46"/>
      <c r="N7" s="46"/>
    </row>
    <row r="8" spans="1:14" s="24" customFormat="1" x14ac:dyDescent="0.3">
      <c r="A8" s="42">
        <v>6</v>
      </c>
      <c r="B8" s="30" t="s">
        <v>64</v>
      </c>
      <c r="C8" s="43" t="s">
        <v>65</v>
      </c>
      <c r="D8" s="42" t="s">
        <v>6</v>
      </c>
      <c r="E8" s="42">
        <v>0</v>
      </c>
      <c r="F8" s="42"/>
      <c r="G8" s="34">
        <v>1368</v>
      </c>
      <c r="H8" s="34">
        <f t="shared" si="1"/>
        <v>0</v>
      </c>
      <c r="I8" s="34">
        <f t="shared" si="2"/>
        <v>1609.4117647058824</v>
      </c>
      <c r="J8" s="34">
        <f t="shared" si="0"/>
        <v>0</v>
      </c>
      <c r="K8" s="44">
        <f t="shared" si="3"/>
        <v>0.15000000000000002</v>
      </c>
      <c r="L8" s="46"/>
      <c r="M8" s="46"/>
      <c r="N8" s="46"/>
    </row>
    <row r="9" spans="1:14" s="24" customFormat="1" x14ac:dyDescent="0.3">
      <c r="A9" s="42">
        <v>7</v>
      </c>
      <c r="B9" s="30"/>
      <c r="C9" s="43"/>
      <c r="D9" s="42" t="s">
        <v>6</v>
      </c>
      <c r="E9" s="42"/>
      <c r="F9" s="42"/>
      <c r="G9" s="34"/>
      <c r="H9" s="34">
        <f t="shared" si="1"/>
        <v>0</v>
      </c>
      <c r="I9" s="34">
        <f t="shared" si="2"/>
        <v>0</v>
      </c>
      <c r="J9" s="34">
        <f t="shared" si="0"/>
        <v>0</v>
      </c>
      <c r="K9" s="44" t="e">
        <f t="shared" si="3"/>
        <v>#DIV/0!</v>
      </c>
      <c r="L9" s="47"/>
      <c r="M9" s="46"/>
      <c r="N9" s="46"/>
    </row>
    <row r="10" spans="1:14" s="23" customFormat="1" x14ac:dyDescent="0.3">
      <c r="A10" s="42">
        <v>55</v>
      </c>
      <c r="B10" s="30"/>
      <c r="C10" s="31"/>
      <c r="D10" s="42" t="s">
        <v>6</v>
      </c>
      <c r="E10" s="29"/>
      <c r="F10" s="29"/>
      <c r="G10" s="34"/>
      <c r="H10" s="34">
        <f t="shared" ref="H10" si="4">G10*E10</f>
        <v>0</v>
      </c>
      <c r="I10" s="34">
        <f t="shared" si="2"/>
        <v>0</v>
      </c>
      <c r="J10" s="34">
        <f t="shared" ref="J10" si="5">I10*E10</f>
        <v>0</v>
      </c>
      <c r="K10" s="44" t="e">
        <f t="shared" ref="K10" si="6">1-(G10/I10)</f>
        <v>#DIV/0!</v>
      </c>
      <c r="L10" s="22"/>
      <c r="M10" s="22"/>
      <c r="N10" s="22"/>
    </row>
    <row r="11" spans="1:14" s="23" customFormat="1" x14ac:dyDescent="0.3">
      <c r="A11" s="25" t="s">
        <v>46</v>
      </c>
      <c r="B11" s="26" t="s">
        <v>47</v>
      </c>
      <c r="C11" s="27"/>
      <c r="D11" s="27"/>
      <c r="E11" s="27"/>
      <c r="F11" s="27"/>
      <c r="G11" s="27"/>
      <c r="H11" s="35"/>
      <c r="I11" s="27"/>
      <c r="J11" s="27"/>
      <c r="K11" s="28"/>
      <c r="L11" s="22"/>
      <c r="M11" s="22"/>
      <c r="N11" s="22"/>
    </row>
    <row r="12" spans="1:14" s="23" customFormat="1" ht="18.75" customHeight="1" x14ac:dyDescent="0.3">
      <c r="A12" s="29">
        <v>1</v>
      </c>
      <c r="B12" s="29" t="s">
        <v>11</v>
      </c>
      <c r="C12" s="36" t="s">
        <v>48</v>
      </c>
      <c r="D12" s="29" t="s">
        <v>49</v>
      </c>
      <c r="E12" s="29">
        <v>1</v>
      </c>
      <c r="F12" s="29"/>
      <c r="G12" s="32"/>
      <c r="H12" s="32">
        <f>G12*E12</f>
        <v>0</v>
      </c>
      <c r="I12" s="32">
        <v>7000</v>
      </c>
      <c r="J12" s="32">
        <f>I12*E12</f>
        <v>7000</v>
      </c>
      <c r="K12" s="33">
        <f>1-(G12/I12)</f>
        <v>1</v>
      </c>
      <c r="L12" s="22"/>
      <c r="M12" s="22"/>
      <c r="N12" s="22"/>
    </row>
    <row r="13" spans="1:14" x14ac:dyDescent="0.3">
      <c r="A13" s="37"/>
      <c r="B13" s="37"/>
      <c r="C13" s="37" t="s">
        <v>50</v>
      </c>
      <c r="D13" s="54" t="s">
        <v>13</v>
      </c>
      <c r="E13" s="55"/>
      <c r="F13" s="55"/>
      <c r="G13" s="56"/>
      <c r="H13" s="38">
        <f>SUM(H2:H12)</f>
        <v>23653</v>
      </c>
      <c r="I13" s="38" t="s">
        <v>1</v>
      </c>
      <c r="J13" s="38">
        <f>SUM(J2:J12)</f>
        <v>34827.058823529413</v>
      </c>
      <c r="K13" s="39">
        <f>1-(H13/J13)</f>
        <v>0.32084417119886499</v>
      </c>
    </row>
    <row r="16" spans="1:14" x14ac:dyDescent="0.3">
      <c r="J16" s="45">
        <f>J13-H13</f>
        <v>11174.058823529413</v>
      </c>
    </row>
    <row r="19" spans="7:9" x14ac:dyDescent="0.3">
      <c r="G19" s="45">
        <f>G6-G8</f>
        <v>1595</v>
      </c>
      <c r="I19" s="45">
        <f>I6-I8</f>
        <v>1876.4705882352941</v>
      </c>
    </row>
  </sheetData>
  <mergeCells count="1">
    <mergeCell ref="D13:G13"/>
  </mergeCells>
  <pageMargins left="0.7" right="0.7" top="0.75" bottom="0.75" header="0.3" footer="0.3"/>
  <pageSetup paperSize="9" scale="9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2330B-589F-4616-87AC-135E765132BB}">
  <sheetPr>
    <tabColor rgb="FF92D050"/>
    <pageSetUpPr fitToPage="1"/>
  </sheetPr>
  <dimension ref="A1:N19"/>
  <sheetViews>
    <sheetView zoomScale="115" zoomScaleNormal="115" workbookViewId="0">
      <selection activeCell="C16" sqref="C16"/>
    </sheetView>
  </sheetViews>
  <sheetFormatPr defaultRowHeight="14.4" x14ac:dyDescent="0.3"/>
  <cols>
    <col min="1" max="1" width="4" style="40" bestFit="1" customWidth="1"/>
    <col min="2" max="2" width="16.44140625" style="40" customWidth="1"/>
    <col min="3" max="3" width="69.33203125" style="40" customWidth="1"/>
    <col min="4" max="4" width="7.109375" style="40" customWidth="1"/>
    <col min="5" max="5" width="5.44140625" style="40" bestFit="1" customWidth="1"/>
    <col min="6" max="6" width="10.109375" style="40" hidden="1" customWidth="1"/>
    <col min="7" max="7" width="13.5546875" style="45" customWidth="1"/>
    <col min="8" max="8" width="13.88671875" style="45" customWidth="1"/>
    <col min="9" max="9" width="11.44140625" style="45" customWidth="1"/>
    <col min="10" max="10" width="13.88671875" style="45" customWidth="1"/>
    <col min="11" max="11" width="7" style="41" bestFit="1" customWidth="1"/>
    <col min="12" max="12" width="9.109375" bestFit="1" customWidth="1"/>
  </cols>
  <sheetData>
    <row r="1" spans="1:14" ht="41.4" x14ac:dyDescent="0.3">
      <c r="A1" s="37" t="s">
        <v>0</v>
      </c>
      <c r="B1" s="37" t="s">
        <v>3</v>
      </c>
      <c r="C1" s="37" t="s">
        <v>2</v>
      </c>
      <c r="D1" s="37" t="s">
        <v>4</v>
      </c>
      <c r="E1" s="37" t="s">
        <v>5</v>
      </c>
      <c r="F1" s="38" t="s">
        <v>53</v>
      </c>
      <c r="G1" s="38" t="s">
        <v>52</v>
      </c>
      <c r="H1" s="38" t="s">
        <v>8</v>
      </c>
      <c r="I1" s="38" t="s">
        <v>9</v>
      </c>
      <c r="J1" s="38" t="s">
        <v>8</v>
      </c>
      <c r="K1" s="37" t="s">
        <v>14</v>
      </c>
      <c r="L1">
        <v>3.75</v>
      </c>
      <c r="N1">
        <v>0.85</v>
      </c>
    </row>
    <row r="2" spans="1:14" s="23" customFormat="1" x14ac:dyDescent="0.3">
      <c r="A2" s="25" t="s">
        <v>46</v>
      </c>
      <c r="B2" s="26" t="s">
        <v>51</v>
      </c>
      <c r="C2" s="27"/>
      <c r="D2" s="27"/>
      <c r="E2" s="27"/>
      <c r="F2" s="27"/>
      <c r="G2" s="27"/>
      <c r="H2" s="27"/>
      <c r="I2" s="27"/>
      <c r="J2" s="27"/>
      <c r="K2" s="28"/>
      <c r="L2" s="22"/>
      <c r="M2" s="22"/>
      <c r="N2" s="22"/>
    </row>
    <row r="3" spans="1:14" s="24" customFormat="1" ht="27.6" x14ac:dyDescent="0.3">
      <c r="A3" s="42">
        <v>1</v>
      </c>
      <c r="B3" s="30" t="s">
        <v>66</v>
      </c>
      <c r="C3" s="43" t="s">
        <v>67</v>
      </c>
      <c r="D3" s="42" t="s">
        <v>6</v>
      </c>
      <c r="E3" s="42">
        <v>18</v>
      </c>
      <c r="F3" s="34"/>
      <c r="G3" s="34">
        <v>170</v>
      </c>
      <c r="H3" s="34">
        <f>G3*E3</f>
        <v>3060</v>
      </c>
      <c r="I3" s="34">
        <f>G3/$N$1</f>
        <v>200</v>
      </c>
      <c r="J3" s="34">
        <f t="shared" ref="J3:J10" si="0">I3*E3</f>
        <v>3600</v>
      </c>
      <c r="K3" s="44">
        <f>1-(G3/I3)</f>
        <v>0.15000000000000002</v>
      </c>
      <c r="L3" s="46"/>
      <c r="M3" s="46"/>
      <c r="N3" s="46"/>
    </row>
    <row r="4" spans="1:14" s="24" customFormat="1" ht="27.6" x14ac:dyDescent="0.3">
      <c r="A4" s="42">
        <v>2</v>
      </c>
      <c r="B4" s="30" t="s">
        <v>68</v>
      </c>
      <c r="C4" s="43" t="s">
        <v>69</v>
      </c>
      <c r="D4" s="42" t="s">
        <v>6</v>
      </c>
      <c r="E4" s="42">
        <v>1</v>
      </c>
      <c r="F4" s="42"/>
      <c r="G4" s="34">
        <v>170</v>
      </c>
      <c r="H4" s="34">
        <f t="shared" ref="H4:H10" si="1">G4*E4</f>
        <v>170</v>
      </c>
      <c r="I4" s="34">
        <f t="shared" ref="I4:I10" si="2">G4/$N$1</f>
        <v>200</v>
      </c>
      <c r="J4" s="34">
        <f t="shared" si="0"/>
        <v>200</v>
      </c>
      <c r="K4" s="44">
        <f t="shared" ref="K4:K10" si="3">1-(G4/I4)</f>
        <v>0.15000000000000002</v>
      </c>
      <c r="L4" s="46"/>
      <c r="M4" s="46"/>
      <c r="N4" s="46"/>
    </row>
    <row r="5" spans="1:14" s="24" customFormat="1" x14ac:dyDescent="0.3">
      <c r="A5" s="42">
        <v>3</v>
      </c>
      <c r="B5" s="30" t="s">
        <v>60</v>
      </c>
      <c r="C5" s="43" t="s">
        <v>55</v>
      </c>
      <c r="D5" s="42" t="s">
        <v>6</v>
      </c>
      <c r="E5" s="42">
        <v>5</v>
      </c>
      <c r="F5" s="42"/>
      <c r="G5" s="34">
        <v>692</v>
      </c>
      <c r="H5" s="34">
        <f t="shared" si="1"/>
        <v>3460</v>
      </c>
      <c r="I5" s="34">
        <f t="shared" si="2"/>
        <v>814.11764705882354</v>
      </c>
      <c r="J5" s="34">
        <f t="shared" si="0"/>
        <v>4070.5882352941176</v>
      </c>
      <c r="K5" s="44">
        <f t="shared" si="3"/>
        <v>0.15000000000000002</v>
      </c>
      <c r="L5" s="46"/>
      <c r="M5" s="46"/>
      <c r="N5" s="46"/>
    </row>
    <row r="6" spans="1:14" s="24" customFormat="1" x14ac:dyDescent="0.3">
      <c r="A6" s="42">
        <v>4</v>
      </c>
      <c r="B6" s="30" t="s">
        <v>59</v>
      </c>
      <c r="C6" s="43" t="s">
        <v>56</v>
      </c>
      <c r="D6" s="42" t="s">
        <v>6</v>
      </c>
      <c r="E6" s="42">
        <v>0</v>
      </c>
      <c r="F6" s="42"/>
      <c r="G6" s="34">
        <v>2963</v>
      </c>
      <c r="H6" s="34">
        <f t="shared" si="1"/>
        <v>0</v>
      </c>
      <c r="I6" s="34">
        <f t="shared" si="2"/>
        <v>3485.8823529411766</v>
      </c>
      <c r="J6" s="34">
        <f t="shared" si="0"/>
        <v>0</v>
      </c>
      <c r="K6" s="44">
        <f t="shared" si="3"/>
        <v>0.15000000000000002</v>
      </c>
      <c r="L6" s="46"/>
      <c r="M6" s="46"/>
      <c r="N6" s="46"/>
    </row>
    <row r="7" spans="1:14" s="24" customFormat="1" ht="27.6" x14ac:dyDescent="0.3">
      <c r="A7" s="42">
        <v>5</v>
      </c>
      <c r="B7" s="30" t="s">
        <v>58</v>
      </c>
      <c r="C7" s="43" t="s">
        <v>57</v>
      </c>
      <c r="D7" s="42" t="s">
        <v>6</v>
      </c>
      <c r="E7" s="42">
        <v>4</v>
      </c>
      <c r="F7" s="42"/>
      <c r="G7" s="34">
        <v>850</v>
      </c>
      <c r="H7" s="34">
        <f t="shared" si="1"/>
        <v>3400</v>
      </c>
      <c r="I7" s="34">
        <f t="shared" si="2"/>
        <v>1000</v>
      </c>
      <c r="J7" s="34">
        <f t="shared" si="0"/>
        <v>4000</v>
      </c>
      <c r="K7" s="44">
        <f t="shared" si="3"/>
        <v>0.15000000000000002</v>
      </c>
      <c r="L7" s="46"/>
      <c r="M7" s="46"/>
      <c r="N7" s="46"/>
    </row>
    <row r="8" spans="1:14" s="24" customFormat="1" x14ac:dyDescent="0.3">
      <c r="A8" s="42">
        <v>6</v>
      </c>
      <c r="B8" s="30" t="s">
        <v>70</v>
      </c>
      <c r="C8" s="43" t="s">
        <v>71</v>
      </c>
      <c r="D8" s="42" t="s">
        <v>6</v>
      </c>
      <c r="E8" s="42">
        <v>1</v>
      </c>
      <c r="F8" s="42"/>
      <c r="G8" s="34">
        <v>1554</v>
      </c>
      <c r="H8" s="34">
        <f t="shared" si="1"/>
        <v>1554</v>
      </c>
      <c r="I8" s="34">
        <f t="shared" si="2"/>
        <v>1828.2352941176471</v>
      </c>
      <c r="J8" s="34">
        <f t="shared" si="0"/>
        <v>1828.2352941176471</v>
      </c>
      <c r="K8" s="44">
        <f t="shared" si="3"/>
        <v>0.15000000000000002</v>
      </c>
      <c r="L8" s="46"/>
      <c r="M8" s="46"/>
      <c r="N8" s="46"/>
    </row>
    <row r="9" spans="1:14" s="24" customFormat="1" x14ac:dyDescent="0.3">
      <c r="A9" s="42">
        <v>7</v>
      </c>
      <c r="B9" s="30"/>
      <c r="C9" s="43"/>
      <c r="D9" s="42" t="s">
        <v>6</v>
      </c>
      <c r="E9" s="42"/>
      <c r="F9" s="42"/>
      <c r="G9" s="34"/>
      <c r="H9" s="34">
        <f t="shared" si="1"/>
        <v>0</v>
      </c>
      <c r="I9" s="34">
        <f t="shared" si="2"/>
        <v>0</v>
      </c>
      <c r="J9" s="34">
        <f t="shared" si="0"/>
        <v>0</v>
      </c>
      <c r="K9" s="44" t="e">
        <f t="shared" si="3"/>
        <v>#DIV/0!</v>
      </c>
      <c r="L9" s="47"/>
      <c r="M9" s="46"/>
      <c r="N9" s="46"/>
    </row>
    <row r="10" spans="1:14" s="23" customFormat="1" x14ac:dyDescent="0.3">
      <c r="A10" s="42">
        <v>55</v>
      </c>
      <c r="B10" s="30"/>
      <c r="C10" s="31"/>
      <c r="D10" s="42" t="s">
        <v>6</v>
      </c>
      <c r="E10" s="29"/>
      <c r="F10" s="29"/>
      <c r="G10" s="34"/>
      <c r="H10" s="34">
        <f t="shared" si="1"/>
        <v>0</v>
      </c>
      <c r="I10" s="34">
        <f t="shared" si="2"/>
        <v>0</v>
      </c>
      <c r="J10" s="34">
        <f t="shared" si="0"/>
        <v>0</v>
      </c>
      <c r="K10" s="44" t="e">
        <f t="shared" si="3"/>
        <v>#DIV/0!</v>
      </c>
      <c r="L10" s="22"/>
      <c r="M10" s="22"/>
      <c r="N10" s="22"/>
    </row>
    <row r="11" spans="1:14" s="23" customFormat="1" x14ac:dyDescent="0.3">
      <c r="A11" s="25" t="s">
        <v>46</v>
      </c>
      <c r="B11" s="26" t="s">
        <v>47</v>
      </c>
      <c r="C11" s="27"/>
      <c r="D11" s="27"/>
      <c r="E11" s="27"/>
      <c r="F11" s="27"/>
      <c r="G11" s="27"/>
      <c r="H11" s="35"/>
      <c r="I11" s="27"/>
      <c r="J11" s="27"/>
      <c r="K11" s="28"/>
      <c r="L11" s="22"/>
      <c r="M11" s="22"/>
      <c r="N11" s="22"/>
    </row>
    <row r="12" spans="1:14" s="23" customFormat="1" ht="18.75" customHeight="1" x14ac:dyDescent="0.3">
      <c r="A12" s="29">
        <v>1</v>
      </c>
      <c r="B12" s="29" t="s">
        <v>11</v>
      </c>
      <c r="C12" s="36" t="s">
        <v>48</v>
      </c>
      <c r="D12" s="29" t="s">
        <v>49</v>
      </c>
      <c r="E12" s="29">
        <v>1</v>
      </c>
      <c r="F12" s="29"/>
      <c r="G12" s="32"/>
      <c r="H12" s="32">
        <f>G12*E12</f>
        <v>0</v>
      </c>
      <c r="I12" s="32">
        <v>7000</v>
      </c>
      <c r="J12" s="32">
        <f>I12*E12</f>
        <v>7000</v>
      </c>
      <c r="K12" s="33">
        <f>1-(G12/I12)</f>
        <v>1</v>
      </c>
      <c r="L12" s="22"/>
      <c r="M12" s="22"/>
      <c r="N12" s="22"/>
    </row>
    <row r="13" spans="1:14" x14ac:dyDescent="0.3">
      <c r="A13" s="37"/>
      <c r="B13" s="37"/>
      <c r="C13" s="37" t="s">
        <v>50</v>
      </c>
      <c r="D13" s="54" t="s">
        <v>13</v>
      </c>
      <c r="E13" s="55"/>
      <c r="F13" s="55"/>
      <c r="G13" s="56"/>
      <c r="H13" s="38">
        <f>SUM(H2:H12)</f>
        <v>11644</v>
      </c>
      <c r="I13" s="38" t="s">
        <v>1</v>
      </c>
      <c r="J13" s="38">
        <f>SUM(J2:J12)</f>
        <v>20698.823529411762</v>
      </c>
      <c r="K13" s="39">
        <f>1-(H13/J13)</f>
        <v>0.43745595089234957</v>
      </c>
    </row>
    <row r="15" spans="1:14" x14ac:dyDescent="0.3">
      <c r="C15" s="40" t="s">
        <v>72</v>
      </c>
    </row>
    <row r="16" spans="1:14" x14ac:dyDescent="0.3">
      <c r="J16" s="45">
        <f>J13-H13</f>
        <v>9054.8235294117621</v>
      </c>
    </row>
    <row r="19" spans="7:9" x14ac:dyDescent="0.3">
      <c r="G19" s="45">
        <f>G6-G8</f>
        <v>1409</v>
      </c>
      <c r="I19" s="45">
        <f>I6-I8</f>
        <v>1657.6470588235295</v>
      </c>
    </row>
  </sheetData>
  <mergeCells count="1">
    <mergeCell ref="D13:G13"/>
  </mergeCells>
  <pageMargins left="0.7" right="0.7" top="0.75" bottom="0.75" header="0.3" footer="0.3"/>
  <pageSetup paperSize="9" scale="9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97AC-23D8-4A29-BDF0-D6D257DDF3CD}">
  <sheetPr>
    <tabColor rgb="FF92D050"/>
    <pageSetUpPr fitToPage="1"/>
  </sheetPr>
  <dimension ref="A1:N19"/>
  <sheetViews>
    <sheetView zoomScale="115" zoomScaleNormal="115" workbookViewId="0">
      <selection activeCell="C4" sqref="C4"/>
    </sheetView>
  </sheetViews>
  <sheetFormatPr defaultRowHeight="14.4" x14ac:dyDescent="0.3"/>
  <cols>
    <col min="1" max="1" width="4" style="40" bestFit="1" customWidth="1"/>
    <col min="2" max="2" width="16.44140625" style="40" customWidth="1"/>
    <col min="3" max="3" width="69.33203125" style="40" customWidth="1"/>
    <col min="4" max="4" width="7.109375" style="40" customWidth="1"/>
    <col min="5" max="5" width="5.44140625" style="40" bestFit="1" customWidth="1"/>
    <col min="6" max="6" width="10.109375" style="40" hidden="1" customWidth="1"/>
    <col min="7" max="7" width="13.5546875" style="45" customWidth="1"/>
    <col min="8" max="8" width="13.88671875" style="45" customWidth="1"/>
    <col min="9" max="9" width="11.44140625" style="45" customWidth="1"/>
    <col min="10" max="10" width="13.88671875" style="45" customWidth="1"/>
    <col min="11" max="11" width="7" style="41" bestFit="1" customWidth="1"/>
    <col min="12" max="12" width="10.44140625" hidden="1" customWidth="1"/>
  </cols>
  <sheetData>
    <row r="1" spans="1:14" ht="41.4" x14ac:dyDescent="0.3">
      <c r="A1" s="37" t="s">
        <v>0</v>
      </c>
      <c r="B1" s="37" t="s">
        <v>3</v>
      </c>
      <c r="C1" s="37" t="s">
        <v>2</v>
      </c>
      <c r="D1" s="37" t="s">
        <v>4</v>
      </c>
      <c r="E1" s="37" t="s">
        <v>5</v>
      </c>
      <c r="F1" s="38" t="s">
        <v>53</v>
      </c>
      <c r="G1" s="38" t="s">
        <v>52</v>
      </c>
      <c r="H1" s="38" t="s">
        <v>8</v>
      </c>
      <c r="I1" s="38" t="s">
        <v>9</v>
      </c>
      <c r="J1" s="38" t="s">
        <v>8</v>
      </c>
      <c r="K1" s="37" t="s">
        <v>14</v>
      </c>
      <c r="L1">
        <v>3.75</v>
      </c>
      <c r="M1">
        <v>0.85</v>
      </c>
    </row>
    <row r="2" spans="1:14" s="23" customFormat="1" x14ac:dyDescent="0.3">
      <c r="A2" s="25" t="s">
        <v>46</v>
      </c>
      <c r="B2" s="26" t="s">
        <v>51</v>
      </c>
      <c r="C2" s="27"/>
      <c r="D2" s="27"/>
      <c r="E2" s="27"/>
      <c r="F2" s="27"/>
      <c r="G2" s="27"/>
      <c r="H2" s="27"/>
      <c r="I2" s="27"/>
      <c r="J2" s="27"/>
      <c r="K2" s="28"/>
      <c r="L2" s="22"/>
      <c r="M2" s="22"/>
      <c r="N2" s="22"/>
    </row>
    <row r="3" spans="1:14" s="24" customFormat="1" ht="27.6" x14ac:dyDescent="0.3">
      <c r="A3" s="42">
        <v>1</v>
      </c>
      <c r="B3" s="30" t="s">
        <v>73</v>
      </c>
      <c r="C3" s="43" t="s">
        <v>74</v>
      </c>
      <c r="D3" s="42" t="s">
        <v>6</v>
      </c>
      <c r="E3" s="42">
        <v>19</v>
      </c>
      <c r="F3" s="34"/>
      <c r="G3" s="34">
        <v>580</v>
      </c>
      <c r="H3" s="34">
        <f>G3*E3</f>
        <v>11020</v>
      </c>
      <c r="I3" s="34">
        <f t="shared" ref="I3:I9" si="0">G3/$M$1</f>
        <v>682.35294117647061</v>
      </c>
      <c r="J3" s="34">
        <f t="shared" ref="J3:J9" si="1">I3*E3</f>
        <v>12964.705882352942</v>
      </c>
      <c r="K3" s="44">
        <f>1-(G3/I3)</f>
        <v>0.15000000000000002</v>
      </c>
      <c r="L3" s="46"/>
      <c r="M3" s="46"/>
      <c r="N3" s="46"/>
    </row>
    <row r="4" spans="1:14" s="24" customFormat="1" ht="27.6" x14ac:dyDescent="0.3">
      <c r="A4" s="42">
        <v>2</v>
      </c>
      <c r="B4" s="30" t="s">
        <v>75</v>
      </c>
      <c r="C4" s="43" t="s">
        <v>76</v>
      </c>
      <c r="D4" s="42" t="s">
        <v>6</v>
      </c>
      <c r="E4" s="42">
        <v>2</v>
      </c>
      <c r="F4" s="42"/>
      <c r="G4" s="34">
        <v>376</v>
      </c>
      <c r="H4" s="34">
        <f t="shared" ref="H4:H9" si="2">G4*E4</f>
        <v>752</v>
      </c>
      <c r="I4" s="34">
        <f t="shared" si="0"/>
        <v>442.35294117647061</v>
      </c>
      <c r="J4" s="34">
        <f t="shared" si="1"/>
        <v>884.70588235294122</v>
      </c>
      <c r="K4" s="44">
        <f t="shared" ref="K4:K9" si="3">1-(G4/I4)</f>
        <v>0.15000000000000002</v>
      </c>
      <c r="L4" s="46"/>
      <c r="M4" s="46"/>
      <c r="N4" s="46"/>
    </row>
    <row r="5" spans="1:14" s="24" customFormat="1" x14ac:dyDescent="0.3">
      <c r="A5" s="42">
        <v>3</v>
      </c>
      <c r="B5" s="30" t="s">
        <v>60</v>
      </c>
      <c r="C5" s="43" t="s">
        <v>55</v>
      </c>
      <c r="D5" s="42" t="s">
        <v>6</v>
      </c>
      <c r="E5" s="42">
        <v>6</v>
      </c>
      <c r="F5" s="42"/>
      <c r="G5" s="34">
        <v>692</v>
      </c>
      <c r="H5" s="34">
        <f t="shared" si="2"/>
        <v>4152</v>
      </c>
      <c r="I5" s="34">
        <f t="shared" si="0"/>
        <v>814.11764705882354</v>
      </c>
      <c r="J5" s="34">
        <f t="shared" si="1"/>
        <v>4884.7058823529414</v>
      </c>
      <c r="K5" s="44">
        <f t="shared" si="3"/>
        <v>0.15000000000000002</v>
      </c>
      <c r="L5" s="46"/>
      <c r="M5" s="46"/>
      <c r="N5" s="46"/>
    </row>
    <row r="6" spans="1:14" s="24" customFormat="1" x14ac:dyDescent="0.3">
      <c r="A6" s="42">
        <v>4</v>
      </c>
      <c r="B6" s="30" t="s">
        <v>59</v>
      </c>
      <c r="C6" s="43" t="s">
        <v>56</v>
      </c>
      <c r="D6" s="42" t="s">
        <v>6</v>
      </c>
      <c r="E6" s="42">
        <v>1</v>
      </c>
      <c r="F6" s="42"/>
      <c r="G6" s="34">
        <v>2745</v>
      </c>
      <c r="H6" s="34">
        <f t="shared" si="2"/>
        <v>2745</v>
      </c>
      <c r="I6" s="34">
        <f t="shared" si="0"/>
        <v>3229.4117647058824</v>
      </c>
      <c r="J6" s="34">
        <f t="shared" si="1"/>
        <v>3229.4117647058824</v>
      </c>
      <c r="K6" s="44">
        <f t="shared" si="3"/>
        <v>0.15000000000000002</v>
      </c>
      <c r="L6" s="46"/>
      <c r="M6" s="46"/>
      <c r="N6" s="46"/>
    </row>
    <row r="7" spans="1:14" s="24" customFormat="1" ht="27.6" x14ac:dyDescent="0.3">
      <c r="A7" s="42">
        <v>5</v>
      </c>
      <c r="B7" s="30" t="s">
        <v>58</v>
      </c>
      <c r="C7" s="43" t="s">
        <v>57</v>
      </c>
      <c r="D7" s="42" t="s">
        <v>6</v>
      </c>
      <c r="E7" s="42">
        <v>4</v>
      </c>
      <c r="F7" s="42"/>
      <c r="G7" s="34">
        <v>820</v>
      </c>
      <c r="H7" s="34">
        <f t="shared" si="2"/>
        <v>3280</v>
      </c>
      <c r="I7" s="34">
        <f t="shared" si="0"/>
        <v>964.70588235294122</v>
      </c>
      <c r="J7" s="34">
        <f t="shared" si="1"/>
        <v>3858.8235294117649</v>
      </c>
      <c r="K7" s="44">
        <f t="shared" si="3"/>
        <v>0.15000000000000002</v>
      </c>
      <c r="L7" s="46"/>
      <c r="M7" s="46"/>
      <c r="N7" s="46"/>
    </row>
    <row r="8" spans="1:14" s="24" customFormat="1" x14ac:dyDescent="0.3">
      <c r="A8" s="42">
        <v>7</v>
      </c>
      <c r="B8" s="30"/>
      <c r="C8" s="43"/>
      <c r="D8" s="42" t="s">
        <v>6</v>
      </c>
      <c r="E8" s="42"/>
      <c r="F8" s="42"/>
      <c r="G8" s="34"/>
      <c r="H8" s="34">
        <f t="shared" si="2"/>
        <v>0</v>
      </c>
      <c r="I8" s="34">
        <f t="shared" si="0"/>
        <v>0</v>
      </c>
      <c r="J8" s="34">
        <f t="shared" si="1"/>
        <v>0</v>
      </c>
      <c r="K8" s="44" t="e">
        <f t="shared" si="3"/>
        <v>#DIV/0!</v>
      </c>
      <c r="L8" s="47"/>
      <c r="M8" s="46"/>
      <c r="N8" s="46"/>
    </row>
    <row r="9" spans="1:14" s="23" customFormat="1" x14ac:dyDescent="0.3">
      <c r="A9" s="42">
        <v>55</v>
      </c>
      <c r="B9" s="30"/>
      <c r="C9" s="31"/>
      <c r="D9" s="42" t="s">
        <v>6</v>
      </c>
      <c r="E9" s="29"/>
      <c r="F9" s="29"/>
      <c r="G9" s="34"/>
      <c r="H9" s="34">
        <f t="shared" si="2"/>
        <v>0</v>
      </c>
      <c r="I9" s="34">
        <f t="shared" si="0"/>
        <v>0</v>
      </c>
      <c r="J9" s="34">
        <f t="shared" si="1"/>
        <v>0</v>
      </c>
      <c r="K9" s="44" t="e">
        <f t="shared" si="3"/>
        <v>#DIV/0!</v>
      </c>
      <c r="L9" s="22"/>
      <c r="M9" s="22"/>
      <c r="N9" s="22"/>
    </row>
    <row r="10" spans="1:14" s="23" customFormat="1" x14ac:dyDescent="0.3">
      <c r="A10" s="25" t="s">
        <v>46</v>
      </c>
      <c r="B10" s="26" t="s">
        <v>47</v>
      </c>
      <c r="C10" s="27"/>
      <c r="D10" s="27"/>
      <c r="E10" s="27"/>
      <c r="F10" s="27"/>
      <c r="G10" s="27"/>
      <c r="H10" s="35"/>
      <c r="I10" s="27"/>
      <c r="J10" s="27"/>
      <c r="K10" s="28"/>
      <c r="L10" s="22"/>
      <c r="M10" s="22"/>
      <c r="N10" s="22"/>
    </row>
    <row r="11" spans="1:14" s="23" customFormat="1" ht="18.75" customHeight="1" x14ac:dyDescent="0.3">
      <c r="A11" s="29">
        <v>1</v>
      </c>
      <c r="B11" s="29" t="s">
        <v>11</v>
      </c>
      <c r="C11" s="36" t="s">
        <v>77</v>
      </c>
      <c r="D11" s="29" t="s">
        <v>49</v>
      </c>
      <c r="E11" s="29">
        <v>27</v>
      </c>
      <c r="F11" s="29"/>
      <c r="G11" s="32">
        <v>100</v>
      </c>
      <c r="H11" s="32">
        <f>G11*E11</f>
        <v>2700</v>
      </c>
      <c r="I11" s="34">
        <f>G11*1.3</f>
        <v>130</v>
      </c>
      <c r="J11" s="32">
        <f>I11*E11</f>
        <v>3510</v>
      </c>
      <c r="K11" s="33">
        <f>1-(G11/I11)</f>
        <v>0.23076923076923073</v>
      </c>
      <c r="L11" s="22"/>
      <c r="M11" s="22"/>
      <c r="N11" s="22"/>
    </row>
    <row r="12" spans="1:14" ht="14.4" customHeight="1" x14ac:dyDescent="0.3">
      <c r="A12" s="37"/>
      <c r="B12" s="54" t="s">
        <v>13</v>
      </c>
      <c r="C12" s="55"/>
      <c r="D12" s="55"/>
      <c r="E12" s="55"/>
      <c r="F12" s="55"/>
      <c r="G12" s="56"/>
      <c r="H12" s="38">
        <f>SUM(H2:H11)</f>
        <v>24649</v>
      </c>
      <c r="I12" s="38" t="s">
        <v>1</v>
      </c>
      <c r="J12" s="38">
        <f>SUM(J2:J11)</f>
        <v>29332.352941176472</v>
      </c>
      <c r="K12" s="39">
        <f>1-(H12/J12)</f>
        <v>0.15966509575854815</v>
      </c>
    </row>
    <row r="14" spans="1:14" x14ac:dyDescent="0.3">
      <c r="H14" s="45">
        <f>H12*0.7</f>
        <v>17254.3</v>
      </c>
      <c r="J14" s="45">
        <f>H14/0.85</f>
        <v>20299.176470588234</v>
      </c>
      <c r="K14" s="39">
        <f>1-(H14/J14)</f>
        <v>0.15000000000000002</v>
      </c>
    </row>
    <row r="15" spans="1:14" x14ac:dyDescent="0.3">
      <c r="J15" s="45">
        <v>6000</v>
      </c>
      <c r="L15" s="48"/>
    </row>
    <row r="16" spans="1:14" x14ac:dyDescent="0.3">
      <c r="J16" s="45">
        <f>J15+J14</f>
        <v>26299.176470588234</v>
      </c>
    </row>
    <row r="18" spans="1:14" s="45" customFormat="1" x14ac:dyDescent="0.3">
      <c r="A18" s="40"/>
      <c r="B18" s="40"/>
      <c r="C18" s="40"/>
      <c r="D18" s="40"/>
      <c r="E18" s="40"/>
      <c r="F18" s="40"/>
      <c r="G18" s="45">
        <f>400*2*3</f>
        <v>2400</v>
      </c>
      <c r="K18" s="41"/>
      <c r="L18"/>
      <c r="M18"/>
      <c r="N18"/>
    </row>
    <row r="19" spans="1:14" x14ac:dyDescent="0.3">
      <c r="J19" s="45">
        <f>J12-H12</f>
        <v>4683.3529411764721</v>
      </c>
    </row>
  </sheetData>
  <mergeCells count="1">
    <mergeCell ref="B12:G12"/>
  </mergeCells>
  <pageMargins left="0.7" right="0.7" top="0.75" bottom="0.75" header="0.3" footer="0.3"/>
  <pageSetup paperSize="9" scale="9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C33F-59E1-40D6-B72C-F1E65F633C01}">
  <sheetPr>
    <tabColor rgb="FF92D050"/>
    <pageSetUpPr fitToPage="1"/>
  </sheetPr>
  <dimension ref="A1:N19"/>
  <sheetViews>
    <sheetView zoomScale="115" zoomScaleNormal="115" workbookViewId="0">
      <selection activeCell="E8" sqref="E8"/>
    </sheetView>
  </sheetViews>
  <sheetFormatPr defaultRowHeight="14.4" x14ac:dyDescent="0.3"/>
  <cols>
    <col min="1" max="1" width="4" style="40" bestFit="1" customWidth="1"/>
    <col min="2" max="2" width="16.44140625" style="40" customWidth="1"/>
    <col min="3" max="3" width="69.33203125" style="40" customWidth="1"/>
    <col min="4" max="4" width="7.109375" style="40" customWidth="1"/>
    <col min="5" max="5" width="5.44140625" style="40" bestFit="1" customWidth="1"/>
    <col min="6" max="6" width="10.109375" style="40" hidden="1" customWidth="1"/>
    <col min="7" max="7" width="13.5546875" style="45" customWidth="1"/>
    <col min="8" max="8" width="13.88671875" style="45" customWidth="1"/>
    <col min="9" max="9" width="11.44140625" style="45" customWidth="1"/>
    <col min="10" max="10" width="13.88671875" style="45" customWidth="1"/>
    <col min="11" max="11" width="7" style="41" bestFit="1" customWidth="1"/>
    <col min="12" max="12" width="10.44140625" hidden="1" customWidth="1"/>
  </cols>
  <sheetData>
    <row r="1" spans="1:14" ht="41.4" x14ac:dyDescent="0.3">
      <c r="A1" s="37" t="s">
        <v>0</v>
      </c>
      <c r="B1" s="37" t="s">
        <v>3</v>
      </c>
      <c r="C1" s="37" t="s">
        <v>2</v>
      </c>
      <c r="D1" s="37" t="s">
        <v>4</v>
      </c>
      <c r="E1" s="37" t="s">
        <v>5</v>
      </c>
      <c r="F1" s="38" t="s">
        <v>53</v>
      </c>
      <c r="G1" s="38" t="s">
        <v>52</v>
      </c>
      <c r="H1" s="38" t="s">
        <v>8</v>
      </c>
      <c r="I1" s="38" t="s">
        <v>9</v>
      </c>
      <c r="J1" s="38" t="s">
        <v>8</v>
      </c>
      <c r="K1" s="37" t="s">
        <v>14</v>
      </c>
      <c r="L1">
        <v>3.75</v>
      </c>
      <c r="M1">
        <v>0.85</v>
      </c>
    </row>
    <row r="2" spans="1:14" s="23" customFormat="1" x14ac:dyDescent="0.3">
      <c r="A2" s="25" t="s">
        <v>46</v>
      </c>
      <c r="B2" s="26" t="s">
        <v>51</v>
      </c>
      <c r="C2" s="27"/>
      <c r="D2" s="27"/>
      <c r="E2" s="27"/>
      <c r="F2" s="27"/>
      <c r="G2" s="27"/>
      <c r="H2" s="27"/>
      <c r="I2" s="27"/>
      <c r="J2" s="27"/>
      <c r="K2" s="28"/>
      <c r="L2" s="22"/>
      <c r="M2" s="22"/>
      <c r="N2" s="22"/>
    </row>
    <row r="3" spans="1:14" s="24" customFormat="1" x14ac:dyDescent="0.3">
      <c r="A3" s="42">
        <v>1</v>
      </c>
      <c r="B3" s="30" t="s">
        <v>79</v>
      </c>
      <c r="C3" s="43" t="s">
        <v>78</v>
      </c>
      <c r="D3" s="42" t="s">
        <v>6</v>
      </c>
      <c r="E3" s="42">
        <v>19</v>
      </c>
      <c r="F3" s="34"/>
      <c r="G3" s="34">
        <v>295</v>
      </c>
      <c r="H3" s="34">
        <f>G3*E3</f>
        <v>5605</v>
      </c>
      <c r="I3" s="34">
        <f>G3/$M$1</f>
        <v>347.05882352941177</v>
      </c>
      <c r="J3" s="34">
        <f t="shared" ref="J3:J9" si="0">I3*E3</f>
        <v>6594.1176470588234</v>
      </c>
      <c r="K3" s="44">
        <f>1-(G3/I3)</f>
        <v>0.15000000000000002</v>
      </c>
      <c r="L3" s="46"/>
      <c r="M3" s="46"/>
      <c r="N3" s="46"/>
    </row>
    <row r="4" spans="1:14" s="24" customFormat="1" ht="27.6" x14ac:dyDescent="0.3">
      <c r="A4" s="42">
        <v>2</v>
      </c>
      <c r="B4" s="30" t="s">
        <v>75</v>
      </c>
      <c r="C4" s="43" t="s">
        <v>76</v>
      </c>
      <c r="D4" s="42" t="s">
        <v>6</v>
      </c>
      <c r="E4" s="42">
        <v>2</v>
      </c>
      <c r="F4" s="42"/>
      <c r="G4" s="34">
        <v>376</v>
      </c>
      <c r="H4" s="34">
        <f t="shared" ref="H4:H9" si="1">G4*E4</f>
        <v>752</v>
      </c>
      <c r="I4" s="34">
        <f t="shared" ref="I4:I9" si="2">G4/$M$1</f>
        <v>442.35294117647061</v>
      </c>
      <c r="J4" s="34">
        <f t="shared" si="0"/>
        <v>884.70588235294122</v>
      </c>
      <c r="K4" s="44">
        <f t="shared" ref="K4:K9" si="3">1-(G4/I4)</f>
        <v>0.15000000000000002</v>
      </c>
      <c r="L4" s="46"/>
      <c r="M4" s="46"/>
      <c r="N4" s="46"/>
    </row>
    <row r="5" spans="1:14" s="24" customFormat="1" x14ac:dyDescent="0.3">
      <c r="A5" s="42">
        <v>3</v>
      </c>
      <c r="B5" s="30" t="s">
        <v>60</v>
      </c>
      <c r="C5" s="43" t="s">
        <v>55</v>
      </c>
      <c r="D5" s="42" t="s">
        <v>6</v>
      </c>
      <c r="E5" s="42">
        <v>6</v>
      </c>
      <c r="F5" s="42"/>
      <c r="G5" s="34">
        <v>692</v>
      </c>
      <c r="H5" s="34">
        <f t="shared" si="1"/>
        <v>4152</v>
      </c>
      <c r="I5" s="34">
        <f t="shared" si="2"/>
        <v>814.11764705882354</v>
      </c>
      <c r="J5" s="34">
        <f t="shared" si="0"/>
        <v>4884.7058823529414</v>
      </c>
      <c r="K5" s="44">
        <f t="shared" si="3"/>
        <v>0.15000000000000002</v>
      </c>
      <c r="L5" s="46"/>
      <c r="M5" s="46"/>
      <c r="N5" s="46"/>
    </row>
    <row r="6" spans="1:14" s="24" customFormat="1" x14ac:dyDescent="0.3">
      <c r="A6" s="42">
        <v>4</v>
      </c>
      <c r="B6" s="30" t="s">
        <v>59</v>
      </c>
      <c r="C6" s="43" t="s">
        <v>80</v>
      </c>
      <c r="D6" s="42" t="s">
        <v>6</v>
      </c>
      <c r="E6" s="42">
        <v>1</v>
      </c>
      <c r="F6" s="42"/>
      <c r="G6" s="34">
        <v>2745</v>
      </c>
      <c r="H6" s="34">
        <f t="shared" si="1"/>
        <v>2745</v>
      </c>
      <c r="I6" s="34">
        <f t="shared" si="2"/>
        <v>3229.4117647058824</v>
      </c>
      <c r="J6" s="34">
        <f t="shared" si="0"/>
        <v>3229.4117647058824</v>
      </c>
      <c r="K6" s="44">
        <f t="shared" si="3"/>
        <v>0.15000000000000002</v>
      </c>
      <c r="L6" s="46"/>
      <c r="M6" s="46"/>
      <c r="N6" s="46"/>
    </row>
    <row r="7" spans="1:14" s="24" customFormat="1" ht="27.6" x14ac:dyDescent="0.3">
      <c r="A7" s="42">
        <v>5</v>
      </c>
      <c r="B7" s="30" t="s">
        <v>58</v>
      </c>
      <c r="C7" s="43" t="s">
        <v>57</v>
      </c>
      <c r="D7" s="42" t="s">
        <v>6</v>
      </c>
      <c r="E7" s="42">
        <v>4</v>
      </c>
      <c r="F7" s="42"/>
      <c r="G7" s="34">
        <v>820</v>
      </c>
      <c r="H7" s="34">
        <f t="shared" si="1"/>
        <v>3280</v>
      </c>
      <c r="I7" s="34">
        <f t="shared" si="2"/>
        <v>964.70588235294122</v>
      </c>
      <c r="J7" s="34">
        <f t="shared" si="0"/>
        <v>3858.8235294117649</v>
      </c>
      <c r="K7" s="44">
        <f t="shared" si="3"/>
        <v>0.15000000000000002</v>
      </c>
      <c r="L7" s="46"/>
      <c r="M7" s="46"/>
      <c r="N7" s="46"/>
    </row>
    <row r="8" spans="1:14" s="24" customFormat="1" x14ac:dyDescent="0.3">
      <c r="A8" s="42">
        <v>7</v>
      </c>
      <c r="B8" s="30"/>
      <c r="C8" s="43"/>
      <c r="D8" s="42" t="s">
        <v>6</v>
      </c>
      <c r="E8" s="42"/>
      <c r="F8" s="42"/>
      <c r="G8" s="34"/>
      <c r="H8" s="34">
        <f t="shared" si="1"/>
        <v>0</v>
      </c>
      <c r="I8" s="34">
        <f t="shared" si="2"/>
        <v>0</v>
      </c>
      <c r="J8" s="34">
        <f t="shared" si="0"/>
        <v>0</v>
      </c>
      <c r="K8" s="44" t="e">
        <f t="shared" si="3"/>
        <v>#DIV/0!</v>
      </c>
      <c r="L8" s="47"/>
      <c r="M8" s="46"/>
      <c r="N8" s="46"/>
    </row>
    <row r="9" spans="1:14" s="23" customFormat="1" x14ac:dyDescent="0.3">
      <c r="A9" s="42">
        <v>55</v>
      </c>
      <c r="B9" s="30"/>
      <c r="C9" s="31"/>
      <c r="D9" s="42" t="s">
        <v>6</v>
      </c>
      <c r="E9" s="29"/>
      <c r="F9" s="29"/>
      <c r="G9" s="34"/>
      <c r="H9" s="34">
        <f t="shared" si="1"/>
        <v>0</v>
      </c>
      <c r="I9" s="34">
        <f t="shared" si="2"/>
        <v>0</v>
      </c>
      <c r="J9" s="34">
        <f t="shared" si="0"/>
        <v>0</v>
      </c>
      <c r="K9" s="44" t="e">
        <f t="shared" si="3"/>
        <v>#DIV/0!</v>
      </c>
      <c r="L9" s="22"/>
      <c r="M9" s="22"/>
      <c r="N9" s="22"/>
    </row>
    <row r="10" spans="1:14" s="23" customFormat="1" x14ac:dyDescent="0.3">
      <c r="A10" s="25" t="s">
        <v>46</v>
      </c>
      <c r="B10" s="26" t="s">
        <v>47</v>
      </c>
      <c r="C10" s="27"/>
      <c r="D10" s="27"/>
      <c r="E10" s="27"/>
      <c r="F10" s="27"/>
      <c r="G10" s="27"/>
      <c r="H10" s="35"/>
      <c r="I10" s="27"/>
      <c r="J10" s="27"/>
      <c r="K10" s="28"/>
      <c r="L10" s="22"/>
      <c r="M10" s="22"/>
      <c r="N10" s="22"/>
    </row>
    <row r="11" spans="1:14" s="23" customFormat="1" ht="18.75" customHeight="1" x14ac:dyDescent="0.3">
      <c r="A11" s="29">
        <v>1</v>
      </c>
      <c r="B11" s="29" t="s">
        <v>11</v>
      </c>
      <c r="C11" s="36" t="s">
        <v>77</v>
      </c>
      <c r="D11" s="29" t="s">
        <v>49</v>
      </c>
      <c r="E11" s="29">
        <v>27</v>
      </c>
      <c r="F11" s="29"/>
      <c r="G11" s="32">
        <v>130</v>
      </c>
      <c r="H11" s="32">
        <f>G11*E11</f>
        <v>3510</v>
      </c>
      <c r="I11" s="34">
        <f>G11*1.3</f>
        <v>169</v>
      </c>
      <c r="J11" s="32">
        <f>I11*E11</f>
        <v>4563</v>
      </c>
      <c r="K11" s="33">
        <f>1-(G11/I11)</f>
        <v>0.23076923076923073</v>
      </c>
      <c r="L11" s="22"/>
      <c r="M11" s="22"/>
      <c r="N11" s="22"/>
    </row>
    <row r="12" spans="1:14" ht="14.4" customHeight="1" x14ac:dyDescent="0.3">
      <c r="A12" s="37"/>
      <c r="B12" s="54" t="s">
        <v>13</v>
      </c>
      <c r="C12" s="55"/>
      <c r="D12" s="55"/>
      <c r="E12" s="55"/>
      <c r="F12" s="55"/>
      <c r="G12" s="56"/>
      <c r="H12" s="38">
        <f>SUM(H2:H11)</f>
        <v>20044</v>
      </c>
      <c r="I12" s="38" t="s">
        <v>1</v>
      </c>
      <c r="J12" s="38">
        <f>SUM(J2:J11)</f>
        <v>24014.764705882353</v>
      </c>
      <c r="K12" s="39">
        <f>1-(H12/J12)</f>
        <v>0.16534680870346918</v>
      </c>
    </row>
    <row r="14" spans="1:14" x14ac:dyDescent="0.3">
      <c r="H14" s="45">
        <f>H12*0.7</f>
        <v>14030.8</v>
      </c>
      <c r="J14" s="45">
        <f>H14/0.85</f>
        <v>16506.823529411766</v>
      </c>
      <c r="K14" s="39">
        <f>1-(H14/J14)</f>
        <v>0.15000000000000013</v>
      </c>
    </row>
    <row r="15" spans="1:14" x14ac:dyDescent="0.3">
      <c r="J15" s="45">
        <v>6000</v>
      </c>
      <c r="L15" s="48"/>
    </row>
    <row r="16" spans="1:14" x14ac:dyDescent="0.3">
      <c r="J16" s="45">
        <f>J15+J14</f>
        <v>22506.823529411766</v>
      </c>
    </row>
    <row r="18" spans="1:14" s="45" customFormat="1" x14ac:dyDescent="0.3">
      <c r="A18" s="40"/>
      <c r="B18" s="40"/>
      <c r="C18" s="40"/>
      <c r="D18" s="40"/>
      <c r="E18" s="40"/>
      <c r="F18" s="40"/>
      <c r="G18" s="45">
        <f>400*2*3</f>
        <v>2400</v>
      </c>
      <c r="K18" s="41"/>
      <c r="L18"/>
      <c r="M18"/>
      <c r="N18"/>
    </row>
    <row r="19" spans="1:14" x14ac:dyDescent="0.3">
      <c r="J19" s="45">
        <f>J12-H12</f>
        <v>3970.7647058823532</v>
      </c>
    </row>
  </sheetData>
  <mergeCells count="1">
    <mergeCell ref="B12:G12"/>
  </mergeCells>
  <pageMargins left="0.7" right="0.7" top="0.75" bottom="0.75" header="0.3" footer="0.3"/>
  <pageSetup paperSize="9" scale="9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9A216-D2A8-4219-9EA0-07FD1369ADB0}">
  <sheetPr>
    <tabColor rgb="FF92D050"/>
    <pageSetUpPr fitToPage="1"/>
  </sheetPr>
  <dimension ref="A1:R21"/>
  <sheetViews>
    <sheetView topLeftCell="D1" zoomScaleNormal="100" workbookViewId="0">
      <selection activeCell="H21" sqref="H21"/>
    </sheetView>
  </sheetViews>
  <sheetFormatPr defaultRowHeight="14.4" x14ac:dyDescent="0.3"/>
  <cols>
    <col min="1" max="1" width="4" style="40" bestFit="1" customWidth="1"/>
    <col min="2" max="2" width="16.44140625" style="40" customWidth="1"/>
    <col min="3" max="3" width="69.33203125" style="40" customWidth="1"/>
    <col min="4" max="4" width="7.109375" style="40" customWidth="1"/>
    <col min="5" max="5" width="5.44140625" style="40" bestFit="1" customWidth="1"/>
    <col min="6" max="6" width="10.109375" style="40" hidden="1" customWidth="1"/>
    <col min="7" max="7" width="13.5546875" style="45" customWidth="1"/>
    <col min="8" max="8" width="13.88671875" style="45" customWidth="1"/>
    <col min="9" max="9" width="11.44140625" style="45" customWidth="1"/>
    <col min="10" max="10" width="13.88671875" style="45" customWidth="1"/>
    <col min="11" max="11" width="7" style="41" bestFit="1" customWidth="1"/>
    <col min="12" max="12" width="10.44140625" hidden="1" customWidth="1"/>
    <col min="13" max="14" width="10" bestFit="1" customWidth="1"/>
    <col min="15" max="15" width="10.21875" bestFit="1" customWidth="1"/>
    <col min="17" max="18" width="9.33203125" bestFit="1" customWidth="1"/>
  </cols>
  <sheetData>
    <row r="1" spans="1:18" ht="41.4" x14ac:dyDescent="0.3">
      <c r="A1" s="37" t="s">
        <v>0</v>
      </c>
      <c r="B1" s="37" t="s">
        <v>3</v>
      </c>
      <c r="C1" s="37" t="s">
        <v>2</v>
      </c>
      <c r="D1" s="37" t="s">
        <v>4</v>
      </c>
      <c r="E1" s="37" t="s">
        <v>5</v>
      </c>
      <c r="F1" s="38" t="s">
        <v>53</v>
      </c>
      <c r="G1" s="38" t="s">
        <v>52</v>
      </c>
      <c r="H1" s="38" t="s">
        <v>8</v>
      </c>
      <c r="I1" s="38" t="s">
        <v>9</v>
      </c>
      <c r="J1" s="38" t="s">
        <v>8</v>
      </c>
      <c r="K1" s="37" t="s">
        <v>14</v>
      </c>
      <c r="L1">
        <v>3.75</v>
      </c>
    </row>
    <row r="2" spans="1:18" s="23" customFormat="1" x14ac:dyDescent="0.3">
      <c r="A2" s="25" t="s">
        <v>46</v>
      </c>
      <c r="B2" s="26" t="s">
        <v>51</v>
      </c>
      <c r="C2" s="27"/>
      <c r="D2" s="27"/>
      <c r="E2" s="27"/>
      <c r="F2" s="27"/>
      <c r="G2" s="27"/>
      <c r="H2" s="27"/>
      <c r="I2" s="27"/>
      <c r="J2" s="27"/>
      <c r="K2" s="28"/>
      <c r="L2" s="22"/>
      <c r="M2" s="22"/>
      <c r="N2" s="22"/>
    </row>
    <row r="3" spans="1:18" s="24" customFormat="1" x14ac:dyDescent="0.3">
      <c r="A3" s="42">
        <v>1</v>
      </c>
      <c r="B3" s="30" t="s">
        <v>79</v>
      </c>
      <c r="C3" s="43" t="s">
        <v>78</v>
      </c>
      <c r="D3" s="42" t="s">
        <v>6</v>
      </c>
      <c r="E3" s="42">
        <v>19</v>
      </c>
      <c r="F3" s="34"/>
      <c r="G3" s="34">
        <v>289.8</v>
      </c>
      <c r="H3" s="34">
        <f>G3*E3</f>
        <v>5506.2</v>
      </c>
      <c r="I3" s="34">
        <v>347.06</v>
      </c>
      <c r="J3" s="34">
        <f t="shared" ref="J3:J7" si="0">I3*E3</f>
        <v>6594.14</v>
      </c>
      <c r="K3" s="44">
        <f>1-(G3/I3)</f>
        <v>0.16498588140379178</v>
      </c>
      <c r="L3" s="46"/>
      <c r="M3" s="46"/>
      <c r="N3" s="46"/>
    </row>
    <row r="4" spans="1:18" s="24" customFormat="1" ht="27.6" x14ac:dyDescent="0.3">
      <c r="A4" s="42">
        <v>2</v>
      </c>
      <c r="B4" s="30" t="s">
        <v>75</v>
      </c>
      <c r="C4" s="43" t="s">
        <v>76</v>
      </c>
      <c r="D4" s="42" t="s">
        <v>6</v>
      </c>
      <c r="E4" s="42">
        <v>2</v>
      </c>
      <c r="F4" s="42"/>
      <c r="G4" s="34">
        <v>375.2</v>
      </c>
      <c r="H4" s="34">
        <f t="shared" ref="H4:H7" si="1">G4*E4</f>
        <v>750.4</v>
      </c>
      <c r="I4" s="34">
        <v>442.35</v>
      </c>
      <c r="J4" s="34">
        <f t="shared" si="0"/>
        <v>884.7</v>
      </c>
      <c r="K4" s="44">
        <f t="shared" ref="K4:K11" si="2">1-(G4/I4)</f>
        <v>0.15180287102972767</v>
      </c>
      <c r="L4" s="46"/>
      <c r="M4" s="46"/>
      <c r="N4" s="46"/>
    </row>
    <row r="5" spans="1:18" s="24" customFormat="1" x14ac:dyDescent="0.3">
      <c r="A5" s="42">
        <v>3</v>
      </c>
      <c r="B5" s="30" t="s">
        <v>60</v>
      </c>
      <c r="C5" s="43" t="s">
        <v>55</v>
      </c>
      <c r="D5" s="42" t="s">
        <v>6</v>
      </c>
      <c r="E5" s="42">
        <v>6</v>
      </c>
      <c r="F5" s="42"/>
      <c r="G5" s="34">
        <v>970</v>
      </c>
      <c r="H5" s="34">
        <f t="shared" si="1"/>
        <v>5820</v>
      </c>
      <c r="I5" s="34">
        <v>814</v>
      </c>
      <c r="J5" s="34">
        <f>I5*E5</f>
        <v>4884</v>
      </c>
      <c r="K5" s="44">
        <f>1-(G5/I5)</f>
        <v>-0.19164619164619157</v>
      </c>
      <c r="L5" s="46"/>
      <c r="M5" s="49">
        <f>SUM(J3:J7)</f>
        <v>19848.72</v>
      </c>
      <c r="N5" s="46"/>
      <c r="O5" s="50">
        <f>SUM(H3:H7)</f>
        <v>18181.599999999999</v>
      </c>
    </row>
    <row r="6" spans="1:18" s="24" customFormat="1" x14ac:dyDescent="0.3">
      <c r="A6" s="42">
        <v>4</v>
      </c>
      <c r="B6" s="30" t="s">
        <v>59</v>
      </c>
      <c r="C6" s="43" t="s">
        <v>80</v>
      </c>
      <c r="D6" s="42" t="s">
        <v>6</v>
      </c>
      <c r="E6" s="42">
        <v>1</v>
      </c>
      <c r="F6" s="42"/>
      <c r="G6" s="34">
        <v>2745</v>
      </c>
      <c r="H6" s="34">
        <f t="shared" si="1"/>
        <v>2745</v>
      </c>
      <c r="I6" s="34">
        <v>3485.88</v>
      </c>
      <c r="J6" s="34">
        <f t="shared" si="0"/>
        <v>3485.88</v>
      </c>
      <c r="K6" s="44">
        <f t="shared" si="2"/>
        <v>0.21253743674481052</v>
      </c>
      <c r="L6" s="46"/>
      <c r="M6" s="46"/>
      <c r="N6" s="46"/>
      <c r="Q6" s="53">
        <f>1-O5/M5</f>
        <v>8.399131027088913E-2</v>
      </c>
    </row>
    <row r="7" spans="1:18" s="24" customFormat="1" ht="27.6" x14ac:dyDescent="0.3">
      <c r="A7" s="42">
        <v>5</v>
      </c>
      <c r="B7" s="30" t="s">
        <v>58</v>
      </c>
      <c r="C7" s="43" t="s">
        <v>57</v>
      </c>
      <c r="D7" s="42" t="s">
        <v>6</v>
      </c>
      <c r="E7" s="42">
        <v>4</v>
      </c>
      <c r="F7" s="42"/>
      <c r="G7" s="34">
        <v>840</v>
      </c>
      <c r="H7" s="34">
        <f t="shared" si="1"/>
        <v>3360</v>
      </c>
      <c r="I7" s="34">
        <v>1000</v>
      </c>
      <c r="J7" s="34">
        <f t="shared" si="0"/>
        <v>4000</v>
      </c>
      <c r="K7" s="44">
        <f t="shared" si="2"/>
        <v>0.16000000000000003</v>
      </c>
      <c r="L7" s="46"/>
      <c r="M7" s="46"/>
      <c r="N7" s="49"/>
      <c r="O7" s="50"/>
      <c r="Q7" s="50"/>
      <c r="R7" s="50"/>
    </row>
    <row r="8" spans="1:18" s="24" customFormat="1" x14ac:dyDescent="0.3">
      <c r="A8" s="42">
        <v>7</v>
      </c>
      <c r="B8" s="30"/>
      <c r="C8" s="43"/>
      <c r="D8" s="42" t="s">
        <v>6</v>
      </c>
      <c r="E8" s="42"/>
      <c r="F8" s="42"/>
      <c r="G8" s="34"/>
      <c r="H8" s="34"/>
      <c r="I8" s="34"/>
      <c r="J8" s="34"/>
      <c r="K8" s="44"/>
      <c r="L8" s="47"/>
      <c r="M8" s="46"/>
      <c r="N8" s="46"/>
    </row>
    <row r="9" spans="1:18" s="23" customFormat="1" x14ac:dyDescent="0.3">
      <c r="A9" s="42">
        <v>55</v>
      </c>
      <c r="B9" s="30"/>
      <c r="C9" s="31"/>
      <c r="D9" s="42" t="s">
        <v>6</v>
      </c>
      <c r="E9" s="29"/>
      <c r="F9" s="29"/>
      <c r="G9" s="34"/>
      <c r="H9" s="34"/>
      <c r="I9" s="34"/>
      <c r="J9" s="34"/>
      <c r="K9" s="44"/>
      <c r="L9" s="22"/>
      <c r="M9" s="22"/>
      <c r="N9" s="22"/>
    </row>
    <row r="10" spans="1:18" s="23" customFormat="1" x14ac:dyDescent="0.3">
      <c r="A10" s="25" t="s">
        <v>46</v>
      </c>
      <c r="B10" s="26" t="s">
        <v>47</v>
      </c>
      <c r="C10" s="27"/>
      <c r="D10" s="27"/>
      <c r="E10" s="27"/>
      <c r="F10" s="27"/>
      <c r="G10" s="27"/>
      <c r="H10" s="35"/>
      <c r="I10" s="27"/>
      <c r="J10" s="27"/>
      <c r="K10" s="28"/>
      <c r="L10" s="22"/>
      <c r="M10" s="22"/>
      <c r="N10" s="22"/>
      <c r="O10" s="51"/>
    </row>
    <row r="11" spans="1:18" s="23" customFormat="1" ht="18.75" customHeight="1" x14ac:dyDescent="0.3">
      <c r="A11" s="29">
        <v>1</v>
      </c>
      <c r="B11" s="29" t="s">
        <v>11</v>
      </c>
      <c r="C11" s="36" t="s">
        <v>77</v>
      </c>
      <c r="D11" s="29" t="s">
        <v>49</v>
      </c>
      <c r="E11" s="29">
        <v>1</v>
      </c>
      <c r="F11" s="29"/>
      <c r="G11" s="32">
        <v>3442.5</v>
      </c>
      <c r="H11" s="32">
        <f>G11*E11</f>
        <v>3442.5</v>
      </c>
      <c r="I11" s="32">
        <v>4050</v>
      </c>
      <c r="J11" s="32">
        <f>I11*E11</f>
        <v>4050</v>
      </c>
      <c r="K11" s="44">
        <f t="shared" si="2"/>
        <v>0.15000000000000002</v>
      </c>
      <c r="L11" s="22"/>
      <c r="M11" s="32">
        <v>4050</v>
      </c>
      <c r="N11" s="22"/>
    </row>
    <row r="12" spans="1:18" ht="14.4" customHeight="1" x14ac:dyDescent="0.3">
      <c r="A12" s="37"/>
      <c r="B12" s="54" t="s">
        <v>13</v>
      </c>
      <c r="C12" s="55"/>
      <c r="D12" s="55"/>
      <c r="E12" s="55"/>
      <c r="F12" s="55"/>
      <c r="G12" s="56"/>
      <c r="H12" s="38">
        <f>SUM(H2:H11)</f>
        <v>21624.1</v>
      </c>
      <c r="I12" s="38" t="s">
        <v>1</v>
      </c>
      <c r="J12" s="38">
        <f>SUM(J2:J11)</f>
        <v>23898.720000000001</v>
      </c>
      <c r="K12" s="39">
        <f>1-(H12/J12)</f>
        <v>9.5177482308676065E-2</v>
      </c>
    </row>
    <row r="13" spans="1:18" x14ac:dyDescent="0.3">
      <c r="P13">
        <f>4050*0.85</f>
        <v>3442.5</v>
      </c>
    </row>
    <row r="14" spans="1:18" x14ac:dyDescent="0.3">
      <c r="H14" s="45">
        <f>H12*0.7</f>
        <v>15136.869999999997</v>
      </c>
      <c r="J14" s="45">
        <f>H14/0.85</f>
        <v>17808.082352941172</v>
      </c>
      <c r="K14" s="39">
        <f>1-(H14/J14)</f>
        <v>0.14999999999999991</v>
      </c>
    </row>
    <row r="15" spans="1:18" x14ac:dyDescent="0.3">
      <c r="C15" s="40">
        <f>970-690</f>
        <v>280</v>
      </c>
      <c r="J15" s="45">
        <v>6000</v>
      </c>
      <c r="L15" s="48"/>
    </row>
    <row r="16" spans="1:18" x14ac:dyDescent="0.3">
      <c r="J16" s="45">
        <f>J15+J14</f>
        <v>23808.082352941172</v>
      </c>
    </row>
    <row r="18" spans="1:14" s="45" customFormat="1" x14ac:dyDescent="0.3">
      <c r="A18" s="40"/>
      <c r="B18" s="40"/>
      <c r="C18" s="40">
        <f>970/0.85</f>
        <v>1141.1764705882354</v>
      </c>
      <c r="D18" s="40">
        <f>420/0.85</f>
        <v>494.11764705882354</v>
      </c>
      <c r="E18" s="40"/>
      <c r="F18" s="40"/>
      <c r="G18" s="45">
        <f>400*2*3</f>
        <v>2400</v>
      </c>
      <c r="K18" s="41"/>
      <c r="L18"/>
      <c r="M18"/>
      <c r="N18"/>
    </row>
    <row r="19" spans="1:14" x14ac:dyDescent="0.3">
      <c r="C19" s="52">
        <f>C18-I5</f>
        <v>327.17647058823536</v>
      </c>
      <c r="J19" s="45">
        <f>J12-H12</f>
        <v>2274.6200000000026</v>
      </c>
    </row>
    <row r="21" spans="1:14" x14ac:dyDescent="0.3">
      <c r="C21" s="52">
        <f>C19*6</f>
        <v>1963.0588235294122</v>
      </c>
    </row>
  </sheetData>
  <mergeCells count="1">
    <mergeCell ref="B12:G12"/>
  </mergeCells>
  <pageMargins left="0.7" right="0.7" top="0.75" bottom="0.75" header="0.3" footer="0.3"/>
  <pageSetup paperSize="9" scale="9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50009-9125-4C81-BA75-E944EA4C5A0C}">
  <sheetPr>
    <tabColor rgb="FF92D050"/>
    <pageSetUpPr fitToPage="1"/>
  </sheetPr>
  <dimension ref="A1:R21"/>
  <sheetViews>
    <sheetView tabSelected="1" zoomScaleNormal="100" workbookViewId="0">
      <selection activeCell="C7" sqref="C7"/>
    </sheetView>
  </sheetViews>
  <sheetFormatPr defaultRowHeight="14.4" x14ac:dyDescent="0.3"/>
  <cols>
    <col min="1" max="1" width="4" style="40" bestFit="1" customWidth="1"/>
    <col min="2" max="2" width="16.44140625" style="40" customWidth="1"/>
    <col min="3" max="3" width="69.33203125" style="40" customWidth="1"/>
    <col min="4" max="4" width="7.109375" style="40" customWidth="1"/>
    <col min="5" max="5" width="5.44140625" style="40" bestFit="1" customWidth="1"/>
    <col min="6" max="6" width="10.109375" style="40" hidden="1" customWidth="1"/>
    <col min="7" max="7" width="13.5546875" style="45" customWidth="1"/>
    <col min="8" max="8" width="13.88671875" style="45" customWidth="1"/>
    <col min="9" max="9" width="11.44140625" style="45" customWidth="1"/>
    <col min="10" max="10" width="13.88671875" style="45" customWidth="1"/>
    <col min="11" max="11" width="7" style="41" bestFit="1" customWidth="1"/>
    <col min="12" max="12" width="10.44140625" hidden="1" customWidth="1"/>
    <col min="13" max="14" width="10" bestFit="1" customWidth="1"/>
    <col min="15" max="15" width="10.21875" bestFit="1" customWidth="1"/>
    <col min="17" max="18" width="9.33203125" bestFit="1" customWidth="1"/>
  </cols>
  <sheetData>
    <row r="1" spans="1:18" ht="41.4" x14ac:dyDescent="0.3">
      <c r="A1" s="37" t="s">
        <v>0</v>
      </c>
      <c r="B1" s="37" t="s">
        <v>3</v>
      </c>
      <c r="C1" s="37" t="s">
        <v>2</v>
      </c>
      <c r="D1" s="37" t="s">
        <v>4</v>
      </c>
      <c r="E1" s="37" t="s">
        <v>5</v>
      </c>
      <c r="F1" s="38" t="s">
        <v>53</v>
      </c>
      <c r="G1" s="38" t="s">
        <v>52</v>
      </c>
      <c r="H1" s="38" t="s">
        <v>8</v>
      </c>
      <c r="I1" s="38" t="s">
        <v>9</v>
      </c>
      <c r="J1" s="38" t="s">
        <v>8</v>
      </c>
      <c r="K1" s="37" t="s">
        <v>14</v>
      </c>
      <c r="L1">
        <v>3.75</v>
      </c>
    </row>
    <row r="2" spans="1:18" s="23" customFormat="1" x14ac:dyDescent="0.3">
      <c r="A2" s="25" t="s">
        <v>46</v>
      </c>
      <c r="B2" s="26" t="s">
        <v>51</v>
      </c>
      <c r="C2" s="27"/>
      <c r="D2" s="27"/>
      <c r="E2" s="27"/>
      <c r="F2" s="27"/>
      <c r="G2" s="27"/>
      <c r="H2" s="27"/>
      <c r="I2" s="27"/>
      <c r="J2" s="27"/>
      <c r="K2" s="28"/>
      <c r="L2" s="22"/>
      <c r="M2" s="22"/>
      <c r="N2" s="22"/>
    </row>
    <row r="3" spans="1:18" s="24" customFormat="1" x14ac:dyDescent="0.3">
      <c r="A3" s="42">
        <v>1</v>
      </c>
      <c r="B3" s="30" t="s">
        <v>79</v>
      </c>
      <c r="C3" s="43" t="s">
        <v>78</v>
      </c>
      <c r="D3" s="42" t="s">
        <v>6</v>
      </c>
      <c r="E3" s="42">
        <v>19</v>
      </c>
      <c r="F3" s="34"/>
      <c r="G3" s="34">
        <v>294.8</v>
      </c>
      <c r="H3" s="34">
        <f>G3*E3</f>
        <v>5601.2</v>
      </c>
      <c r="I3" s="34">
        <v>347.06</v>
      </c>
      <c r="J3" s="34">
        <f t="shared" ref="J3:J7" si="0">I3*E3</f>
        <v>6594.14</v>
      </c>
      <c r="K3" s="44">
        <f>1-(G3/I3)</f>
        <v>0.1505791505791505</v>
      </c>
      <c r="L3" s="46"/>
      <c r="M3" s="46"/>
      <c r="N3" s="46"/>
    </row>
    <row r="4" spans="1:18" s="24" customFormat="1" ht="27.6" x14ac:dyDescent="0.3">
      <c r="A4" s="42">
        <v>2</v>
      </c>
      <c r="B4" s="30" t="s">
        <v>75</v>
      </c>
      <c r="C4" s="43" t="s">
        <v>76</v>
      </c>
      <c r="D4" s="42" t="s">
        <v>6</v>
      </c>
      <c r="E4" s="42">
        <v>2</v>
      </c>
      <c r="F4" s="42"/>
      <c r="G4" s="34">
        <v>375.2</v>
      </c>
      <c r="H4" s="34">
        <f t="shared" ref="H4:H7" si="1">G4*E4</f>
        <v>750.4</v>
      </c>
      <c r="I4" s="34">
        <v>442.35</v>
      </c>
      <c r="J4" s="34">
        <f t="shared" si="0"/>
        <v>884.7</v>
      </c>
      <c r="K4" s="44">
        <f t="shared" ref="K4:K11" si="2">1-(G4/I4)</f>
        <v>0.15180287102972767</v>
      </c>
      <c r="L4" s="46"/>
      <c r="M4" s="46"/>
      <c r="N4" s="46"/>
    </row>
    <row r="5" spans="1:18" s="24" customFormat="1" x14ac:dyDescent="0.3">
      <c r="A5" s="42">
        <v>3</v>
      </c>
      <c r="B5" s="60" t="s">
        <v>81</v>
      </c>
      <c r="C5" s="61" t="s">
        <v>82</v>
      </c>
      <c r="D5" s="62" t="s">
        <v>6</v>
      </c>
      <c r="E5" s="62">
        <v>6</v>
      </c>
      <c r="F5" s="62"/>
      <c r="G5" s="63">
        <v>420</v>
      </c>
      <c r="H5" s="63">
        <f t="shared" si="1"/>
        <v>2520</v>
      </c>
      <c r="I5" s="63">
        <v>814</v>
      </c>
      <c r="J5" s="63">
        <f>I5*E5</f>
        <v>4884</v>
      </c>
      <c r="K5" s="64">
        <f>1-(G5/I5)</f>
        <v>0.48402948402948398</v>
      </c>
      <c r="L5" s="46"/>
      <c r="M5" s="49">
        <f>SUM(J3:J7)</f>
        <v>19848.72</v>
      </c>
      <c r="N5" s="46"/>
      <c r="O5" s="50">
        <f>SUM(H3:H7)</f>
        <v>14976.599999999999</v>
      </c>
    </row>
    <row r="6" spans="1:18" s="24" customFormat="1" x14ac:dyDescent="0.3">
      <c r="A6" s="42">
        <v>4</v>
      </c>
      <c r="B6" s="30" t="s">
        <v>59</v>
      </c>
      <c r="C6" s="43" t="s">
        <v>80</v>
      </c>
      <c r="D6" s="42" t="s">
        <v>6</v>
      </c>
      <c r="E6" s="42">
        <v>1</v>
      </c>
      <c r="F6" s="42"/>
      <c r="G6" s="34">
        <v>2745</v>
      </c>
      <c r="H6" s="34">
        <f t="shared" si="1"/>
        <v>2745</v>
      </c>
      <c r="I6" s="34">
        <v>3485.88</v>
      </c>
      <c r="J6" s="34">
        <f t="shared" si="0"/>
        <v>3485.88</v>
      </c>
      <c r="K6" s="44">
        <f t="shared" si="2"/>
        <v>0.21253743674481052</v>
      </c>
      <c r="L6" s="46"/>
      <c r="M6" s="46"/>
      <c r="N6" s="46"/>
      <c r="Q6" s="53">
        <f>1-O5/M5</f>
        <v>0.24546267970932145</v>
      </c>
    </row>
    <row r="7" spans="1:18" s="24" customFormat="1" ht="27.6" x14ac:dyDescent="0.3">
      <c r="A7" s="42">
        <v>5</v>
      </c>
      <c r="B7" s="60" t="s">
        <v>83</v>
      </c>
      <c r="C7" s="43" t="s">
        <v>57</v>
      </c>
      <c r="D7" s="42" t="s">
        <v>6</v>
      </c>
      <c r="E7" s="42">
        <v>4</v>
      </c>
      <c r="F7" s="42"/>
      <c r="G7" s="34">
        <v>840</v>
      </c>
      <c r="H7" s="34">
        <f t="shared" si="1"/>
        <v>3360</v>
      </c>
      <c r="I7" s="34">
        <v>1000</v>
      </c>
      <c r="J7" s="34">
        <f>I7*E7</f>
        <v>4000</v>
      </c>
      <c r="K7" s="44">
        <f t="shared" si="2"/>
        <v>0.16000000000000003</v>
      </c>
      <c r="L7" s="46"/>
      <c r="M7" s="46"/>
      <c r="N7" s="49"/>
      <c r="O7" s="50"/>
      <c r="Q7" s="50"/>
      <c r="R7" s="50"/>
    </row>
    <row r="8" spans="1:18" s="24" customFormat="1" x14ac:dyDescent="0.3">
      <c r="A8" s="42">
        <v>7</v>
      </c>
      <c r="B8" s="30"/>
      <c r="C8" s="43"/>
      <c r="D8" s="42" t="s">
        <v>6</v>
      </c>
      <c r="E8" s="42"/>
      <c r="F8" s="42"/>
      <c r="G8" s="34"/>
      <c r="H8" s="34"/>
      <c r="I8" s="34"/>
      <c r="J8" s="34"/>
      <c r="K8" s="44"/>
      <c r="L8" s="47"/>
      <c r="M8" s="46"/>
      <c r="N8" s="46"/>
    </row>
    <row r="9" spans="1:18" s="23" customFormat="1" x14ac:dyDescent="0.3">
      <c r="A9" s="42">
        <v>55</v>
      </c>
      <c r="B9" s="30"/>
      <c r="C9" s="31"/>
      <c r="D9" s="42" t="s">
        <v>6</v>
      </c>
      <c r="E9" s="29"/>
      <c r="F9" s="29"/>
      <c r="G9" s="34"/>
      <c r="H9" s="34"/>
      <c r="I9" s="34"/>
      <c r="J9" s="34"/>
      <c r="K9" s="44"/>
      <c r="L9" s="22"/>
      <c r="M9" s="22"/>
      <c r="N9" s="22"/>
    </row>
    <row r="10" spans="1:18" s="23" customFormat="1" x14ac:dyDescent="0.3">
      <c r="A10" s="25" t="s">
        <v>46</v>
      </c>
      <c r="B10" s="26" t="s">
        <v>47</v>
      </c>
      <c r="C10" s="27"/>
      <c r="D10" s="27"/>
      <c r="E10" s="27"/>
      <c r="F10" s="27"/>
      <c r="G10" s="27"/>
      <c r="H10" s="35"/>
      <c r="I10" s="27"/>
      <c r="J10" s="27"/>
      <c r="K10" s="28"/>
      <c r="L10" s="22"/>
      <c r="M10" s="22"/>
      <c r="N10" s="22"/>
      <c r="O10" s="51"/>
    </row>
    <row r="11" spans="1:18" s="23" customFormat="1" ht="18.75" customHeight="1" x14ac:dyDescent="0.3">
      <c r="A11" s="29">
        <v>1</v>
      </c>
      <c r="B11" s="29" t="s">
        <v>11</v>
      </c>
      <c r="C11" s="36" t="s">
        <v>77</v>
      </c>
      <c r="D11" s="29" t="s">
        <v>49</v>
      </c>
      <c r="E11" s="29">
        <v>1</v>
      </c>
      <c r="F11" s="29"/>
      <c r="G11" s="32">
        <v>3442.5</v>
      </c>
      <c r="H11" s="32">
        <f>G11*E11</f>
        <v>3442.5</v>
      </c>
      <c r="I11" s="32">
        <v>4050</v>
      </c>
      <c r="J11" s="32">
        <f>I11*E11</f>
        <v>4050</v>
      </c>
      <c r="K11" s="44">
        <f t="shared" si="2"/>
        <v>0.15000000000000002</v>
      </c>
      <c r="L11" s="22"/>
      <c r="M11" s="32">
        <v>4050</v>
      </c>
      <c r="N11" s="22"/>
    </row>
    <row r="12" spans="1:18" ht="14.4" customHeight="1" x14ac:dyDescent="0.3">
      <c r="A12" s="37"/>
      <c r="B12" s="54" t="s">
        <v>13</v>
      </c>
      <c r="C12" s="55"/>
      <c r="D12" s="55"/>
      <c r="E12" s="55"/>
      <c r="F12" s="55"/>
      <c r="G12" s="56"/>
      <c r="H12" s="38">
        <f>SUM(H2:H11)</f>
        <v>18419.099999999999</v>
      </c>
      <c r="I12" s="38" t="s">
        <v>1</v>
      </c>
      <c r="J12" s="38">
        <f>SUM(J2:J11)</f>
        <v>23898.720000000001</v>
      </c>
      <c r="K12" s="39">
        <f>1-(H12/J12)</f>
        <v>0.22928508305047313</v>
      </c>
    </row>
    <row r="13" spans="1:18" x14ac:dyDescent="0.3">
      <c r="P13">
        <f>4050*0.85</f>
        <v>3442.5</v>
      </c>
    </row>
    <row r="14" spans="1:18" x14ac:dyDescent="0.3">
      <c r="H14" s="45">
        <f>H12*0.7</f>
        <v>12893.369999999999</v>
      </c>
      <c r="J14" s="45">
        <f>H14/0.85</f>
        <v>15168.670588235293</v>
      </c>
      <c r="K14" s="39">
        <f>1-(H14/J14)</f>
        <v>0.15000000000000002</v>
      </c>
    </row>
    <row r="15" spans="1:18" x14ac:dyDescent="0.3">
      <c r="C15" s="40">
        <f>970-690</f>
        <v>280</v>
      </c>
      <c r="J15" s="45">
        <v>6000</v>
      </c>
      <c r="L15" s="48"/>
    </row>
    <row r="16" spans="1:18" x14ac:dyDescent="0.3">
      <c r="J16" s="45">
        <f>J15+J14</f>
        <v>21168.670588235291</v>
      </c>
    </row>
    <row r="18" spans="1:14" s="45" customFormat="1" x14ac:dyDescent="0.3">
      <c r="A18" s="40"/>
      <c r="B18" s="40"/>
      <c r="C18" s="40">
        <f>970/0.85</f>
        <v>1141.1764705882354</v>
      </c>
      <c r="D18" s="40">
        <f>420/0.85</f>
        <v>494.11764705882354</v>
      </c>
      <c r="E18" s="40"/>
      <c r="F18" s="40"/>
      <c r="G18" s="45">
        <f>400*2*3</f>
        <v>2400</v>
      </c>
      <c r="K18" s="41"/>
      <c r="L18"/>
      <c r="M18"/>
      <c r="N18"/>
    </row>
    <row r="19" spans="1:14" x14ac:dyDescent="0.3">
      <c r="B19" s="52"/>
      <c r="C19" s="52">
        <f>C18-I5</f>
        <v>327.17647058823536</v>
      </c>
      <c r="J19" s="45">
        <f>J12-H12</f>
        <v>5479.6200000000026</v>
      </c>
    </row>
    <row r="20" spans="1:14" x14ac:dyDescent="0.3">
      <c r="B20" s="52"/>
    </row>
    <row r="21" spans="1:14" x14ac:dyDescent="0.3">
      <c r="B21" s="52"/>
      <c r="C21" s="52">
        <f>C19*6</f>
        <v>1963.0588235294122</v>
      </c>
    </row>
  </sheetData>
  <mergeCells count="1">
    <mergeCell ref="B12:G12"/>
  </mergeCells>
  <pageMargins left="0.7" right="0.7" top="0.75" bottom="0.75" header="0.3" footer="0.3"/>
  <pageSetup paperSize="9" scale="9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240E-5CCA-4857-8421-626379651340}">
  <sheetPr>
    <tabColor rgb="FFFFFF00"/>
  </sheetPr>
  <dimension ref="A1:M24"/>
  <sheetViews>
    <sheetView workbookViewId="0">
      <selection activeCell="C4" sqref="C4"/>
    </sheetView>
  </sheetViews>
  <sheetFormatPr defaultRowHeight="14.4" x14ac:dyDescent="0.3"/>
  <cols>
    <col min="1" max="1" width="3.6640625" bestFit="1" customWidth="1"/>
    <col min="2" max="2" width="16.44140625" customWidth="1"/>
    <col min="3" max="3" width="69.33203125" customWidth="1"/>
    <col min="4" max="4" width="7.109375" customWidth="1"/>
    <col min="5" max="5" width="7.44140625" customWidth="1"/>
    <col min="6" max="6" width="16" customWidth="1"/>
    <col min="7" max="7" width="16.44140625" customWidth="1"/>
    <col min="8" max="8" width="13" customWidth="1"/>
    <col min="9" max="9" width="13.88671875" customWidth="1"/>
    <col min="10" max="11" width="9.6640625" style="12" customWidth="1"/>
    <col min="12" max="12" width="11.109375" bestFit="1" customWidth="1"/>
  </cols>
  <sheetData>
    <row r="1" spans="1:13" ht="15.6" x14ac:dyDescent="0.3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8</v>
      </c>
      <c r="J1" s="1" t="s">
        <v>14</v>
      </c>
      <c r="K1" s="18"/>
    </row>
    <row r="2" spans="1:13" ht="15.6" x14ac:dyDescent="0.3">
      <c r="A2" s="3"/>
      <c r="B2" s="3"/>
      <c r="C2" s="4" t="s">
        <v>45</v>
      </c>
      <c r="D2" s="3"/>
      <c r="E2" s="3"/>
      <c r="F2" s="3"/>
      <c r="G2" s="3"/>
      <c r="H2" s="3"/>
      <c r="I2" s="3"/>
      <c r="J2" s="3"/>
      <c r="K2" s="19"/>
    </row>
    <row r="3" spans="1:13" x14ac:dyDescent="0.3">
      <c r="A3" s="2">
        <v>1</v>
      </c>
      <c r="B3" s="2">
        <v>182448</v>
      </c>
      <c r="C3" s="5" t="s">
        <v>15</v>
      </c>
      <c r="D3" s="2" t="s">
        <v>6</v>
      </c>
      <c r="E3" s="2">
        <v>1</v>
      </c>
      <c r="F3" s="7">
        <v>0</v>
      </c>
      <c r="G3" s="7">
        <f>F3*E3</f>
        <v>0</v>
      </c>
      <c r="H3" s="7">
        <f>F3/0.8</f>
        <v>0</v>
      </c>
      <c r="I3" s="7">
        <f>H3*E3</f>
        <v>0</v>
      </c>
      <c r="J3" s="9">
        <v>0</v>
      </c>
      <c r="K3" s="21">
        <f>ROUNDUP(H3,0)</f>
        <v>0</v>
      </c>
    </row>
    <row r="4" spans="1:13" x14ac:dyDescent="0.3">
      <c r="A4" s="2">
        <v>2</v>
      </c>
      <c r="B4" s="2">
        <v>700515009</v>
      </c>
      <c r="C4" s="5" t="s">
        <v>16</v>
      </c>
      <c r="D4" s="2" t="s">
        <v>6</v>
      </c>
      <c r="E4" s="2">
        <v>1</v>
      </c>
      <c r="F4" s="7">
        <v>8556.09</v>
      </c>
      <c r="G4" s="7">
        <f t="shared" ref="G4:G12" si="0">F4*E4</f>
        <v>8556.09</v>
      </c>
      <c r="H4" s="7">
        <f t="shared" ref="H4:H12" si="1">F4/0.8</f>
        <v>10695.112499999999</v>
      </c>
      <c r="I4" s="7">
        <f t="shared" ref="I4:I12" si="2">H4*E4</f>
        <v>10695.112499999999</v>
      </c>
      <c r="J4" s="9">
        <f t="shared" ref="J4:J23" si="3">1-(F4/H4)</f>
        <v>0.19999999999999996</v>
      </c>
      <c r="K4" s="21">
        <f t="shared" ref="K4:K23" si="4">ROUNDUP(H4,0)</f>
        <v>10696</v>
      </c>
    </row>
    <row r="5" spans="1:13" x14ac:dyDescent="0.3">
      <c r="A5" s="2">
        <v>3</v>
      </c>
      <c r="B5" s="2">
        <v>396449</v>
      </c>
      <c r="C5" s="5" t="s">
        <v>21</v>
      </c>
      <c r="D5" s="2" t="s">
        <v>6</v>
      </c>
      <c r="E5" s="2">
        <v>1</v>
      </c>
      <c r="F5" s="7">
        <v>4805.28</v>
      </c>
      <c r="G5" s="7">
        <f t="shared" si="0"/>
        <v>4805.28</v>
      </c>
      <c r="H5" s="7">
        <f t="shared" si="1"/>
        <v>6006.5999999999995</v>
      </c>
      <c r="I5" s="7">
        <f t="shared" si="2"/>
        <v>6006.5999999999995</v>
      </c>
      <c r="J5" s="9">
        <f t="shared" si="3"/>
        <v>0.19999999999999996</v>
      </c>
      <c r="K5" s="21">
        <f t="shared" si="4"/>
        <v>6007</v>
      </c>
      <c r="L5" s="15" t="s">
        <v>38</v>
      </c>
      <c r="M5" s="14">
        <v>4</v>
      </c>
    </row>
    <row r="6" spans="1:13" x14ac:dyDescent="0.3">
      <c r="A6" s="2">
        <v>4</v>
      </c>
      <c r="B6" s="2">
        <v>383110</v>
      </c>
      <c r="C6" s="5" t="s">
        <v>22</v>
      </c>
      <c r="D6" s="2" t="s">
        <v>6</v>
      </c>
      <c r="E6" s="2">
        <v>84</v>
      </c>
      <c r="F6" s="7">
        <v>112.8</v>
      </c>
      <c r="G6" s="7">
        <f t="shared" si="0"/>
        <v>9475.1999999999989</v>
      </c>
      <c r="H6" s="7">
        <f t="shared" si="1"/>
        <v>141</v>
      </c>
      <c r="I6" s="7">
        <f t="shared" si="2"/>
        <v>11844</v>
      </c>
      <c r="J6" s="9">
        <f t="shared" si="3"/>
        <v>0.20000000000000007</v>
      </c>
      <c r="K6" s="21">
        <f t="shared" si="4"/>
        <v>141</v>
      </c>
      <c r="L6" s="15" t="s">
        <v>39</v>
      </c>
      <c r="M6" s="14">
        <v>1</v>
      </c>
    </row>
    <row r="7" spans="1:13" x14ac:dyDescent="0.3">
      <c r="A7" s="2">
        <v>5</v>
      </c>
      <c r="B7" s="2">
        <v>383085</v>
      </c>
      <c r="C7" s="5" t="s">
        <v>23</v>
      </c>
      <c r="D7" s="2" t="s">
        <v>6</v>
      </c>
      <c r="E7" s="2">
        <v>10</v>
      </c>
      <c r="F7" s="7">
        <v>115.81</v>
      </c>
      <c r="G7" s="7">
        <f t="shared" si="0"/>
        <v>1158.0999999999999</v>
      </c>
      <c r="H7" s="7">
        <f t="shared" si="1"/>
        <v>144.76249999999999</v>
      </c>
      <c r="I7" s="7">
        <f t="shared" si="2"/>
        <v>1447.625</v>
      </c>
      <c r="J7" s="9">
        <f t="shared" si="3"/>
        <v>0.19999999999999996</v>
      </c>
      <c r="K7" s="21">
        <f t="shared" si="4"/>
        <v>145</v>
      </c>
      <c r="L7" s="15" t="s">
        <v>40</v>
      </c>
      <c r="M7" s="14">
        <v>2000</v>
      </c>
    </row>
    <row r="8" spans="1:13" x14ac:dyDescent="0.3">
      <c r="A8" s="2">
        <v>6</v>
      </c>
      <c r="B8" s="2">
        <v>382687</v>
      </c>
      <c r="C8" s="5" t="s">
        <v>24</v>
      </c>
      <c r="D8" s="2" t="s">
        <v>6</v>
      </c>
      <c r="E8" s="2">
        <v>1</v>
      </c>
      <c r="F8" s="7">
        <v>930.98</v>
      </c>
      <c r="G8" s="7">
        <f t="shared" si="0"/>
        <v>930.98</v>
      </c>
      <c r="H8" s="7">
        <f t="shared" si="1"/>
        <v>1163.7249999999999</v>
      </c>
      <c r="I8" s="7">
        <f t="shared" si="2"/>
        <v>1163.7249999999999</v>
      </c>
      <c r="J8" s="9">
        <f t="shared" si="3"/>
        <v>0.19999999999999996</v>
      </c>
      <c r="K8" s="21">
        <f t="shared" si="4"/>
        <v>1164</v>
      </c>
    </row>
    <row r="9" spans="1:13" ht="15.6" x14ac:dyDescent="0.3">
      <c r="A9" s="3"/>
      <c r="B9" s="3"/>
      <c r="C9" s="4" t="s">
        <v>42</v>
      </c>
      <c r="D9" s="3"/>
      <c r="E9" s="3"/>
      <c r="F9" s="3"/>
      <c r="G9" s="3"/>
      <c r="H9" s="3"/>
      <c r="I9" s="3"/>
      <c r="J9" s="3"/>
      <c r="K9" s="21">
        <f t="shared" si="4"/>
        <v>0</v>
      </c>
    </row>
    <row r="10" spans="1:13" x14ac:dyDescent="0.3">
      <c r="A10" s="2">
        <v>7</v>
      </c>
      <c r="B10" s="2" t="s">
        <v>43</v>
      </c>
      <c r="C10" s="5" t="s">
        <v>44</v>
      </c>
      <c r="D10" s="2" t="s">
        <v>6</v>
      </c>
      <c r="E10" s="2">
        <v>1</v>
      </c>
      <c r="F10" s="7">
        <v>7000</v>
      </c>
      <c r="G10" s="7">
        <f t="shared" ref="G10" si="5">F10*E10</f>
        <v>7000</v>
      </c>
      <c r="H10" s="7">
        <f t="shared" ref="H10" si="6">F10/0.8</f>
        <v>8750</v>
      </c>
      <c r="I10" s="7">
        <f t="shared" ref="I10" si="7">H10*E10</f>
        <v>8750</v>
      </c>
      <c r="J10" s="9">
        <f t="shared" ref="J10" si="8">1-(F10/H10)</f>
        <v>0.19999999999999996</v>
      </c>
      <c r="K10" s="21">
        <f t="shared" si="4"/>
        <v>8750</v>
      </c>
    </row>
    <row r="11" spans="1:13" ht="15.6" x14ac:dyDescent="0.3">
      <c r="A11" s="3">
        <v>7</v>
      </c>
      <c r="B11" s="3"/>
      <c r="C11" s="4" t="s">
        <v>25</v>
      </c>
      <c r="D11" s="3"/>
      <c r="E11" s="3"/>
      <c r="F11" s="8"/>
      <c r="G11" s="8">
        <f t="shared" si="0"/>
        <v>0</v>
      </c>
      <c r="H11" s="8">
        <f t="shared" si="1"/>
        <v>0</v>
      </c>
      <c r="I11" s="8">
        <f t="shared" si="2"/>
        <v>0</v>
      </c>
      <c r="J11" s="10"/>
      <c r="K11" s="21">
        <f t="shared" si="4"/>
        <v>0</v>
      </c>
    </row>
    <row r="12" spans="1:13" x14ac:dyDescent="0.3">
      <c r="A12" s="2">
        <v>8</v>
      </c>
      <c r="B12" s="2">
        <v>271631</v>
      </c>
      <c r="C12" s="5" t="s">
        <v>27</v>
      </c>
      <c r="D12" s="2" t="s">
        <v>6</v>
      </c>
      <c r="E12" s="2">
        <v>1</v>
      </c>
      <c r="F12" s="7">
        <v>1808.77</v>
      </c>
      <c r="G12" s="7">
        <f t="shared" si="0"/>
        <v>1808.77</v>
      </c>
      <c r="H12" s="7">
        <f t="shared" si="1"/>
        <v>2260.9624999999996</v>
      </c>
      <c r="I12" s="7">
        <f t="shared" si="2"/>
        <v>2260.9624999999996</v>
      </c>
      <c r="J12" s="9">
        <f t="shared" si="3"/>
        <v>0.19999999999999984</v>
      </c>
      <c r="K12" s="21">
        <f t="shared" si="4"/>
        <v>2261</v>
      </c>
    </row>
    <row r="13" spans="1:13" ht="15.6" x14ac:dyDescent="0.3">
      <c r="A13" s="3"/>
      <c r="B13" s="3"/>
      <c r="C13" s="4" t="s">
        <v>29</v>
      </c>
      <c r="D13" s="3"/>
      <c r="E13" s="3"/>
      <c r="F13" s="8"/>
      <c r="G13" s="8"/>
      <c r="H13" s="8"/>
      <c r="I13" s="8"/>
      <c r="J13" s="10"/>
      <c r="K13" s="21">
        <f t="shared" si="4"/>
        <v>0</v>
      </c>
    </row>
    <row r="14" spans="1:13" x14ac:dyDescent="0.3">
      <c r="A14" s="2">
        <v>9</v>
      </c>
      <c r="B14" s="2">
        <v>700512394</v>
      </c>
      <c r="C14" s="5" t="s">
        <v>30</v>
      </c>
      <c r="D14" s="2" t="s">
        <v>6</v>
      </c>
      <c r="E14" s="2">
        <v>1</v>
      </c>
      <c r="F14" s="7">
        <v>502.8</v>
      </c>
      <c r="G14" s="17">
        <v>0</v>
      </c>
      <c r="H14" s="7">
        <f>F14/0.8</f>
        <v>628.5</v>
      </c>
      <c r="I14" s="17">
        <v>0</v>
      </c>
      <c r="J14" s="9">
        <f t="shared" si="3"/>
        <v>0.19999999999999996</v>
      </c>
      <c r="K14" s="21">
        <f t="shared" si="4"/>
        <v>629</v>
      </c>
    </row>
    <row r="15" spans="1:13" x14ac:dyDescent="0.3">
      <c r="A15" s="2">
        <v>10</v>
      </c>
      <c r="B15" s="2">
        <v>700512396</v>
      </c>
      <c r="C15" s="5" t="s">
        <v>31</v>
      </c>
      <c r="D15" s="2" t="s">
        <v>6</v>
      </c>
      <c r="E15" s="2">
        <v>1</v>
      </c>
      <c r="F15" s="7">
        <v>726.93</v>
      </c>
      <c r="G15" s="17">
        <v>0</v>
      </c>
      <c r="H15" s="7">
        <f t="shared" ref="H15:H21" si="9">F15/0.8</f>
        <v>908.66249999999991</v>
      </c>
      <c r="I15" s="17">
        <v>0</v>
      </c>
      <c r="J15" s="9">
        <f t="shared" si="3"/>
        <v>0.19999999999999996</v>
      </c>
      <c r="K15" s="21">
        <f t="shared" si="4"/>
        <v>909</v>
      </c>
    </row>
    <row r="16" spans="1:13" x14ac:dyDescent="0.3">
      <c r="A16" s="2">
        <v>11</v>
      </c>
      <c r="B16" s="2">
        <v>700512398</v>
      </c>
      <c r="C16" s="5" t="s">
        <v>32</v>
      </c>
      <c r="D16" s="2" t="s">
        <v>6</v>
      </c>
      <c r="E16" s="2">
        <v>1</v>
      </c>
      <c r="F16" s="7">
        <v>209.6</v>
      </c>
      <c r="G16" s="17">
        <v>0</v>
      </c>
      <c r="H16" s="7">
        <f t="shared" si="9"/>
        <v>262</v>
      </c>
      <c r="I16" s="17">
        <v>0</v>
      </c>
      <c r="J16" s="9">
        <f t="shared" si="3"/>
        <v>0.20000000000000007</v>
      </c>
      <c r="K16" s="21">
        <f t="shared" si="4"/>
        <v>262</v>
      </c>
    </row>
    <row r="17" spans="1:11" x14ac:dyDescent="0.3">
      <c r="A17" s="2">
        <v>12</v>
      </c>
      <c r="B17" s="2">
        <v>700513569</v>
      </c>
      <c r="C17" s="5" t="s">
        <v>33</v>
      </c>
      <c r="D17" s="2" t="s">
        <v>6</v>
      </c>
      <c r="E17" s="2">
        <v>1</v>
      </c>
      <c r="F17" s="7">
        <v>605.78</v>
      </c>
      <c r="G17" s="17">
        <v>0</v>
      </c>
      <c r="H17" s="7">
        <f t="shared" si="9"/>
        <v>757.22499999999991</v>
      </c>
      <c r="I17" s="17">
        <v>0</v>
      </c>
      <c r="J17" s="9">
        <f t="shared" si="3"/>
        <v>0.19999999999999996</v>
      </c>
      <c r="K17" s="21">
        <f t="shared" si="4"/>
        <v>758</v>
      </c>
    </row>
    <row r="18" spans="1:11" x14ac:dyDescent="0.3">
      <c r="A18" s="2">
        <v>13</v>
      </c>
      <c r="B18" s="2">
        <v>700513916</v>
      </c>
      <c r="C18" s="5" t="s">
        <v>34</v>
      </c>
      <c r="D18" s="2" t="s">
        <v>6</v>
      </c>
      <c r="E18" s="2">
        <v>1</v>
      </c>
      <c r="F18" s="7">
        <v>315</v>
      </c>
      <c r="G18" s="17">
        <v>0</v>
      </c>
      <c r="H18" s="7">
        <f t="shared" si="9"/>
        <v>393.75</v>
      </c>
      <c r="I18" s="17">
        <v>0</v>
      </c>
      <c r="J18" s="9">
        <f t="shared" si="3"/>
        <v>0.19999999999999996</v>
      </c>
      <c r="K18" s="21">
        <f t="shared" si="4"/>
        <v>394</v>
      </c>
    </row>
    <row r="19" spans="1:11" x14ac:dyDescent="0.3">
      <c r="A19" s="2">
        <v>14</v>
      </c>
      <c r="B19" s="2">
        <v>700514685</v>
      </c>
      <c r="C19" s="5" t="s">
        <v>35</v>
      </c>
      <c r="D19" s="2" t="s">
        <v>6</v>
      </c>
      <c r="E19" s="2">
        <v>1</v>
      </c>
      <c r="F19" s="7">
        <v>2002.66</v>
      </c>
      <c r="G19" s="17">
        <v>0</v>
      </c>
      <c r="H19" s="7">
        <f t="shared" si="9"/>
        <v>2503.3249999999998</v>
      </c>
      <c r="I19" s="17">
        <v>0</v>
      </c>
      <c r="J19" s="9">
        <f t="shared" si="3"/>
        <v>0.19999999999999996</v>
      </c>
      <c r="K19" s="21">
        <f t="shared" si="4"/>
        <v>2504</v>
      </c>
    </row>
    <row r="20" spans="1:11" x14ac:dyDescent="0.3">
      <c r="A20" s="2">
        <v>15</v>
      </c>
      <c r="B20" s="2">
        <v>700514687</v>
      </c>
      <c r="C20" s="5" t="s">
        <v>36</v>
      </c>
      <c r="D20" s="2" t="s">
        <v>6</v>
      </c>
      <c r="E20" s="2">
        <v>1</v>
      </c>
      <c r="F20" s="7">
        <v>1467.9</v>
      </c>
      <c r="G20" s="17">
        <v>0</v>
      </c>
      <c r="H20" s="7">
        <f t="shared" si="9"/>
        <v>1834.875</v>
      </c>
      <c r="I20" s="17">
        <v>0</v>
      </c>
      <c r="J20" s="9">
        <f t="shared" si="3"/>
        <v>0.19999999999999996</v>
      </c>
      <c r="K20" s="21">
        <f t="shared" si="4"/>
        <v>1835</v>
      </c>
    </row>
    <row r="21" spans="1:11" x14ac:dyDescent="0.3">
      <c r="A21" s="2">
        <v>16</v>
      </c>
      <c r="B21" s="2">
        <v>700515454</v>
      </c>
      <c r="C21" s="5" t="s">
        <v>37</v>
      </c>
      <c r="D21" s="2" t="s">
        <v>6</v>
      </c>
      <c r="E21" s="2">
        <v>1</v>
      </c>
      <c r="F21" s="7">
        <v>152.41</v>
      </c>
      <c r="G21" s="17">
        <v>0</v>
      </c>
      <c r="H21" s="7">
        <f t="shared" si="9"/>
        <v>190.51249999999999</v>
      </c>
      <c r="I21" s="17">
        <v>0</v>
      </c>
      <c r="J21" s="9">
        <f t="shared" si="3"/>
        <v>0.19999999999999996</v>
      </c>
      <c r="K21" s="21">
        <f t="shared" si="4"/>
        <v>191</v>
      </c>
    </row>
    <row r="22" spans="1:11" ht="15.6" x14ac:dyDescent="0.3">
      <c r="A22" s="3"/>
      <c r="B22" s="3"/>
      <c r="C22" s="4" t="s">
        <v>10</v>
      </c>
      <c r="D22" s="3"/>
      <c r="E22" s="3"/>
      <c r="F22" s="8"/>
      <c r="G22" s="8"/>
      <c r="H22" s="8"/>
      <c r="I22" s="8"/>
      <c r="J22" s="11"/>
      <c r="K22" s="21">
        <f t="shared" si="4"/>
        <v>0</v>
      </c>
    </row>
    <row r="23" spans="1:11" x14ac:dyDescent="0.3">
      <c r="A23" s="2">
        <v>17</v>
      </c>
      <c r="B23" s="2" t="s">
        <v>11</v>
      </c>
      <c r="C23" s="5" t="s">
        <v>41</v>
      </c>
      <c r="D23" s="2" t="s">
        <v>12</v>
      </c>
      <c r="E23" s="2">
        <v>1</v>
      </c>
      <c r="F23" s="7">
        <v>8000</v>
      </c>
      <c r="G23" s="7">
        <f t="shared" ref="G23" si="10">F23*E23</f>
        <v>8000</v>
      </c>
      <c r="H23" s="7">
        <f t="shared" ref="H23" si="11">F23/0.8</f>
        <v>10000</v>
      </c>
      <c r="I23" s="7">
        <f t="shared" ref="I23" si="12">H23*E23</f>
        <v>10000</v>
      </c>
      <c r="J23" s="9">
        <f t="shared" si="3"/>
        <v>0.19999999999999996</v>
      </c>
      <c r="K23" s="21">
        <f t="shared" si="4"/>
        <v>10000</v>
      </c>
    </row>
    <row r="24" spans="1:11" ht="15.6" x14ac:dyDescent="0.3">
      <c r="A24" s="1"/>
      <c r="B24" s="1"/>
      <c r="C24" s="1"/>
      <c r="D24" s="57" t="s">
        <v>13</v>
      </c>
      <c r="E24" s="58"/>
      <c r="F24" s="59"/>
      <c r="G24" s="6">
        <f>SUM(G3:G23)</f>
        <v>41734.42</v>
      </c>
      <c r="H24" s="1" t="s">
        <v>1</v>
      </c>
      <c r="I24" s="6">
        <f>SUM(I3:I23)</f>
        <v>52168.025000000001</v>
      </c>
      <c r="J24" s="13">
        <f>1-(G24/I24)</f>
        <v>0.20000000000000007</v>
      </c>
      <c r="K24" s="20"/>
    </row>
  </sheetData>
  <mergeCells count="1">
    <mergeCell ref="D24:F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36B1F-905E-4314-A844-C2C82227EDB3}">
  <sheetPr>
    <tabColor rgb="FFFFFF00"/>
  </sheetPr>
  <dimension ref="A1:L29"/>
  <sheetViews>
    <sheetView topLeftCell="A10" workbookViewId="0">
      <selection activeCell="C4" sqref="C4"/>
    </sheetView>
  </sheetViews>
  <sheetFormatPr defaultRowHeight="14.4" x14ac:dyDescent="0.3"/>
  <cols>
    <col min="1" max="1" width="3.6640625" bestFit="1" customWidth="1"/>
    <col min="2" max="2" width="16.44140625" customWidth="1"/>
    <col min="3" max="3" width="69.33203125" customWidth="1"/>
    <col min="4" max="4" width="7.109375" customWidth="1"/>
    <col min="5" max="5" width="7.44140625" customWidth="1"/>
    <col min="6" max="6" width="16" customWidth="1"/>
    <col min="7" max="7" width="16.44140625" customWidth="1"/>
    <col min="8" max="8" width="13" customWidth="1"/>
    <col min="9" max="9" width="13.88671875" customWidth="1"/>
    <col min="10" max="10" width="9.6640625" style="12" customWidth="1"/>
    <col min="11" max="11" width="11.109375" bestFit="1" customWidth="1"/>
  </cols>
  <sheetData>
    <row r="1" spans="1:12" ht="15.6" x14ac:dyDescent="0.3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8</v>
      </c>
      <c r="J1" s="1" t="s">
        <v>14</v>
      </c>
    </row>
    <row r="2" spans="1:12" ht="15.6" x14ac:dyDescent="0.3">
      <c r="A2" s="3"/>
      <c r="B2" s="3"/>
      <c r="C2" s="4" t="s">
        <v>26</v>
      </c>
      <c r="D2" s="3"/>
      <c r="E2" s="3"/>
      <c r="F2" s="3"/>
      <c r="G2" s="3"/>
      <c r="H2" s="3"/>
      <c r="I2" s="3"/>
      <c r="J2" s="3"/>
    </row>
    <row r="3" spans="1:12" x14ac:dyDescent="0.3">
      <c r="A3" s="2">
        <v>1</v>
      </c>
      <c r="B3" s="2">
        <v>182448</v>
      </c>
      <c r="C3" s="5" t="s">
        <v>15</v>
      </c>
      <c r="D3" s="2" t="s">
        <v>6</v>
      </c>
      <c r="E3" s="2">
        <v>1</v>
      </c>
      <c r="F3" s="7">
        <v>0</v>
      </c>
      <c r="G3" s="7">
        <f>F3*E3</f>
        <v>0</v>
      </c>
      <c r="H3" s="7">
        <f>F3/0.8</f>
        <v>0</v>
      </c>
      <c r="I3" s="7">
        <f>H3*E3</f>
        <v>0</v>
      </c>
      <c r="J3" s="9">
        <v>0</v>
      </c>
    </row>
    <row r="4" spans="1:12" x14ac:dyDescent="0.3">
      <c r="A4" s="2">
        <v>2</v>
      </c>
      <c r="B4" s="2">
        <v>700515009</v>
      </c>
      <c r="C4" s="5" t="s">
        <v>16</v>
      </c>
      <c r="D4" s="2" t="s">
        <v>6</v>
      </c>
      <c r="E4" s="2">
        <v>2</v>
      </c>
      <c r="F4" s="7">
        <v>8556.09</v>
      </c>
      <c r="G4" s="7">
        <f t="shared" ref="G4:G5" si="0">F4*E4</f>
        <v>17112.18</v>
      </c>
      <c r="H4" s="7">
        <f t="shared" ref="H4:H5" si="1">F4/0.8</f>
        <v>10695.112499999999</v>
      </c>
      <c r="I4" s="7">
        <f t="shared" ref="I4:I5" si="2">H4*E4</f>
        <v>21390.224999999999</v>
      </c>
      <c r="J4" s="9">
        <f t="shared" ref="J4:J28" si="3">1-(F4/H4)</f>
        <v>0.19999999999999996</v>
      </c>
    </row>
    <row r="5" spans="1:12" x14ac:dyDescent="0.3">
      <c r="A5" s="2">
        <v>3</v>
      </c>
      <c r="B5" s="2">
        <v>700517268</v>
      </c>
      <c r="C5" s="16" t="s">
        <v>17</v>
      </c>
      <c r="D5" s="2" t="s">
        <v>6</v>
      </c>
      <c r="E5" s="2">
        <v>1</v>
      </c>
      <c r="F5" s="7">
        <v>3509.33</v>
      </c>
      <c r="G5" s="7">
        <f t="shared" si="0"/>
        <v>3509.33</v>
      </c>
      <c r="H5" s="7">
        <f t="shared" si="1"/>
        <v>4386.6624999999995</v>
      </c>
      <c r="I5" s="7">
        <f t="shared" si="2"/>
        <v>4386.6624999999995</v>
      </c>
      <c r="J5" s="9">
        <f t="shared" si="3"/>
        <v>0.19999999999999996</v>
      </c>
    </row>
    <row r="6" spans="1:12" x14ac:dyDescent="0.3">
      <c r="A6" s="2">
        <v>4</v>
      </c>
      <c r="B6" s="2">
        <v>407786599</v>
      </c>
      <c r="C6" s="16" t="s">
        <v>18</v>
      </c>
      <c r="D6" s="2" t="s">
        <v>6</v>
      </c>
      <c r="E6" s="2">
        <v>1</v>
      </c>
      <c r="F6" s="7">
        <v>26.9</v>
      </c>
      <c r="G6" s="7">
        <f t="shared" ref="G6:G17" si="4">F6*E6</f>
        <v>26.9</v>
      </c>
      <c r="H6" s="7">
        <f t="shared" ref="H6:H17" si="5">F6/0.8</f>
        <v>33.624999999999993</v>
      </c>
      <c r="I6" s="7">
        <f t="shared" ref="I6:I17" si="6">H6*E6</f>
        <v>33.624999999999993</v>
      </c>
      <c r="J6" s="9">
        <f t="shared" ref="J6:J17" si="7">1-(F6/H6)</f>
        <v>0.19999999999999984</v>
      </c>
    </row>
    <row r="7" spans="1:12" x14ac:dyDescent="0.3">
      <c r="A7" s="2">
        <v>5</v>
      </c>
      <c r="B7" s="2">
        <v>413371</v>
      </c>
      <c r="C7" s="16" t="s">
        <v>19</v>
      </c>
      <c r="D7" s="2" t="s">
        <v>6</v>
      </c>
      <c r="E7" s="2">
        <v>10</v>
      </c>
      <c r="F7" s="7">
        <v>52.85</v>
      </c>
      <c r="G7" s="7">
        <f t="shared" si="4"/>
        <v>528.5</v>
      </c>
      <c r="H7" s="7">
        <f t="shared" si="5"/>
        <v>66.0625</v>
      </c>
      <c r="I7" s="7">
        <f t="shared" si="6"/>
        <v>660.625</v>
      </c>
      <c r="J7" s="9">
        <f t="shared" si="7"/>
        <v>0.19999999999999996</v>
      </c>
      <c r="K7" s="15" t="s">
        <v>38</v>
      </c>
      <c r="L7" s="14">
        <v>4</v>
      </c>
    </row>
    <row r="8" spans="1:12" x14ac:dyDescent="0.3">
      <c r="A8" s="2">
        <v>6</v>
      </c>
      <c r="B8" s="2">
        <v>413392</v>
      </c>
      <c r="C8" s="16" t="s">
        <v>20</v>
      </c>
      <c r="D8" s="2" t="s">
        <v>6</v>
      </c>
      <c r="E8" s="2">
        <v>1</v>
      </c>
      <c r="F8" s="7">
        <v>0</v>
      </c>
      <c r="G8" s="7">
        <f t="shared" si="4"/>
        <v>0</v>
      </c>
      <c r="H8" s="7">
        <f t="shared" si="5"/>
        <v>0</v>
      </c>
      <c r="I8" s="7">
        <f t="shared" si="6"/>
        <v>0</v>
      </c>
      <c r="J8" s="9">
        <v>0</v>
      </c>
      <c r="K8" s="15" t="s">
        <v>39</v>
      </c>
      <c r="L8" s="14">
        <v>1</v>
      </c>
    </row>
    <row r="9" spans="1:12" x14ac:dyDescent="0.3">
      <c r="A9" s="2">
        <v>7</v>
      </c>
      <c r="B9" s="2">
        <v>396449</v>
      </c>
      <c r="C9" s="5" t="s">
        <v>21</v>
      </c>
      <c r="D9" s="2" t="s">
        <v>6</v>
      </c>
      <c r="E9" s="2">
        <v>2</v>
      </c>
      <c r="F9" s="7">
        <v>4805.28</v>
      </c>
      <c r="G9" s="7">
        <f t="shared" si="4"/>
        <v>9610.56</v>
      </c>
      <c r="H9" s="7">
        <f t="shared" si="5"/>
        <v>6006.5999999999995</v>
      </c>
      <c r="I9" s="7">
        <f t="shared" si="6"/>
        <v>12013.199999999999</v>
      </c>
      <c r="J9" s="9">
        <f t="shared" si="7"/>
        <v>0.19999999999999996</v>
      </c>
      <c r="K9" s="15" t="s">
        <v>40</v>
      </c>
      <c r="L9" s="14">
        <v>2000</v>
      </c>
    </row>
    <row r="10" spans="1:12" x14ac:dyDescent="0.3">
      <c r="A10" s="2">
        <v>8</v>
      </c>
      <c r="B10" s="2">
        <v>383110</v>
      </c>
      <c r="C10" s="5" t="s">
        <v>22</v>
      </c>
      <c r="D10" s="2" t="s">
        <v>6</v>
      </c>
      <c r="E10" s="2">
        <v>84</v>
      </c>
      <c r="F10" s="7">
        <v>112.8</v>
      </c>
      <c r="G10" s="7">
        <f t="shared" si="4"/>
        <v>9475.1999999999989</v>
      </c>
      <c r="H10" s="7">
        <f t="shared" si="5"/>
        <v>141</v>
      </c>
      <c r="I10" s="7">
        <f t="shared" si="6"/>
        <v>11844</v>
      </c>
      <c r="J10" s="9">
        <f t="shared" si="7"/>
        <v>0.20000000000000007</v>
      </c>
    </row>
    <row r="11" spans="1:12" x14ac:dyDescent="0.3">
      <c r="A11" s="2">
        <v>9</v>
      </c>
      <c r="B11" s="2">
        <v>383085</v>
      </c>
      <c r="C11" s="5" t="s">
        <v>23</v>
      </c>
      <c r="D11" s="2" t="s">
        <v>6</v>
      </c>
      <c r="E11" s="2">
        <v>10</v>
      </c>
      <c r="F11" s="7">
        <v>115.81</v>
      </c>
      <c r="G11" s="7">
        <f t="shared" si="4"/>
        <v>1158.0999999999999</v>
      </c>
      <c r="H11" s="7">
        <f t="shared" si="5"/>
        <v>144.76249999999999</v>
      </c>
      <c r="I11" s="7">
        <f t="shared" si="6"/>
        <v>1447.625</v>
      </c>
      <c r="J11" s="9">
        <f t="shared" si="7"/>
        <v>0.19999999999999996</v>
      </c>
    </row>
    <row r="12" spans="1:12" x14ac:dyDescent="0.3">
      <c r="A12" s="2">
        <v>10</v>
      </c>
      <c r="B12" s="2">
        <v>382687</v>
      </c>
      <c r="C12" s="5" t="s">
        <v>24</v>
      </c>
      <c r="D12" s="2" t="s">
        <v>6</v>
      </c>
      <c r="E12" s="2">
        <v>1</v>
      </c>
      <c r="F12" s="7">
        <v>930.98</v>
      </c>
      <c r="G12" s="7">
        <f t="shared" si="4"/>
        <v>930.98</v>
      </c>
      <c r="H12" s="7">
        <f t="shared" si="5"/>
        <v>1163.7249999999999</v>
      </c>
      <c r="I12" s="7">
        <f t="shared" si="6"/>
        <v>1163.7249999999999</v>
      </c>
      <c r="J12" s="9">
        <f t="shared" si="7"/>
        <v>0.19999999999999996</v>
      </c>
    </row>
    <row r="13" spans="1:12" ht="15.6" x14ac:dyDescent="0.3">
      <c r="A13" s="3"/>
      <c r="B13" s="3"/>
      <c r="C13" s="4" t="s">
        <v>42</v>
      </c>
      <c r="D13" s="3"/>
      <c r="E13" s="3"/>
      <c r="F13" s="3"/>
      <c r="G13" s="3"/>
      <c r="H13" s="3"/>
      <c r="I13" s="3"/>
      <c r="J13" s="3"/>
    </row>
    <row r="14" spans="1:12" x14ac:dyDescent="0.3">
      <c r="A14" s="2">
        <v>11</v>
      </c>
      <c r="B14" s="2" t="s">
        <v>43</v>
      </c>
      <c r="C14" s="5" t="s">
        <v>44</v>
      </c>
      <c r="D14" s="2" t="s">
        <v>6</v>
      </c>
      <c r="E14" s="2">
        <v>1</v>
      </c>
      <c r="F14" s="7">
        <v>7000</v>
      </c>
      <c r="G14" s="7">
        <f t="shared" ref="G14" si="8">F14*E14</f>
        <v>7000</v>
      </c>
      <c r="H14" s="7">
        <f t="shared" ref="H14" si="9">F14/0.8</f>
        <v>8750</v>
      </c>
      <c r="I14" s="7">
        <f t="shared" ref="I14" si="10">H14*E14</f>
        <v>8750</v>
      </c>
      <c r="J14" s="9">
        <f t="shared" ref="J14" si="11">1-(F14/H14)</f>
        <v>0.19999999999999996</v>
      </c>
    </row>
    <row r="15" spans="1:12" ht="15.6" x14ac:dyDescent="0.3">
      <c r="A15" s="3"/>
      <c r="B15" s="3"/>
      <c r="C15" s="4" t="s">
        <v>25</v>
      </c>
      <c r="D15" s="3"/>
      <c r="E15" s="3"/>
      <c r="F15" s="8"/>
      <c r="G15" s="8">
        <f t="shared" si="4"/>
        <v>0</v>
      </c>
      <c r="H15" s="8">
        <f t="shared" si="5"/>
        <v>0</v>
      </c>
      <c r="I15" s="8">
        <f t="shared" si="6"/>
        <v>0</v>
      </c>
      <c r="J15" s="10"/>
    </row>
    <row r="16" spans="1:12" x14ac:dyDescent="0.3">
      <c r="A16" s="2">
        <v>12</v>
      </c>
      <c r="B16" s="2">
        <v>271631</v>
      </c>
      <c r="C16" s="5" t="s">
        <v>27</v>
      </c>
      <c r="D16" s="2" t="s">
        <v>6</v>
      </c>
      <c r="E16" s="2">
        <v>2</v>
      </c>
      <c r="F16" s="7">
        <v>1808.77</v>
      </c>
      <c r="G16" s="7">
        <f t="shared" si="4"/>
        <v>3617.54</v>
      </c>
      <c r="H16" s="7">
        <f t="shared" si="5"/>
        <v>2260.9624999999996</v>
      </c>
      <c r="I16" s="7">
        <f t="shared" si="6"/>
        <v>4521.9249999999993</v>
      </c>
      <c r="J16" s="9">
        <f t="shared" si="7"/>
        <v>0.19999999999999984</v>
      </c>
    </row>
    <row r="17" spans="1:10" x14ac:dyDescent="0.3">
      <c r="A17" s="2">
        <v>13</v>
      </c>
      <c r="B17" s="2">
        <v>349162</v>
      </c>
      <c r="C17" s="5" t="s">
        <v>28</v>
      </c>
      <c r="D17" s="2" t="s">
        <v>6</v>
      </c>
      <c r="E17" s="2">
        <v>1</v>
      </c>
      <c r="F17" s="7">
        <v>1560.43</v>
      </c>
      <c r="G17" s="7">
        <f t="shared" si="4"/>
        <v>1560.43</v>
      </c>
      <c r="H17" s="7">
        <f t="shared" si="5"/>
        <v>1950.5374999999999</v>
      </c>
      <c r="I17" s="7">
        <f t="shared" si="6"/>
        <v>1950.5374999999999</v>
      </c>
      <c r="J17" s="9">
        <f t="shared" si="7"/>
        <v>0.19999999999999996</v>
      </c>
    </row>
    <row r="18" spans="1:10" ht="15.6" x14ac:dyDescent="0.3">
      <c r="A18" s="3"/>
      <c r="B18" s="3"/>
      <c r="C18" s="4" t="s">
        <v>29</v>
      </c>
      <c r="D18" s="3"/>
      <c r="E18" s="3"/>
      <c r="F18" s="8"/>
      <c r="G18" s="8"/>
      <c r="H18" s="8"/>
      <c r="I18" s="8"/>
      <c r="J18" s="10"/>
    </row>
    <row r="19" spans="1:10" x14ac:dyDescent="0.3">
      <c r="A19" s="2">
        <v>14</v>
      </c>
      <c r="B19" s="2">
        <v>700512394</v>
      </c>
      <c r="C19" s="5" t="s">
        <v>30</v>
      </c>
      <c r="D19" s="2" t="s">
        <v>6</v>
      </c>
      <c r="E19" s="2">
        <v>1</v>
      </c>
      <c r="F19" s="7">
        <v>502.8</v>
      </c>
      <c r="G19" s="7">
        <f>F19*E19</f>
        <v>502.8</v>
      </c>
      <c r="H19" s="7">
        <f>F19/0.8</f>
        <v>628.5</v>
      </c>
      <c r="I19" s="7">
        <f>H19*E19</f>
        <v>628.5</v>
      </c>
      <c r="J19" s="9">
        <f t="shared" si="3"/>
        <v>0.19999999999999996</v>
      </c>
    </row>
    <row r="20" spans="1:10" x14ac:dyDescent="0.3">
      <c r="A20" s="2">
        <v>15</v>
      </c>
      <c r="B20" s="2">
        <v>700512396</v>
      </c>
      <c r="C20" s="5" t="s">
        <v>31</v>
      </c>
      <c r="D20" s="2" t="s">
        <v>6</v>
      </c>
      <c r="E20" s="2">
        <v>1</v>
      </c>
      <c r="F20" s="7">
        <v>726.93</v>
      </c>
      <c r="G20" s="7">
        <f t="shared" ref="G20:G21" si="12">F20*E20</f>
        <v>726.93</v>
      </c>
      <c r="H20" s="7">
        <f t="shared" ref="H20:H21" si="13">F20/0.8</f>
        <v>908.66249999999991</v>
      </c>
      <c r="I20" s="7">
        <f t="shared" ref="I20:I21" si="14">H20*E20</f>
        <v>908.66249999999991</v>
      </c>
      <c r="J20" s="9">
        <f t="shared" si="3"/>
        <v>0.19999999999999996</v>
      </c>
    </row>
    <row r="21" spans="1:10" x14ac:dyDescent="0.3">
      <c r="A21" s="2">
        <v>16</v>
      </c>
      <c r="B21" s="2">
        <v>700512398</v>
      </c>
      <c r="C21" s="5" t="s">
        <v>32</v>
      </c>
      <c r="D21" s="2" t="s">
        <v>6</v>
      </c>
      <c r="E21" s="2">
        <v>1</v>
      </c>
      <c r="F21" s="7">
        <v>209.6</v>
      </c>
      <c r="G21" s="7">
        <f t="shared" si="12"/>
        <v>209.6</v>
      </c>
      <c r="H21" s="7">
        <f t="shared" si="13"/>
        <v>262</v>
      </c>
      <c r="I21" s="7">
        <f t="shared" si="14"/>
        <v>262</v>
      </c>
      <c r="J21" s="9">
        <f t="shared" si="3"/>
        <v>0.20000000000000007</v>
      </c>
    </row>
    <row r="22" spans="1:10" x14ac:dyDescent="0.3">
      <c r="A22" s="2">
        <v>17</v>
      </c>
      <c r="B22" s="2">
        <v>700513569</v>
      </c>
      <c r="C22" s="5" t="s">
        <v>33</v>
      </c>
      <c r="D22" s="2" t="s">
        <v>6</v>
      </c>
      <c r="E22" s="2">
        <v>1</v>
      </c>
      <c r="F22" s="7">
        <v>605.78</v>
      </c>
      <c r="G22" s="7">
        <f t="shared" ref="G22:G26" si="15">F22*E22</f>
        <v>605.78</v>
      </c>
      <c r="H22" s="7">
        <f t="shared" ref="H22:H26" si="16">F22/0.8</f>
        <v>757.22499999999991</v>
      </c>
      <c r="I22" s="7">
        <f t="shared" ref="I22:I26" si="17">H22*E22</f>
        <v>757.22499999999991</v>
      </c>
      <c r="J22" s="9">
        <f t="shared" ref="J22:J26" si="18">1-(F22/H22)</f>
        <v>0.19999999999999996</v>
      </c>
    </row>
    <row r="23" spans="1:10" x14ac:dyDescent="0.3">
      <c r="A23" s="2">
        <v>18</v>
      </c>
      <c r="B23" s="2">
        <v>700513916</v>
      </c>
      <c r="C23" s="5" t="s">
        <v>34</v>
      </c>
      <c r="D23" s="2" t="s">
        <v>6</v>
      </c>
      <c r="E23" s="2">
        <v>1</v>
      </c>
      <c r="F23" s="7">
        <v>315</v>
      </c>
      <c r="G23" s="7">
        <f t="shared" si="15"/>
        <v>315</v>
      </c>
      <c r="H23" s="7">
        <f t="shared" si="16"/>
        <v>393.75</v>
      </c>
      <c r="I23" s="7">
        <f t="shared" si="17"/>
        <v>393.75</v>
      </c>
      <c r="J23" s="9">
        <f t="shared" si="18"/>
        <v>0.19999999999999996</v>
      </c>
    </row>
    <row r="24" spans="1:10" x14ac:dyDescent="0.3">
      <c r="A24" s="2">
        <v>19</v>
      </c>
      <c r="B24" s="2">
        <v>700514685</v>
      </c>
      <c r="C24" s="5" t="s">
        <v>35</v>
      </c>
      <c r="D24" s="2" t="s">
        <v>6</v>
      </c>
      <c r="E24" s="2">
        <v>1</v>
      </c>
      <c r="F24" s="7">
        <v>2002.66</v>
      </c>
      <c r="G24" s="7">
        <f t="shared" si="15"/>
        <v>2002.66</v>
      </c>
      <c r="H24" s="7">
        <f t="shared" si="16"/>
        <v>2503.3249999999998</v>
      </c>
      <c r="I24" s="7">
        <f t="shared" si="17"/>
        <v>2503.3249999999998</v>
      </c>
      <c r="J24" s="9">
        <f t="shared" si="18"/>
        <v>0.19999999999999996</v>
      </c>
    </row>
    <row r="25" spans="1:10" x14ac:dyDescent="0.3">
      <c r="A25" s="2">
        <v>20</v>
      </c>
      <c r="B25" s="2">
        <v>700514687</v>
      </c>
      <c r="C25" s="5" t="s">
        <v>36</v>
      </c>
      <c r="D25" s="2" t="s">
        <v>6</v>
      </c>
      <c r="E25" s="2">
        <v>1</v>
      </c>
      <c r="F25" s="7">
        <v>1467.9</v>
      </c>
      <c r="G25" s="7">
        <f t="shared" si="15"/>
        <v>1467.9</v>
      </c>
      <c r="H25" s="7">
        <f t="shared" si="16"/>
        <v>1834.875</v>
      </c>
      <c r="I25" s="7">
        <f t="shared" si="17"/>
        <v>1834.875</v>
      </c>
      <c r="J25" s="9">
        <f t="shared" si="18"/>
        <v>0.19999999999999996</v>
      </c>
    </row>
    <row r="26" spans="1:10" x14ac:dyDescent="0.3">
      <c r="A26" s="2">
        <v>21</v>
      </c>
      <c r="B26" s="2">
        <v>700515454</v>
      </c>
      <c r="C26" s="5" t="s">
        <v>37</v>
      </c>
      <c r="D26" s="2" t="s">
        <v>6</v>
      </c>
      <c r="E26" s="2">
        <v>1</v>
      </c>
      <c r="F26" s="7">
        <v>152.41</v>
      </c>
      <c r="G26" s="7">
        <f t="shared" si="15"/>
        <v>152.41</v>
      </c>
      <c r="H26" s="7">
        <f t="shared" si="16"/>
        <v>190.51249999999999</v>
      </c>
      <c r="I26" s="7">
        <f t="shared" si="17"/>
        <v>190.51249999999999</v>
      </c>
      <c r="J26" s="9">
        <f t="shared" si="18"/>
        <v>0.19999999999999996</v>
      </c>
    </row>
    <row r="27" spans="1:10" ht="15.6" x14ac:dyDescent="0.3">
      <c r="A27" s="3"/>
      <c r="B27" s="3"/>
      <c r="C27" s="4" t="s">
        <v>10</v>
      </c>
      <c r="D27" s="3"/>
      <c r="E27" s="3"/>
      <c r="F27" s="8"/>
      <c r="G27" s="8"/>
      <c r="H27" s="8"/>
      <c r="I27" s="8"/>
      <c r="J27" s="11"/>
    </row>
    <row r="28" spans="1:10" x14ac:dyDescent="0.3">
      <c r="A28" s="2">
        <v>22</v>
      </c>
      <c r="B28" s="2" t="s">
        <v>11</v>
      </c>
      <c r="C28" s="5" t="s">
        <v>41</v>
      </c>
      <c r="D28" s="2" t="s">
        <v>12</v>
      </c>
      <c r="E28" s="2">
        <v>1</v>
      </c>
      <c r="F28" s="7">
        <v>10000</v>
      </c>
      <c r="G28" s="7">
        <f t="shared" ref="G28" si="19">F28*E28</f>
        <v>10000</v>
      </c>
      <c r="H28" s="7">
        <f t="shared" ref="H28" si="20">F28/0.8</f>
        <v>12500</v>
      </c>
      <c r="I28" s="7">
        <f t="shared" ref="I28" si="21">H28*E28</f>
        <v>12500</v>
      </c>
      <c r="J28" s="9">
        <f t="shared" si="3"/>
        <v>0.19999999999999996</v>
      </c>
    </row>
    <row r="29" spans="1:10" ht="15.6" x14ac:dyDescent="0.3">
      <c r="A29" s="1"/>
      <c r="B29" s="1"/>
      <c r="C29" s="1"/>
      <c r="D29" s="57" t="s">
        <v>13</v>
      </c>
      <c r="E29" s="58"/>
      <c r="F29" s="59"/>
      <c r="G29" s="6">
        <f>SUM(G3:G28)</f>
        <v>70512.800000000017</v>
      </c>
      <c r="H29" s="1" t="s">
        <v>1</v>
      </c>
      <c r="I29" s="6">
        <f>SUM(I3:I28)</f>
        <v>88141</v>
      </c>
      <c r="J29" s="13">
        <f>1-(G29/I29)</f>
        <v>0.19999999999999984</v>
      </c>
    </row>
  </sheetData>
  <mergeCells count="1">
    <mergeCell ref="D29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Sol 1</vt:lpstr>
      <vt:lpstr>Sol2 </vt:lpstr>
      <vt:lpstr>Sol3</vt:lpstr>
      <vt:lpstr>Sol4</vt:lpstr>
      <vt:lpstr>before 25-9</vt:lpstr>
      <vt:lpstr>25-9</vt:lpstr>
      <vt:lpstr>IP TEL-NO RED</vt:lpstr>
      <vt:lpstr>IP 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Faisal</dc:creator>
  <cp:lastModifiedBy>Mohammed Faisal</cp:lastModifiedBy>
  <cp:lastPrinted>2024-01-04T11:30:04Z</cp:lastPrinted>
  <dcterms:created xsi:type="dcterms:W3CDTF">2023-07-16T11:50:15Z</dcterms:created>
  <dcterms:modified xsi:type="dcterms:W3CDTF">2024-09-25T13:24:25Z</dcterms:modified>
</cp:coreProperties>
</file>