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hmoud Saleh\Customers\Under Quoting\King Faisal Palace Renovation Project\Low Current systems\Voice &amp; Data spec\Quote\"/>
    </mc:Choice>
  </mc:AlternateContent>
  <xr:revisionPtr revIDLastSave="0" documentId="13_ncr:1_{D529A4C5-001B-4C66-A871-383E869E2516}" xr6:coauthVersionLast="47" xr6:coauthVersionMax="47" xr10:uidLastSave="{00000000-0000-0000-0000-000000000000}"/>
  <bookViews>
    <workbookView xWindow="-108" yWindow="-108" windowWidth="23256" windowHeight="12456" xr2:uid="{20BB5F51-DEC2-4FEE-B2D3-3A5266212CBA}"/>
  </bookViews>
  <sheets>
    <sheet name="Data Passive" sheetId="5" r:id="rId1"/>
    <sheet name="Data Active (2)" sheetId="12" r:id="rId2"/>
    <sheet name="Data Active Modular" sheetId="13" r:id="rId3"/>
    <sheet name="Data Active Modular After disco" sheetId="14" r:id="rId4"/>
    <sheet name="IP TEL-NO RED" sheetId="11" state="hidden" r:id="rId5"/>
    <sheet name="IP TEL" sheetId="8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4" l="1"/>
  <c r="H48" i="14"/>
  <c r="K47" i="14"/>
  <c r="H47" i="14"/>
  <c r="J45" i="14"/>
  <c r="H45" i="14"/>
  <c r="K44" i="14"/>
  <c r="J44" i="14"/>
  <c r="H44" i="14"/>
  <c r="K42" i="14"/>
  <c r="J42" i="14"/>
  <c r="H42" i="14"/>
  <c r="K41" i="14"/>
  <c r="H41" i="14"/>
  <c r="J40" i="14"/>
  <c r="H40" i="14"/>
  <c r="K39" i="14"/>
  <c r="J39" i="14"/>
  <c r="H39" i="14"/>
  <c r="K38" i="14"/>
  <c r="J38" i="14"/>
  <c r="H38" i="14"/>
  <c r="K37" i="14"/>
  <c r="H37" i="14"/>
  <c r="J36" i="14"/>
  <c r="H36" i="14"/>
  <c r="K35" i="14"/>
  <c r="J35" i="14"/>
  <c r="H35" i="14"/>
  <c r="K33" i="14"/>
  <c r="J33" i="14"/>
  <c r="H33" i="14"/>
  <c r="K32" i="14"/>
  <c r="H32" i="14"/>
  <c r="J31" i="14"/>
  <c r="H31" i="14"/>
  <c r="K30" i="14"/>
  <c r="J30" i="14"/>
  <c r="H30" i="14"/>
  <c r="K29" i="14"/>
  <c r="J29" i="14"/>
  <c r="H29" i="14"/>
  <c r="K27" i="14"/>
  <c r="H27" i="14"/>
  <c r="J26" i="14"/>
  <c r="H26" i="14"/>
  <c r="K25" i="14"/>
  <c r="J25" i="14"/>
  <c r="H25" i="14"/>
  <c r="K24" i="14"/>
  <c r="J24" i="14"/>
  <c r="H24" i="14"/>
  <c r="J23" i="14"/>
  <c r="H23" i="14"/>
  <c r="J21" i="14"/>
  <c r="H21" i="14"/>
  <c r="K20" i="14"/>
  <c r="J20" i="14"/>
  <c r="H20" i="14"/>
  <c r="K19" i="14"/>
  <c r="J19" i="14"/>
  <c r="H19" i="14"/>
  <c r="K17" i="14"/>
  <c r="H17" i="14"/>
  <c r="K15" i="14"/>
  <c r="H15" i="14"/>
  <c r="K13" i="14"/>
  <c r="J13" i="14"/>
  <c r="H13" i="14"/>
  <c r="K11" i="14"/>
  <c r="J11" i="14"/>
  <c r="H11" i="14"/>
  <c r="K9" i="14"/>
  <c r="J9" i="14"/>
  <c r="H9" i="14"/>
  <c r="H8" i="14"/>
  <c r="K7" i="14"/>
  <c r="H7" i="14"/>
  <c r="K6" i="14"/>
  <c r="J6" i="14"/>
  <c r="H6" i="14"/>
  <c r="K5" i="14"/>
  <c r="H5" i="14"/>
  <c r="J51" i="13"/>
  <c r="H49" i="14" l="1"/>
  <c r="J5" i="14"/>
  <c r="L11" i="14"/>
  <c r="K45" i="14"/>
  <c r="K40" i="14"/>
  <c r="K31" i="14"/>
  <c r="J47" i="14"/>
  <c r="J8" i="14"/>
  <c r="J15" i="14"/>
  <c r="K21" i="14"/>
  <c r="K36" i="14"/>
  <c r="J17" i="14"/>
  <c r="J27" i="14"/>
  <c r="J32" i="14"/>
  <c r="J37" i="14"/>
  <c r="J41" i="14"/>
  <c r="K23" i="14"/>
  <c r="K26" i="14"/>
  <c r="J48" i="14"/>
  <c r="K8" i="14"/>
  <c r="J7" i="14"/>
  <c r="L11" i="13"/>
  <c r="J49" i="14" l="1"/>
  <c r="K49" i="14"/>
  <c r="M33" i="12"/>
  <c r="M34" i="12"/>
  <c r="M35" i="12"/>
  <c r="M36" i="12"/>
  <c r="M37" i="12"/>
  <c r="M38" i="12"/>
  <c r="M39" i="12"/>
  <c r="M32" i="12"/>
  <c r="M19" i="12"/>
  <c r="M20" i="12"/>
  <c r="M21" i="12"/>
  <c r="M18" i="12"/>
  <c r="H40" i="13" l="1"/>
  <c r="I40" i="13"/>
  <c r="J40" i="13" s="1"/>
  <c r="H41" i="13"/>
  <c r="I41" i="13"/>
  <c r="K41" i="13" s="1"/>
  <c r="H31" i="13"/>
  <c r="I31" i="13"/>
  <c r="J31" i="13" s="1"/>
  <c r="H32" i="13"/>
  <c r="I32" i="13"/>
  <c r="J32" i="13" s="1"/>
  <c r="H33" i="13"/>
  <c r="I33" i="13"/>
  <c r="J33" i="13"/>
  <c r="K33" i="13"/>
  <c r="H17" i="13"/>
  <c r="I17" i="13"/>
  <c r="J17" i="13" s="1"/>
  <c r="H44" i="13"/>
  <c r="I44" i="13"/>
  <c r="J44" i="13" s="1"/>
  <c r="H45" i="13"/>
  <c r="I45" i="13"/>
  <c r="K45" i="13" s="1"/>
  <c r="H47" i="13"/>
  <c r="I47" i="13"/>
  <c r="J47" i="13" s="1"/>
  <c r="H48" i="13"/>
  <c r="I48" i="13"/>
  <c r="J48" i="13" s="1"/>
  <c r="K50" i="13"/>
  <c r="J50" i="13"/>
  <c r="H50" i="13"/>
  <c r="I42" i="13"/>
  <c r="K42" i="13" s="1"/>
  <c r="H42" i="13"/>
  <c r="I39" i="13"/>
  <c r="K39" i="13" s="1"/>
  <c r="H39" i="13"/>
  <c r="I38" i="13"/>
  <c r="J38" i="13" s="1"/>
  <c r="H38" i="13"/>
  <c r="I37" i="13"/>
  <c r="K37" i="13" s="1"/>
  <c r="H37" i="13"/>
  <c r="I36" i="13"/>
  <c r="J36" i="13" s="1"/>
  <c r="H36" i="13"/>
  <c r="I35" i="13"/>
  <c r="J35" i="13" s="1"/>
  <c r="H35" i="13"/>
  <c r="I30" i="13"/>
  <c r="J30" i="13" s="1"/>
  <c r="H30" i="13"/>
  <c r="I29" i="13"/>
  <c r="J29" i="13" s="1"/>
  <c r="H29" i="13"/>
  <c r="I27" i="13"/>
  <c r="K27" i="13" s="1"/>
  <c r="H27" i="13"/>
  <c r="I26" i="13"/>
  <c r="J26" i="13" s="1"/>
  <c r="H26" i="13"/>
  <c r="I25" i="13"/>
  <c r="J25" i="13" s="1"/>
  <c r="H25" i="13"/>
  <c r="I24" i="13"/>
  <c r="K24" i="13" s="1"/>
  <c r="H24" i="13"/>
  <c r="I23" i="13"/>
  <c r="K23" i="13" s="1"/>
  <c r="H23" i="13"/>
  <c r="I21" i="13"/>
  <c r="J21" i="13" s="1"/>
  <c r="H21" i="13"/>
  <c r="I20" i="13"/>
  <c r="K20" i="13" s="1"/>
  <c r="H20" i="13"/>
  <c r="I19" i="13"/>
  <c r="K19" i="13" s="1"/>
  <c r="H19" i="13"/>
  <c r="I15" i="13"/>
  <c r="K15" i="13" s="1"/>
  <c r="H15" i="13"/>
  <c r="I13" i="13"/>
  <c r="J13" i="13" s="1"/>
  <c r="H13" i="13"/>
  <c r="I11" i="13"/>
  <c r="K11" i="13" s="1"/>
  <c r="H11" i="13"/>
  <c r="I9" i="13"/>
  <c r="K9" i="13" s="1"/>
  <c r="H9" i="13"/>
  <c r="I8" i="13"/>
  <c r="K8" i="13" s="1"/>
  <c r="H8" i="13"/>
  <c r="I7" i="13"/>
  <c r="K7" i="13" s="1"/>
  <c r="H7" i="13"/>
  <c r="I6" i="13"/>
  <c r="K6" i="13" s="1"/>
  <c r="H6" i="13"/>
  <c r="I5" i="13"/>
  <c r="K5" i="13" s="1"/>
  <c r="H5" i="13"/>
  <c r="I63" i="5"/>
  <c r="I64" i="5"/>
  <c r="J71" i="5"/>
  <c r="K66" i="5"/>
  <c r="J66" i="5"/>
  <c r="K65" i="5"/>
  <c r="H65" i="5"/>
  <c r="J44" i="12"/>
  <c r="H41" i="12"/>
  <c r="K36" i="12"/>
  <c r="K39" i="12"/>
  <c r="K44" i="12"/>
  <c r="H35" i="12"/>
  <c r="H36" i="12"/>
  <c r="H37" i="12"/>
  <c r="H38" i="12"/>
  <c r="H39" i="12"/>
  <c r="H34" i="12"/>
  <c r="I42" i="12"/>
  <c r="J42" i="12" s="1"/>
  <c r="I41" i="12"/>
  <c r="J41" i="12" s="1"/>
  <c r="I39" i="12"/>
  <c r="J39" i="12" s="1"/>
  <c r="I38" i="12"/>
  <c r="J38" i="12" s="1"/>
  <c r="I37" i="12"/>
  <c r="J37" i="12" s="1"/>
  <c r="I36" i="12"/>
  <c r="J36" i="12" s="1"/>
  <c r="I35" i="12"/>
  <c r="J35" i="12" s="1"/>
  <c r="I34" i="12"/>
  <c r="K34" i="12" s="1"/>
  <c r="I33" i="12"/>
  <c r="J33" i="12" s="1"/>
  <c r="I32" i="12"/>
  <c r="K32" i="12" s="1"/>
  <c r="I29" i="12"/>
  <c r="J29" i="12" s="1"/>
  <c r="I30" i="12"/>
  <c r="J30" i="12" s="1"/>
  <c r="J28" i="12"/>
  <c r="H27" i="12"/>
  <c r="I27" i="12"/>
  <c r="J27" i="12"/>
  <c r="K27" i="12"/>
  <c r="H28" i="12"/>
  <c r="I28" i="12"/>
  <c r="K28" i="12"/>
  <c r="H22" i="12"/>
  <c r="H20" i="12"/>
  <c r="H15" i="12"/>
  <c r="H13" i="12"/>
  <c r="H11" i="12"/>
  <c r="H4" i="12"/>
  <c r="H44" i="12"/>
  <c r="H42" i="12"/>
  <c r="H33" i="12"/>
  <c r="H32" i="12"/>
  <c r="H30" i="12"/>
  <c r="H29" i="12"/>
  <c r="I26" i="12"/>
  <c r="J26" i="12" s="1"/>
  <c r="H26" i="12"/>
  <c r="I25" i="12"/>
  <c r="J25" i="12" s="1"/>
  <c r="H25" i="12"/>
  <c r="I24" i="12"/>
  <c r="K24" i="12" s="1"/>
  <c r="H24" i="12"/>
  <c r="I23" i="12"/>
  <c r="J23" i="12" s="1"/>
  <c r="H23" i="12"/>
  <c r="I22" i="12"/>
  <c r="K22" i="12" s="1"/>
  <c r="I21" i="12"/>
  <c r="K21" i="12" s="1"/>
  <c r="H21" i="12"/>
  <c r="I20" i="12"/>
  <c r="K20" i="12" s="1"/>
  <c r="I19" i="12"/>
  <c r="J19" i="12" s="1"/>
  <c r="H19" i="12"/>
  <c r="I18" i="12"/>
  <c r="K18" i="12" s="1"/>
  <c r="H18" i="12"/>
  <c r="I16" i="12"/>
  <c r="K16" i="12" s="1"/>
  <c r="H16" i="12"/>
  <c r="I15" i="12"/>
  <c r="I14" i="12"/>
  <c r="K14" i="12" s="1"/>
  <c r="H14" i="12"/>
  <c r="I13" i="12"/>
  <c r="I12" i="12"/>
  <c r="K12" i="12" s="1"/>
  <c r="H12" i="12"/>
  <c r="I11" i="12"/>
  <c r="I9" i="12"/>
  <c r="J9" i="12" s="1"/>
  <c r="H9" i="12"/>
  <c r="I8" i="12"/>
  <c r="K8" i="12" s="1"/>
  <c r="H8" i="12"/>
  <c r="I7" i="12"/>
  <c r="K7" i="12" s="1"/>
  <c r="H7" i="12"/>
  <c r="I6" i="12"/>
  <c r="J6" i="12" s="1"/>
  <c r="H6" i="12"/>
  <c r="I5" i="12"/>
  <c r="K5" i="12" s="1"/>
  <c r="H5" i="12"/>
  <c r="I4" i="12"/>
  <c r="K4" i="12" s="1"/>
  <c r="H51" i="13" l="1"/>
  <c r="H54" i="13" s="1"/>
  <c r="K17" i="13"/>
  <c r="K32" i="13"/>
  <c r="K29" i="13"/>
  <c r="K47" i="13"/>
  <c r="K40" i="13"/>
  <c r="J41" i="13"/>
  <c r="K36" i="13"/>
  <c r="K35" i="13"/>
  <c r="K31" i="13"/>
  <c r="K21" i="13"/>
  <c r="J45" i="13"/>
  <c r="K48" i="13"/>
  <c r="K44" i="13"/>
  <c r="J37" i="13"/>
  <c r="K38" i="13"/>
  <c r="J11" i="13"/>
  <c r="J6" i="13"/>
  <c r="J24" i="13"/>
  <c r="K25" i="13"/>
  <c r="J7" i="13"/>
  <c r="J20" i="13"/>
  <c r="J15" i="13"/>
  <c r="J39" i="13"/>
  <c r="K13" i="13"/>
  <c r="J8" i="13"/>
  <c r="J42" i="13"/>
  <c r="K26" i="13"/>
  <c r="K30" i="13"/>
  <c r="J5" i="13"/>
  <c r="J9" i="13"/>
  <c r="J19" i="13"/>
  <c r="J23" i="13"/>
  <c r="J27" i="13"/>
  <c r="J65" i="5"/>
  <c r="K42" i="12"/>
  <c r="K41" i="12"/>
  <c r="K29" i="12"/>
  <c r="K38" i="12"/>
  <c r="K37" i="12"/>
  <c r="K35" i="12"/>
  <c r="K33" i="12"/>
  <c r="J34" i="12"/>
  <c r="J13" i="12"/>
  <c r="J11" i="12"/>
  <c r="J15" i="12"/>
  <c r="J8" i="12"/>
  <c r="K23" i="12"/>
  <c r="K15" i="12"/>
  <c r="K11" i="12"/>
  <c r="K19" i="12"/>
  <c r="J5" i="12"/>
  <c r="K30" i="12"/>
  <c r="K13" i="12"/>
  <c r="K9" i="12"/>
  <c r="J18" i="12"/>
  <c r="J22" i="12"/>
  <c r="J32" i="12"/>
  <c r="H45" i="12"/>
  <c r="K6" i="12"/>
  <c r="K26" i="12"/>
  <c r="J21" i="12"/>
  <c r="K25" i="12"/>
  <c r="J14" i="12"/>
  <c r="J12" i="12"/>
  <c r="J16" i="12"/>
  <c r="J20" i="12"/>
  <c r="J24" i="12"/>
  <c r="J7" i="12"/>
  <c r="J4" i="12"/>
  <c r="K51" i="13" l="1"/>
  <c r="J45" i="12"/>
  <c r="K45" i="12" s="1"/>
  <c r="E61" i="5" l="1"/>
  <c r="H61" i="5" s="1"/>
  <c r="E59" i="5"/>
  <c r="H59" i="5" s="1"/>
  <c r="E57" i="5"/>
  <c r="H57" i="5" s="1"/>
  <c r="E56" i="5"/>
  <c r="E54" i="5"/>
  <c r="H54" i="5" s="1"/>
  <c r="E50" i="5"/>
  <c r="H50" i="5" s="1"/>
  <c r="E48" i="5"/>
  <c r="E47" i="5"/>
  <c r="E45" i="5"/>
  <c r="H45" i="5" s="1"/>
  <c r="E43" i="5"/>
  <c r="H43" i="5" s="1"/>
  <c r="E42" i="5"/>
  <c r="H42" i="5" s="1"/>
  <c r="E40" i="5"/>
  <c r="H40" i="5" s="1"/>
  <c r="E38" i="5"/>
  <c r="J38" i="5" s="1"/>
  <c r="E36" i="5"/>
  <c r="H36" i="5" s="1"/>
  <c r="E34" i="5"/>
  <c r="H34" i="5" s="1"/>
  <c r="E33" i="5"/>
  <c r="H33" i="5" s="1"/>
  <c r="E32" i="5"/>
  <c r="H32" i="5" s="1"/>
  <c r="E30" i="5"/>
  <c r="H30" i="5" s="1"/>
  <c r="E29" i="5"/>
  <c r="I52" i="5"/>
  <c r="K52" i="5" s="1"/>
  <c r="I51" i="5"/>
  <c r="K51" i="5" s="1"/>
  <c r="I50" i="5"/>
  <c r="I61" i="5"/>
  <c r="K61" i="5" s="1"/>
  <c r="I59" i="5"/>
  <c r="K59" i="5"/>
  <c r="I57" i="5"/>
  <c r="K57" i="5" s="1"/>
  <c r="I56" i="5"/>
  <c r="K56" i="5" s="1"/>
  <c r="I54" i="5"/>
  <c r="K54" i="5" s="1"/>
  <c r="I48" i="5"/>
  <c r="K48" i="5" s="1"/>
  <c r="I47" i="5"/>
  <c r="K47" i="5" s="1"/>
  <c r="I45" i="5"/>
  <c r="K45" i="5" s="1"/>
  <c r="I43" i="5"/>
  <c r="K43" i="5" s="1"/>
  <c r="I42" i="5"/>
  <c r="K42" i="5" s="1"/>
  <c r="I40" i="5"/>
  <c r="K40" i="5" s="1"/>
  <c r="I38" i="5"/>
  <c r="K38" i="5" s="1"/>
  <c r="I36" i="5"/>
  <c r="I34" i="5"/>
  <c r="I33" i="5"/>
  <c r="I32" i="5"/>
  <c r="I30" i="5"/>
  <c r="I29" i="5"/>
  <c r="H29" i="5"/>
  <c r="J64" i="5"/>
  <c r="E25" i="5"/>
  <c r="E11" i="5"/>
  <c r="H11" i="5" s="1"/>
  <c r="E9" i="5"/>
  <c r="E6" i="5"/>
  <c r="H64" i="5"/>
  <c r="H12" i="5"/>
  <c r="J54" i="5" l="1"/>
  <c r="J40" i="5"/>
  <c r="J34" i="5"/>
  <c r="J36" i="5"/>
  <c r="J32" i="5"/>
  <c r="J43" i="5"/>
  <c r="J48" i="5"/>
  <c r="J47" i="5"/>
  <c r="H38" i="5"/>
  <c r="J45" i="5"/>
  <c r="J56" i="5"/>
  <c r="K36" i="5"/>
  <c r="J59" i="5"/>
  <c r="J42" i="5"/>
  <c r="J61" i="5"/>
  <c r="J57" i="5"/>
  <c r="E52" i="5"/>
  <c r="H52" i="5" s="1"/>
  <c r="E51" i="5"/>
  <c r="H56" i="5"/>
  <c r="J50" i="5"/>
  <c r="J33" i="5"/>
  <c r="K50" i="5"/>
  <c r="J29" i="5"/>
  <c r="J30" i="5"/>
  <c r="K34" i="5"/>
  <c r="K32" i="5"/>
  <c r="K29" i="5"/>
  <c r="K33" i="5"/>
  <c r="K64" i="5"/>
  <c r="J52" i="5" l="1"/>
  <c r="J51" i="5"/>
  <c r="H51" i="5"/>
  <c r="K30" i="5"/>
  <c r="H25" i="5" l="1"/>
  <c r="I25" i="5"/>
  <c r="J25" i="5" s="1"/>
  <c r="H26" i="5"/>
  <c r="I26" i="5"/>
  <c r="J26" i="5" s="1"/>
  <c r="H20" i="5"/>
  <c r="I20" i="5"/>
  <c r="J20" i="5" s="1"/>
  <c r="H21" i="5"/>
  <c r="I21" i="5"/>
  <c r="K21" i="5" s="1"/>
  <c r="H22" i="5"/>
  <c r="I22" i="5"/>
  <c r="J22" i="5" s="1"/>
  <c r="H23" i="5"/>
  <c r="I23" i="5"/>
  <c r="K23" i="5" s="1"/>
  <c r="H24" i="5"/>
  <c r="I24" i="5"/>
  <c r="J24" i="5" s="1"/>
  <c r="H13" i="5"/>
  <c r="I13" i="5"/>
  <c r="J13" i="5" s="1"/>
  <c r="H14" i="5"/>
  <c r="I14" i="5"/>
  <c r="K14" i="5" s="1"/>
  <c r="H15" i="5"/>
  <c r="I15" i="5"/>
  <c r="J15" i="5" s="1"/>
  <c r="H16" i="5"/>
  <c r="I16" i="5"/>
  <c r="J16" i="5" s="1"/>
  <c r="H17" i="5"/>
  <c r="I17" i="5"/>
  <c r="K17" i="5" s="1"/>
  <c r="H18" i="5"/>
  <c r="I18" i="5"/>
  <c r="J18" i="5" s="1"/>
  <c r="H19" i="5"/>
  <c r="I19" i="5"/>
  <c r="K19" i="5" s="1"/>
  <c r="H63" i="5"/>
  <c r="J63" i="5"/>
  <c r="I9" i="5"/>
  <c r="I4" i="5"/>
  <c r="I11" i="5"/>
  <c r="I12" i="5"/>
  <c r="I5" i="5"/>
  <c r="I6" i="5"/>
  <c r="I7" i="5"/>
  <c r="I8" i="5"/>
  <c r="K25" i="5" l="1"/>
  <c r="K15" i="5"/>
  <c r="J23" i="5"/>
  <c r="K26" i="5"/>
  <c r="K22" i="5"/>
  <c r="K13" i="5"/>
  <c r="K20" i="5"/>
  <c r="K18" i="5"/>
  <c r="K24" i="5"/>
  <c r="J17" i="5"/>
  <c r="J21" i="5"/>
  <c r="J19" i="5"/>
  <c r="J14" i="5"/>
  <c r="K63" i="5"/>
  <c r="K16" i="5"/>
  <c r="H9" i="5"/>
  <c r="J9" i="5"/>
  <c r="K9" i="5" l="1"/>
  <c r="J8" i="5" l="1"/>
  <c r="H8" i="5"/>
  <c r="K7" i="5"/>
  <c r="J7" i="5"/>
  <c r="K6" i="5"/>
  <c r="J6" i="5"/>
  <c r="H6" i="5"/>
  <c r="K5" i="5"/>
  <c r="J5" i="5"/>
  <c r="H5" i="5"/>
  <c r="K12" i="5"/>
  <c r="J12" i="5"/>
  <c r="K11" i="5"/>
  <c r="J11" i="5"/>
  <c r="K4" i="5"/>
  <c r="J4" i="5"/>
  <c r="J67" i="5" s="1"/>
  <c r="H4" i="5"/>
  <c r="K8" i="5" l="1"/>
  <c r="H7" i="5"/>
  <c r="H67" i="5" l="1"/>
  <c r="K9" i="11"/>
  <c r="K13" i="11"/>
  <c r="K22" i="11"/>
  <c r="H23" i="11" l="1"/>
  <c r="G23" i="11"/>
  <c r="H21" i="11"/>
  <c r="H20" i="11"/>
  <c r="H19" i="11"/>
  <c r="K19" i="11" s="1"/>
  <c r="H18" i="11"/>
  <c r="H17" i="11"/>
  <c r="H16" i="11"/>
  <c r="H15" i="11"/>
  <c r="K15" i="11" s="1"/>
  <c r="H14" i="11"/>
  <c r="H12" i="11"/>
  <c r="G12" i="11"/>
  <c r="H11" i="11"/>
  <c r="G11" i="11"/>
  <c r="H10" i="11"/>
  <c r="G10" i="11"/>
  <c r="H8" i="11"/>
  <c r="G8" i="11"/>
  <c r="H7" i="11"/>
  <c r="G7" i="11"/>
  <c r="H6" i="11"/>
  <c r="G6" i="11"/>
  <c r="H5" i="11"/>
  <c r="G5" i="11"/>
  <c r="H4" i="11"/>
  <c r="G4" i="11"/>
  <c r="H3" i="11"/>
  <c r="G3" i="11"/>
  <c r="G14" i="8"/>
  <c r="H14" i="8"/>
  <c r="J14" i="8" s="1"/>
  <c r="G22" i="8"/>
  <c r="H22" i="8"/>
  <c r="I22" i="8" s="1"/>
  <c r="G23" i="8"/>
  <c r="H23" i="8"/>
  <c r="I23" i="8" s="1"/>
  <c r="G24" i="8"/>
  <c r="H24" i="8"/>
  <c r="I24" i="8" s="1"/>
  <c r="G25" i="8"/>
  <c r="H25" i="8"/>
  <c r="J25" i="8" s="1"/>
  <c r="G26" i="8"/>
  <c r="H26" i="8"/>
  <c r="I26" i="8" s="1"/>
  <c r="G6" i="8"/>
  <c r="H6" i="8"/>
  <c r="I6" i="8" s="1"/>
  <c r="G7" i="8"/>
  <c r="H7" i="8"/>
  <c r="I7" i="8" s="1"/>
  <c r="G8" i="8"/>
  <c r="H8" i="8"/>
  <c r="I8" i="8" s="1"/>
  <c r="G9" i="8"/>
  <c r="H9" i="8"/>
  <c r="J9" i="8" s="1"/>
  <c r="G10" i="8"/>
  <c r="H10" i="8"/>
  <c r="I10" i="8" s="1"/>
  <c r="G11" i="8"/>
  <c r="H11" i="8"/>
  <c r="I11" i="8" s="1"/>
  <c r="G12" i="8"/>
  <c r="H12" i="8"/>
  <c r="I12" i="8" s="1"/>
  <c r="G15" i="8"/>
  <c r="H15" i="8"/>
  <c r="I15" i="8" s="1"/>
  <c r="G16" i="8"/>
  <c r="H16" i="8"/>
  <c r="I16" i="8" s="1"/>
  <c r="G17" i="8"/>
  <c r="H17" i="8"/>
  <c r="I17" i="8" s="1"/>
  <c r="H28" i="8"/>
  <c r="J28" i="8" s="1"/>
  <c r="G28" i="8"/>
  <c r="H21" i="8"/>
  <c r="I21" i="8" s="1"/>
  <c r="G21" i="8"/>
  <c r="H20" i="8"/>
  <c r="J20" i="8" s="1"/>
  <c r="G20" i="8"/>
  <c r="H19" i="8"/>
  <c r="J19" i="8" s="1"/>
  <c r="G19" i="8"/>
  <c r="H5" i="8"/>
  <c r="J5" i="8" s="1"/>
  <c r="G5" i="8"/>
  <c r="H4" i="8"/>
  <c r="J4" i="8" s="1"/>
  <c r="G4" i="8"/>
  <c r="H3" i="8"/>
  <c r="I3" i="8" s="1"/>
  <c r="G3" i="8"/>
  <c r="I3" i="11" l="1"/>
  <c r="K3" i="11"/>
  <c r="J6" i="11"/>
  <c r="K6" i="11"/>
  <c r="I11" i="11"/>
  <c r="K11" i="11"/>
  <c r="J20" i="11"/>
  <c r="K20" i="11"/>
  <c r="J14" i="11"/>
  <c r="K14" i="11"/>
  <c r="I7" i="11"/>
  <c r="K7" i="11"/>
  <c r="I4" i="11"/>
  <c r="K4" i="11"/>
  <c r="J8" i="11"/>
  <c r="K8" i="11"/>
  <c r="J23" i="11"/>
  <c r="K23" i="11"/>
  <c r="J12" i="11"/>
  <c r="K12" i="11"/>
  <c r="J16" i="11"/>
  <c r="K16" i="11"/>
  <c r="I5" i="11"/>
  <c r="K5" i="11"/>
  <c r="J10" i="11"/>
  <c r="K10" i="11"/>
  <c r="J17" i="11"/>
  <c r="K17" i="11"/>
  <c r="J21" i="11"/>
  <c r="K21" i="11"/>
  <c r="J18" i="11"/>
  <c r="K18" i="11"/>
  <c r="J15" i="11"/>
  <c r="G24" i="11"/>
  <c r="J5" i="11"/>
  <c r="I23" i="11"/>
  <c r="I6" i="11"/>
  <c r="J19" i="11"/>
  <c r="J7" i="11"/>
  <c r="J4" i="11"/>
  <c r="I10" i="11"/>
  <c r="I12" i="11"/>
  <c r="I8" i="11"/>
  <c r="I14" i="8"/>
  <c r="J26" i="8"/>
  <c r="I25" i="8"/>
  <c r="J24" i="8"/>
  <c r="J22" i="8"/>
  <c r="J23" i="8"/>
  <c r="I9" i="8"/>
  <c r="J12" i="8"/>
  <c r="J17" i="8"/>
  <c r="J11" i="8"/>
  <c r="J7" i="8"/>
  <c r="J16" i="8"/>
  <c r="J10" i="8"/>
  <c r="J6" i="8"/>
  <c r="I4" i="8"/>
  <c r="I19" i="8"/>
  <c r="J21" i="8"/>
  <c r="G29" i="8"/>
  <c r="I20" i="8"/>
  <c r="I5" i="8"/>
  <c r="I28" i="8"/>
  <c r="I24" i="11" l="1"/>
  <c r="I29" i="8"/>
  <c r="J29" i="8" s="1"/>
  <c r="J24" i="11" l="1"/>
  <c r="K67" i="5"/>
</calcChain>
</file>

<file path=xl/sharedStrings.xml><?xml version="1.0" encoding="utf-8"?>
<sst xmlns="http://schemas.openxmlformats.org/spreadsheetml/2006/main" count="683" uniqueCount="222">
  <si>
    <t>S.#</t>
  </si>
  <si>
    <t>TOTAL</t>
  </si>
  <si>
    <t>Item Description</t>
  </si>
  <si>
    <t>Item Code</t>
  </si>
  <si>
    <t>UOM</t>
  </si>
  <si>
    <t>Qty</t>
  </si>
  <si>
    <t>Ea</t>
  </si>
  <si>
    <t>Unit Cost</t>
  </si>
  <si>
    <t>Total</t>
  </si>
  <si>
    <t>Unit Price</t>
  </si>
  <si>
    <t>Professional Services</t>
  </si>
  <si>
    <t>SRV</t>
  </si>
  <si>
    <t>Lot</t>
  </si>
  <si>
    <t>TOTAL EXCLUDING VAT</t>
  </si>
  <si>
    <t>%</t>
  </si>
  <si>
    <t>IP OFFICE SERVER EDITION MODEL</t>
  </si>
  <si>
    <t>ASP 110 DELL R240 SERVER IPO UC</t>
  </si>
  <si>
    <t>ASBCE CORE DELL 1425 COMPACT IPO</t>
  </si>
  <si>
    <t>POWER CORD UNITED KINGDOM</t>
  </si>
  <si>
    <t>ASBCE R10 STANDARD SERVICES SESSION IPO LIC:CU</t>
  </si>
  <si>
    <t>ASBCE R10 ENCRYPTION FOR IPO LIC:DS</t>
  </si>
  <si>
    <t>IP OFFICE R11 SERVER EDITION LIC:DS</t>
  </si>
  <si>
    <t>IP OFFICE R10+ AVAYA IP ENDPOINT 1 LIC:CU</t>
  </si>
  <si>
    <t>IP OFFICE R10+ SIP TRUNK 1 LIC:CU</t>
  </si>
  <si>
    <t>IP OFFICE R10+ RECEPTIONIST 1 LIC:CU</t>
  </si>
  <si>
    <t>MAINTENANCE COMPREHENSIVE SUPPORT MODEL</t>
  </si>
  <si>
    <t>AVAYA - IP PABX</t>
  </si>
  <si>
    <t>IPO REM TECH SUPT 8X5 - HP DL120G7 1YPP</t>
  </si>
  <si>
    <t>IPO REM TECH SUPT 8X5 - ASBCE PORTWELL CAT8 1YPP</t>
  </si>
  <si>
    <t>IP PHONE OPTIONS</t>
  </si>
  <si>
    <t>J159 IP PHONE</t>
  </si>
  <si>
    <t>J189 IP PHONE</t>
  </si>
  <si>
    <t>AVAYA VANTAGE CORDLESS HANDSET WIDEBAND WITH CHARGING CRADLE KIT</t>
  </si>
  <si>
    <t>J179 IP PHONE GLOBAL NO POWER SUPPLY</t>
  </si>
  <si>
    <t>J139 IP PHONE</t>
  </si>
  <si>
    <t>AVAYA VANTAGE K175 WITH CAMERA WITH WIRELESS</t>
  </si>
  <si>
    <t>AVAYA VANTAGE K155 WITH CAMERA WITH WIRELESS</t>
  </si>
  <si>
    <t>AVAYA VANTAGE 3 CORDED HANDSET KIT</t>
  </si>
  <si>
    <t>VM</t>
  </si>
  <si>
    <t>PC</t>
  </si>
  <si>
    <t>USERS</t>
  </si>
  <si>
    <t>Programming, Testing, and Labelling</t>
  </si>
  <si>
    <t>WORKSTATION FOR RECEPTIONIST</t>
  </si>
  <si>
    <t>WS</t>
  </si>
  <si>
    <t>Workstation for Receptionist</t>
  </si>
  <si>
    <t>IP OFFICE SERVER EDITION</t>
  </si>
  <si>
    <t>*</t>
  </si>
  <si>
    <t>Professional Services:</t>
  </si>
  <si>
    <t>Lot.</t>
  </si>
  <si>
    <t>System Components - :</t>
  </si>
  <si>
    <t>Unit Cost SAR</t>
  </si>
  <si>
    <t>Unit Cost $</t>
  </si>
  <si>
    <t>9N6L4-A5-08-5CR</t>
  </si>
  <si>
    <t>Cable, Copper, Category 6A, A5, 4 Pair, Solid, F/FTP, LSOH-1, Violet, Reel, 500 Meter, 23 AWG, Class Dca-s2,d2,a1</t>
  </si>
  <si>
    <t>9GGA5B006DT501N</t>
  </si>
  <si>
    <t>CBL,6F,XGLO,MM,OM4,I/O,CT,GEL,ARM,LSOH-B2CA,BLK,MT</t>
  </si>
  <si>
    <t>9GD8L006D-E206M</t>
  </si>
  <si>
    <t>Cable, 6 Fiber, XGLO, Singlemode, OS1/OS2, 8.3/125, Indoor/Outdoor, Tight Buffered, DWB Core, Non-Armored, LSOH-1, Blue</t>
  </si>
  <si>
    <t>Roll</t>
  </si>
  <si>
    <t>mtr</t>
  </si>
  <si>
    <t>TM-PNLZ-24-01</t>
  </si>
  <si>
    <t>Copper, Patch Panel, Tera / MAX, Empty, Shielded, 24 Openings, Flat, 1U, Black, Fixed Wire Manager</t>
  </si>
  <si>
    <t>Z6A-S02</t>
  </si>
  <si>
    <t>Copper, Outlet, ZMAX, Shielded, Category 6A, RJ45, Hybrid, White, Tool-Less, T568A/B</t>
  </si>
  <si>
    <t>Z6A-S02D</t>
  </si>
  <si>
    <t>Copper, Outlet, ZMAX, Shielded, Category 6A, RJ45, Hybrid, White, Tool-Less, T568A/B, with Door</t>
  </si>
  <si>
    <t>ZM6A-S01M-02B</t>
  </si>
  <si>
    <t>Copper, Patch Cord, RJ45, RJ45, Category 6A, S/FTP, T568A/B, Stranded, CM/LSOH-1, White Cable, Clear Boot, 01 Meter, Bulk Pack, 26 AWG</t>
  </si>
  <si>
    <t>ZM6A-S03M-02B</t>
  </si>
  <si>
    <t>Copper, Patch Cord, RJ45, RJ45, Category 6A, S/FTP, T568A/B, Stranded, CM/LSOH-1, White Cable, Clear Boot, 03 Meter, Bulk Pack, 26 AWG</t>
  </si>
  <si>
    <t>LVE-1U-MD-T01A</t>
  </si>
  <si>
    <t>Fiber, Enclosure, LightVerse Plus, Rack Mount, 1U, Sliding Access, 4 Openings, Black</t>
  </si>
  <si>
    <t>LVA24-LCU-BC-A</t>
  </si>
  <si>
    <t>Fiber, Adapter Plate, LightVerse, 24 Fiber, LC, Flat, Blue Adapter, Black Housing, Ceramic Sleeve</t>
  </si>
  <si>
    <t>LVA-BLANK-01A</t>
  </si>
  <si>
    <t>Fiber, Adapter Plate, LightVerse, Flat, Black Housing, Blank</t>
  </si>
  <si>
    <t>TRAYHD-1-A</t>
  </si>
  <si>
    <t>Splice Tray, Fusion, 24 Splices</t>
  </si>
  <si>
    <t>FP1B-LCUL-01H</t>
  </si>
  <si>
    <t>Fiber, Pigtail, Simplex, 900um Buffered, XGLO, Singlemode, LC UPC, OS1/OS2, 8.3/125, Yellow, LSOH-3C, 1 Meter</t>
  </si>
  <si>
    <t>HT-60</t>
  </si>
  <si>
    <t>HEAT SHRINK SLEEVE, 60MM</t>
  </si>
  <si>
    <t>LVA24-LCQ-BC-A</t>
  </si>
  <si>
    <t>Fiber, Adapter Plate, LightVerse, 24 Fiber, LC, Flat, Aqua Adapter, Black Housing, Ceramic Sleeve</t>
  </si>
  <si>
    <t>FP1B-LC5V-01AH</t>
  </si>
  <si>
    <t>Fiber, Pigtail, Simplex, 900um Buffered, XGLO, Multimode, LC, OM4, 50/125, Aqua, LSOH-3C, 1 Meter</t>
  </si>
  <si>
    <t>LBP-LCLC5V-03AH</t>
  </si>
  <si>
    <t>Fiber, Jumper, Duplex, XGLO, Multimode, LC BladePatch, LC BladePatch, RFP, OM4, 50/125, Aqua, LSOH-3C, 3 Meter</t>
  </si>
  <si>
    <t>LBP-LCULCUL-03H</t>
  </si>
  <si>
    <t>Fiber, Jumper, Duplex, XGLO, Singlemode, LC BladePatch UPC, LC BladePatch UPC, RFP, OS1/OS2, 8.3/125, Yellow, LSOH-3C, 3 Meter</t>
  </si>
  <si>
    <t>Passive Cat 6A Solution - :</t>
  </si>
  <si>
    <t>Fiber Solution  - :</t>
  </si>
  <si>
    <t>Data Cabinet  - :</t>
  </si>
  <si>
    <t>Splicing, Testing &amp; Commissioning.</t>
  </si>
  <si>
    <t>Total - Passive Simon</t>
  </si>
  <si>
    <t>Rack Installation</t>
  </si>
  <si>
    <t>24U Cabinet 600*800 mm</t>
  </si>
  <si>
    <t>TX CableNet, with glazed door, with roof plate, side panels, 19" mounting angles, WxHxD: 600x1200x800 mm, RAL 7035</t>
  </si>
  <si>
    <t>TX brush strip, D x L: 800 mm x 80 mm, bristle length 80 mm, for cable entry in the roof</t>
  </si>
  <si>
    <t>FAN KIT</t>
  </si>
  <si>
    <t>SK Fan mounting plate, WHD: 550x42x220 mm, max. 3 fans RAL 7035</t>
  </si>
  <si>
    <t>SK Thermostat, enclosure internal thermostat, 24-230 V, 1~, 24-60 V (DC), Colour RAL 7035</t>
  </si>
  <si>
    <t>SM Connection cable, For power pack, with IEC 60 320, L: 1,5 m</t>
  </si>
  <si>
    <t>PDU</t>
  </si>
  <si>
    <t>PDU basic UK 13A/1P UK Plug 6x BS1363, WHD: 44x450x70 mm</t>
  </si>
  <si>
    <t>Cable Manager</t>
  </si>
  <si>
    <t>DK Cable finger for TS-IT, 6 U, RAL 9005, Packs of 14 pc(s)</t>
  </si>
  <si>
    <t>Earthing</t>
  </si>
  <si>
    <t>DK Earthing extension kit for TS IT, 8 earth straps, UL Style 1015 AWG 12</t>
  </si>
  <si>
    <t>Captive nuts &amp; screws</t>
  </si>
  <si>
    <t>EL Captive nuts, M6, With contact, For metal thickness: 0,8-2 mm, (pack of 50)</t>
  </si>
  <si>
    <t>DK Assembly screws, Phillips-head screw M6x16 mm</t>
  </si>
  <si>
    <t>Levelling feet</t>
  </si>
  <si>
    <t>PS Levelling foot, Adjustment height 18-43 mm, with thread M12</t>
  </si>
  <si>
    <t>42U Cabinet 800*1000 mm</t>
  </si>
  <si>
    <t>VX IT, 19" mounting angles, standard, RAL7035 WHD 800x2000x1000 42U, Aluminium/sheet steel door at the front, vented (vented surface area approx. 85% perforated), 180° hinges, Sheet steel rear door, vented, vertically divided, 180° hinges, Load Rating: 1500 kg, Color: Enclosure frame, rear door and roof: RAL 7035, Interior installation, vent grille at the front: RAL 9005</t>
  </si>
  <si>
    <t>Side panel, divided horizontally for enclosure height 2,000 mm, depth 1,000 mm.</t>
  </si>
  <si>
    <t>PDU basic 32A/1P CEE 24xC13 + 4xC19, WHD: 44x1295x70 mm, IEC 60 320</t>
  </si>
  <si>
    <t>DK Earth rail, horizontal, L: 450 mm, For W: 600/800 mm</t>
  </si>
  <si>
    <t>Cable Management</t>
  </si>
  <si>
    <t>Cable duct, 42 U, for enclosure width 800 mm, for enclosure height VX IT 2000 mm</t>
  </si>
  <si>
    <t>Levelling foot</t>
  </si>
  <si>
    <t>Levelling foot, M12, with internal adjustment, for VX IT</t>
  </si>
  <si>
    <t>Siemon</t>
  </si>
  <si>
    <t>Rittal</t>
  </si>
  <si>
    <t>Configuration Testing &amp; Commissioning.</t>
  </si>
  <si>
    <t>Active Components - :</t>
  </si>
  <si>
    <t>CloudEngine S6730-H48X6C-V2(C13_Britain)_48 port Fiber backbone switch- :</t>
  </si>
  <si>
    <t>S6730-H48X6C-V2</t>
  </si>
  <si>
    <t>S6730-H48X6C-V2(48*10GE SFP+ ports, 6*40GE QSFP28 ports, optional license for upgrade to 6*100GE QSFP28, without power module)</t>
  </si>
  <si>
    <t>PAC600S12-EB</t>
  </si>
  <si>
    <t>600W AC Power Module(Back to Front, Power panel side exhaust)</t>
  </si>
  <si>
    <t>L-MLIC-S67H</t>
  </si>
  <si>
    <t>S67XX-H Series Basic SW,Per Device</t>
  </si>
  <si>
    <t>QSFP-40G-CU3M</t>
  </si>
  <si>
    <t>QSFP+,40G,High Speed Direct-attach Cables,3m,QSFP+38M,CC8P0.32B(S),QSFP+38M,Used indoor</t>
  </si>
  <si>
    <t>SFP-1000BaseT-G2</t>
  </si>
  <si>
    <t>Electrical Transceiver,SFP,GE,Electrical Interface Module(100m,RJ45)</t>
  </si>
  <si>
    <t>02354HHT_88134UJL-3YL_36</t>
  </si>
  <si>
    <t>S6730-H48X6C-V2(48*10GE SFP+ ports, 6*40GE QSFP28 ports, optional license for upgrade to 6*100GE QSFP28, without power module)_Hi-Care Standard S6730-H48X6C_36Month(s)</t>
  </si>
  <si>
    <t>CloudEngine S6730-H24X6C-V2(C13_Britain)_12 port Fiber backbone switch  - :</t>
  </si>
  <si>
    <t>S6730-H24X6C-V2</t>
  </si>
  <si>
    <t>S6730-H24X6C-V2(24*10GE SFP+ ports, 6*40GE QSFP28 ports, optional license for upgrade to 6*100GE QSFP28, without power module)</t>
  </si>
  <si>
    <t>02354HHV_88134UJL-3YM_36</t>
  </si>
  <si>
    <t>S6730-H24X6C-V2(24*10GE SFP+ ports, 6*40GE QSFP28 ports, optional license for upgrade to 6*100GE QSFP28, without power module)_Hi-Care Standard S6730-H24X6C_36Month(s)</t>
  </si>
  <si>
    <t>S5735-S24PN4XE-V2</t>
  </si>
  <si>
    <t>S5735-S24PN4XE-V2 (24*10/100/1000/2.5GBASE-T ports(PoE+), 4*10GE SFP+ ports, 2*12GE stack ports, without power module)</t>
  </si>
  <si>
    <t>L-MLIC-S57S</t>
  </si>
  <si>
    <t>S57XX-S Series Basic SW,Per Device</t>
  </si>
  <si>
    <t>PAC1000S56-EB</t>
  </si>
  <si>
    <t>1000W AC&amp;240V DC Power Module(66mm Width Case,Back to Front, Power panel side exhaust)</t>
  </si>
  <si>
    <t>SFP+STACK-CU1M5</t>
  </si>
  <si>
    <t>SFP+ High speed dedicated stack cable-1.5m</t>
  </si>
  <si>
    <t>OSX010000</t>
  </si>
  <si>
    <t>Optical Transceiver,SFP+,10G,Single-mode Module(1310nm,10km,LC)</t>
  </si>
  <si>
    <t>98012400_88134UJL-5QL_36</t>
  </si>
  <si>
    <t>S5735-S24PN4XE-V2 (24*10/100/1000/2.5GBASE-T ports(PoE+), 4*10GE SFP+ ports, 2*12GE stack ports, without power module)_Hi-Care Standard S5735-S24PN4XE_36Month(s)</t>
  </si>
  <si>
    <t>AC6508</t>
  </si>
  <si>
    <t>AC6508 mainframe (10*GE ports, 2*10GE SFP+ ports, with the AC/DC adapter)</t>
  </si>
  <si>
    <t>L-ACSSAP-16AP</t>
  </si>
  <si>
    <t>Access Controller AP Resource License(16 AP)</t>
  </si>
  <si>
    <t>L-ACSSAP-32AP</t>
  </si>
  <si>
    <t>Access Controller AP Resource License(32 AP)</t>
  </si>
  <si>
    <t>OMXD30000</t>
  </si>
  <si>
    <t>Optical Transceiver,SFP+,10G,Multi-mode Module(850nm,0.3km,LC)</t>
  </si>
  <si>
    <t>E5700MK00</t>
  </si>
  <si>
    <t>250mm*180mm*1Uequipment front mounting ear(1set)</t>
  </si>
  <si>
    <t>02354FRJ-001_88134UJL-3DX_36</t>
  </si>
  <si>
    <t>AC6508 mainframe (10*GE ports, 2*10GE SFP+ ports, with the AC/DC adapter)_Hi-Care Standard AC6508_36Month(s)</t>
  </si>
  <si>
    <t>88034UWC_88134UHH-0C4_36</t>
  </si>
  <si>
    <t>Access Controller AP Resource License(32 AP)_Hi-Care Application Software Support Service Access Controller AP Resource License(32 AP)_36Month(s)</t>
  </si>
  <si>
    <t>88034UWB_88134UHH-0C3_36</t>
  </si>
  <si>
    <t>Access Controller AP Resource License(16 AP)_Hi-Care Application Software Support Service Access Controller AP Resource License(16 AP)_36Month(s)</t>
  </si>
  <si>
    <t>AirEngine 5773-21_Wifi 7 Indoor AP</t>
  </si>
  <si>
    <t>AE5773-21-BUN</t>
  </si>
  <si>
    <t>AirEngine5773-21-Bundle(Including 12 * AirEngine5773-21)</t>
  </si>
  <si>
    <t>50086767-001_88134UJL-5PH_36</t>
  </si>
  <si>
    <t>AirEngine5773-21(11be indoor,2+2 dual bands,smart antenna,USB,BLE)_Hi-Care Standard AirEngine5773_36Month(s)</t>
  </si>
  <si>
    <t>Fiber Cable Pulling</t>
  </si>
  <si>
    <t>Total - Active Huawei</t>
  </si>
  <si>
    <t>Copper Cable Pulling,Terminiation, Testing &amp; Commissioning.</t>
  </si>
  <si>
    <t>CloudEngine S12700E-8(C19_Britain) V200R022_Core Siwitch :</t>
  </si>
  <si>
    <t>Hardware</t>
  </si>
  <si>
    <t>ET1BS12708E0</t>
  </si>
  <si>
    <t>S12700E-8 Assembly Chassis</t>
  </si>
  <si>
    <t>LST7MPUEC000</t>
  </si>
  <si>
    <t>S12700E main control unit EC</t>
  </si>
  <si>
    <t>LST7SFUEX100</t>
  </si>
  <si>
    <t>S12700E switch fabric unit E(X1)</t>
  </si>
  <si>
    <t>LST7X24BX6S0</t>
  </si>
  <si>
    <t>24-port 10GE SFP+ interface and 24-port GE SFP interface card (X6S,SFP+)</t>
  </si>
  <si>
    <t>LST7X48SX6S0</t>
  </si>
  <si>
    <t>48-Port 10GE SFP+ interface card (X6S,SFP+)</t>
  </si>
  <si>
    <t>Power</t>
  </si>
  <si>
    <t>PAC3KS54-NE</t>
  </si>
  <si>
    <t>3000W AC Power Module(Black)</t>
  </si>
  <si>
    <t>Software</t>
  </si>
  <si>
    <t>L-MLIC-S127E</t>
  </si>
  <si>
    <t>S12700E Series Basic SW,Per Device</t>
  </si>
  <si>
    <t>Optical Transceiver</t>
  </si>
  <si>
    <t>Installation Material</t>
  </si>
  <si>
    <t>E0N68RA00</t>
  </si>
  <si>
    <t>N68 rail assembly</t>
  </si>
  <si>
    <t>Technical Support Service</t>
  </si>
  <si>
    <t>03033BAD-002_88134UFA-4EH_84</t>
  </si>
  <si>
    <t>48-Port 10GE SFP+ interface card (X6S,SFP+)_Hi-Care Basic S12700 48-port 10GE SFP+ interface card (X6S,SFP+)_84Month(s)</t>
  </si>
  <si>
    <t>03033DAN-002_88134UFA-4EF_84</t>
  </si>
  <si>
    <t>24-port 10GE SFP+ interface and 24-port GE SFP interface card (X6S,SFP+)_Hi-Care Basic S12700 24-port 10GE SFP+ interface and 24-port GE SFP interface card (X6S,SFP+)_84Month(s)</t>
  </si>
  <si>
    <t>02115870_88134UFA-4E4_84</t>
  </si>
  <si>
    <t>S12700E-8 Assembly Chassis_Hi-Care Basic S12700E-8 Chassis_84Month(s)</t>
  </si>
  <si>
    <t>98012400_88134UFA-5ST_84</t>
  </si>
  <si>
    <t>S5735-S24PN4XE-V2 (24*10/100/1000/2.5GBASE-T ports(PoE+), 4*10GE SFP+ ports, 2*12GE stack ports, without power module)_Hi-Care Basic S5735-S24PN4XE_84Month(s)</t>
  </si>
  <si>
    <t>88034UWB_88134UHH-0C3_84</t>
  </si>
  <si>
    <t>Access Controller AP Resource License(16 AP)_Hi-Care Application Software Support Service Access Controller AP Resource License(16 AP)_84Month(s)</t>
  </si>
  <si>
    <t>02354FRJ-001_88134UFA-3P3_84</t>
  </si>
  <si>
    <t>AC6508 mainframe (10*GE ports, 2*10GE SFP+ ports, with the AC/DC adapter)_Hi-Care Basic AC6508_84Month(s)</t>
  </si>
  <si>
    <t>88034UWC_88134UHH-0C4_84</t>
  </si>
  <si>
    <t>Access Controller AP Resource License(32 AP)_Hi-Care Application Software Support Service Access Controller AP Resource License(32 AP)_84Month(s)</t>
  </si>
  <si>
    <t>02356HEP_88134UFA-5VF_84</t>
  </si>
  <si>
    <t>AirEngine5773-21-Bundle(Including 12 * AirEngine5773-21)_Hi-Care Basic 12*AirEngine5773_84Month(s)</t>
  </si>
  <si>
    <t>SFP Must Be Deleted</t>
  </si>
  <si>
    <t>Total Huawei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</si>
</sst>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FFFFFF"/>
      <name val="Calibri"/>
      <family val="2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412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12" fillId="0" borderId="0"/>
    <xf numFmtId="0" fontId="4" fillId="0" borderId="0"/>
    <xf numFmtId="0" fontId="4" fillId="0" borderId="0"/>
    <xf numFmtId="0" fontId="4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right" vertical="center" wrapText="1"/>
    </xf>
    <xf numFmtId="43" fontId="1" fillId="3" borderId="1" xfId="1" applyFont="1" applyFill="1" applyBorder="1" applyAlignment="1">
      <alignment horizontal="right" vertical="center" wrapText="1"/>
    </xf>
    <xf numFmtId="9" fontId="2" fillId="0" borderId="1" xfId="2" applyFont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 wrapText="1"/>
    </xf>
    <xf numFmtId="9" fontId="1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1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left" vertical="center" wrapText="1"/>
    </xf>
    <xf numFmtId="43" fontId="2" fillId="4" borderId="1" xfId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1" fillId="2" borderId="0" xfId="2" applyFont="1" applyFill="1" applyBorder="1" applyAlignment="1">
      <alignment horizontal="center" vertical="center" wrapText="1"/>
    </xf>
    <xf numFmtId="43" fontId="2" fillId="0" borderId="0" xfId="2" applyNumberFormat="1" applyFont="1" applyBorder="1" applyAlignment="1">
      <alignment horizontal="center" vertical="center" wrapText="1"/>
    </xf>
    <xf numFmtId="0" fontId="8" fillId="0" borderId="0" xfId="3" applyFont="1"/>
    <xf numFmtId="0" fontId="4" fillId="0" borderId="0" xfId="3"/>
    <xf numFmtId="0" fontId="4" fillId="5" borderId="0" xfId="3" applyFill="1"/>
    <xf numFmtId="0" fontId="5" fillId="3" borderId="1" xfId="4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43" fontId="9" fillId="5" borderId="1" xfId="5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3" fontId="10" fillId="2" borderId="1" xfId="1" applyFont="1" applyFill="1" applyBorder="1" applyAlignment="1">
      <alignment horizontal="center" vertical="center" wrapText="1"/>
    </xf>
    <xf numFmtId="9" fontId="10" fillId="2" borderId="1" xfId="2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left" vertical="center" wrapText="1"/>
    </xf>
    <xf numFmtId="9" fontId="9" fillId="5" borderId="1" xfId="6" applyFont="1" applyFill="1" applyBorder="1" applyAlignment="1">
      <alignment horizontal="center" vertical="center"/>
    </xf>
    <xf numFmtId="43" fontId="2" fillId="0" borderId="0" xfId="1" applyFont="1"/>
    <xf numFmtId="0" fontId="8" fillId="5" borderId="0" xfId="3" applyFont="1" applyFill="1"/>
    <xf numFmtId="0" fontId="0" fillId="0" borderId="1" xfId="4" applyFont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43" fontId="9" fillId="5" borderId="0" xfId="5" applyFont="1" applyFill="1" applyBorder="1" applyAlignment="1">
      <alignment horizontal="center" vertical="center"/>
    </xf>
    <xf numFmtId="0" fontId="5" fillId="3" borderId="1" xfId="4" applyFont="1" applyFill="1" applyBorder="1" applyAlignment="1">
      <alignment vertical="center"/>
    </xf>
    <xf numFmtId="0" fontId="9" fillId="6" borderId="1" xfId="4" applyFont="1" applyFill="1" applyBorder="1" applyAlignment="1">
      <alignment horizontal="center" vertical="center"/>
    </xf>
    <xf numFmtId="0" fontId="9" fillId="6" borderId="1" xfId="4" applyFont="1" applyFill="1" applyBorder="1" applyAlignment="1">
      <alignment horizontal="center" vertical="center" wrapText="1"/>
    </xf>
    <xf numFmtId="0" fontId="9" fillId="6" borderId="1" xfId="4" applyFont="1" applyFill="1" applyBorder="1" applyAlignment="1">
      <alignment horizontal="left" vertical="center" wrapText="1"/>
    </xf>
    <xf numFmtId="43" fontId="9" fillId="6" borderId="1" xfId="5" applyFont="1" applyFill="1" applyBorder="1" applyAlignment="1">
      <alignment horizontal="center" vertical="center"/>
    </xf>
    <xf numFmtId="9" fontId="9" fillId="6" borderId="1" xfId="6" applyFont="1" applyFill="1" applyBorder="1" applyAlignment="1">
      <alignment horizontal="center" vertical="center"/>
    </xf>
    <xf numFmtId="0" fontId="4" fillId="6" borderId="0" xfId="3" applyFill="1"/>
    <xf numFmtId="43" fontId="10" fillId="2" borderId="5" xfId="1" applyFont="1" applyFill="1" applyBorder="1" applyAlignment="1">
      <alignment horizontal="center" vertical="center" wrapText="1"/>
    </xf>
    <xf numFmtId="0" fontId="9" fillId="7" borderId="1" xfId="4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center" vertical="center" wrapText="1"/>
    </xf>
    <xf numFmtId="0" fontId="9" fillId="7" borderId="1" xfId="4" applyFont="1" applyFill="1" applyBorder="1" applyAlignment="1">
      <alignment horizontal="left" vertical="center" wrapText="1"/>
    </xf>
    <xf numFmtId="43" fontId="9" fillId="7" borderId="1" xfId="5" applyFont="1" applyFill="1" applyBorder="1" applyAlignment="1">
      <alignment horizontal="center" vertical="center"/>
    </xf>
    <xf numFmtId="9" fontId="9" fillId="7" borderId="1" xfId="6" applyFont="1" applyFill="1" applyBorder="1" applyAlignment="1">
      <alignment horizontal="center" vertical="center"/>
    </xf>
    <xf numFmtId="0" fontId="13" fillId="0" borderId="6" xfId="0" applyFont="1" applyBorder="1" applyAlignment="1" applyProtection="1">
      <alignment horizontal="left" vertical="center" wrapText="1"/>
      <protection locked="0"/>
    </xf>
    <xf numFmtId="9" fontId="8" fillId="0" borderId="0" xfId="2" applyFont="1"/>
    <xf numFmtId="0" fontId="1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6">
    <cellStyle name="Comma" xfId="1" builtinId="3"/>
    <cellStyle name="Comma 6 4" xfId="5" xr:uid="{9E224B4B-A354-4D56-B693-9545F2835B19}"/>
    <cellStyle name="Comma 6 5" xfId="7" xr:uid="{FFFA73FC-96A9-4F41-A82C-AE66155D2D8C}"/>
    <cellStyle name="Normal" xfId="0" builtinId="0"/>
    <cellStyle name="Normal 3" xfId="10" xr:uid="{6AC6C3EB-A183-4CD4-A923-BCC14113F4FB}"/>
    <cellStyle name="Normal 3 2" xfId="12" xr:uid="{4BAC38D1-6A6C-4383-B671-4A64595AA9CC}"/>
    <cellStyle name="Normal 3 2 2" xfId="15" xr:uid="{B915CA00-5EBA-4B7D-990D-24A8AD119C2B}"/>
    <cellStyle name="Normal 3 3" xfId="11" xr:uid="{02380FA6-F75C-4FA4-832E-75AAD5B98600}"/>
    <cellStyle name="Normal 4 2" xfId="13" xr:uid="{0979A117-2EF4-41D8-83CA-BABCAC96B38B}"/>
    <cellStyle name="Normal 4 2 4" xfId="3" xr:uid="{1B38ECC0-AFA6-410E-A490-D277328C3E4C}"/>
    <cellStyle name="Normal 4 2 5" xfId="9" xr:uid="{C767E10F-9ED3-4D97-8951-F9C6904AA2AD}"/>
    <cellStyle name="Normal 5" xfId="4" xr:uid="{5CD6D374-F3CF-421E-8DC4-3381D432A8CC}"/>
    <cellStyle name="Normal 6 2" xfId="14" xr:uid="{011F4322-0A1E-44DB-A18E-4A49E6E61F91}"/>
    <cellStyle name="Percent" xfId="2" builtinId="5"/>
    <cellStyle name="Percent 2 4" xfId="6" xr:uid="{837E23C6-0DAB-4371-839F-D2A21E0E273A}"/>
    <cellStyle name="Percent 2 5" xfId="8" xr:uid="{9D88BA2A-2D7B-4CC3-9D6B-9AB09EDD6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05B-57A0-4CCF-A477-3F4D0832BC11}">
  <sheetPr>
    <tabColor rgb="FF92D050"/>
    <pageSetUpPr fitToPage="1"/>
  </sheetPr>
  <dimension ref="A1:V72"/>
  <sheetViews>
    <sheetView tabSelected="1" zoomScale="115" zoomScaleNormal="115" workbookViewId="0">
      <selection activeCell="C6" sqref="C6"/>
    </sheetView>
  </sheetViews>
  <sheetFormatPr defaultRowHeight="14.4" x14ac:dyDescent="0.3"/>
  <cols>
    <col min="1" max="1" width="4" style="31" bestFit="1" customWidth="1"/>
    <col min="2" max="2" width="16.44140625" style="31" customWidth="1"/>
    <col min="3" max="3" width="69.33203125" style="31" customWidth="1"/>
    <col min="4" max="4" width="7.109375" style="31" customWidth="1"/>
    <col min="5" max="5" width="7.88671875" style="31" bestFit="1" customWidth="1"/>
    <col min="6" max="6" width="10.109375" style="31" hidden="1" customWidth="1"/>
    <col min="7" max="7" width="13.5546875" style="36" customWidth="1"/>
    <col min="8" max="8" width="13.88671875" style="36" customWidth="1"/>
    <col min="9" max="9" width="11.44140625" style="36" customWidth="1"/>
    <col min="10" max="10" width="13.88671875" style="36" customWidth="1"/>
    <col min="11" max="11" width="7" style="32" bestFit="1" customWidth="1"/>
    <col min="12" max="12" width="11" bestFit="1" customWidth="1"/>
  </cols>
  <sheetData>
    <row r="1" spans="1:22" x14ac:dyDescent="0.3">
      <c r="A1" s="28" t="s">
        <v>0</v>
      </c>
      <c r="B1" s="28" t="s">
        <v>3</v>
      </c>
      <c r="C1" s="28" t="s">
        <v>2</v>
      </c>
      <c r="D1" s="28" t="s">
        <v>4</v>
      </c>
      <c r="E1" s="28" t="s">
        <v>5</v>
      </c>
      <c r="F1" s="29" t="s">
        <v>51</v>
      </c>
      <c r="G1" s="29" t="s">
        <v>50</v>
      </c>
      <c r="H1" s="29" t="s">
        <v>8</v>
      </c>
      <c r="I1" s="29" t="s">
        <v>9</v>
      </c>
      <c r="J1" s="29" t="s">
        <v>8</v>
      </c>
      <c r="K1" s="28" t="s">
        <v>14</v>
      </c>
      <c r="L1">
        <v>3.75</v>
      </c>
      <c r="M1" s="48" t="s">
        <v>123</v>
      </c>
      <c r="N1">
        <v>0.8</v>
      </c>
      <c r="O1" s="48" t="s">
        <v>124</v>
      </c>
      <c r="P1">
        <v>0.83</v>
      </c>
    </row>
    <row r="2" spans="1:22" s="23" customFormat="1" x14ac:dyDescent="0.3">
      <c r="A2" s="25" t="s">
        <v>46</v>
      </c>
      <c r="B2" s="41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22"/>
      <c r="M2" s="22"/>
      <c r="N2" s="22"/>
    </row>
    <row r="3" spans="1:22" s="23" customFormat="1" x14ac:dyDescent="0.3">
      <c r="A3" s="25" t="s">
        <v>46</v>
      </c>
      <c r="B3" s="41" t="s">
        <v>90</v>
      </c>
      <c r="C3" s="41"/>
      <c r="D3" s="41"/>
      <c r="E3" s="41"/>
      <c r="F3" s="41"/>
      <c r="G3" s="41"/>
      <c r="H3" s="41"/>
      <c r="I3" s="41"/>
      <c r="J3" s="41"/>
      <c r="K3" s="41"/>
      <c r="L3" s="22"/>
      <c r="M3" s="22"/>
      <c r="N3" s="22"/>
    </row>
    <row r="4" spans="1:22" s="24" customFormat="1" ht="28.8" x14ac:dyDescent="0.3">
      <c r="A4" s="33">
        <v>1</v>
      </c>
      <c r="B4" s="38" t="s">
        <v>52</v>
      </c>
      <c r="C4" s="39" t="s">
        <v>53</v>
      </c>
      <c r="D4" s="33" t="s">
        <v>58</v>
      </c>
      <c r="E4" s="33">
        <v>86</v>
      </c>
      <c r="F4" s="27"/>
      <c r="G4" s="27">
        <v>1350</v>
      </c>
      <c r="H4" s="27">
        <f t="shared" ref="H4:H8" si="0">G4*E4</f>
        <v>116100</v>
      </c>
      <c r="I4" s="27">
        <f>G4/$N$1</f>
        <v>1687.5</v>
      </c>
      <c r="J4" s="27">
        <f t="shared" ref="J4:J8" si="1">I4*E4</f>
        <v>145125</v>
      </c>
      <c r="K4" s="35">
        <f t="shared" ref="K4:K8" si="2">1-(G4/I4)</f>
        <v>0.19999999999999996</v>
      </c>
      <c r="L4" s="37"/>
      <c r="M4" s="37"/>
      <c r="N4" s="37"/>
    </row>
    <row r="5" spans="1:22" s="24" customFormat="1" ht="27.6" x14ac:dyDescent="0.3">
      <c r="A5" s="33">
        <v>2</v>
      </c>
      <c r="B5" s="26" t="s">
        <v>60</v>
      </c>
      <c r="C5" s="34" t="s">
        <v>61</v>
      </c>
      <c r="D5" s="33" t="s">
        <v>6</v>
      </c>
      <c r="E5" s="33">
        <v>33</v>
      </c>
      <c r="F5" s="33"/>
      <c r="G5" s="27">
        <v>167</v>
      </c>
      <c r="H5" s="27">
        <f t="shared" si="0"/>
        <v>5511</v>
      </c>
      <c r="I5" s="27">
        <f t="shared" ref="I5:I9" si="3">G5/$N$1</f>
        <v>208.75</v>
      </c>
      <c r="J5" s="27">
        <f t="shared" si="1"/>
        <v>6888.75</v>
      </c>
      <c r="K5" s="35">
        <f t="shared" si="2"/>
        <v>0.19999999999999996</v>
      </c>
      <c r="L5" s="37"/>
      <c r="M5" s="37"/>
      <c r="N5" s="37"/>
    </row>
    <row r="6" spans="1:22" s="24" customFormat="1" x14ac:dyDescent="0.3">
      <c r="A6" s="33">
        <v>3</v>
      </c>
      <c r="B6" s="26" t="s">
        <v>62</v>
      </c>
      <c r="C6" s="34" t="s">
        <v>63</v>
      </c>
      <c r="D6" s="33" t="s">
        <v>6</v>
      </c>
      <c r="E6" s="33">
        <f>E5*24</f>
        <v>792</v>
      </c>
      <c r="F6" s="33"/>
      <c r="G6" s="27">
        <v>17</v>
      </c>
      <c r="H6" s="27">
        <f t="shared" si="0"/>
        <v>13464</v>
      </c>
      <c r="I6" s="27">
        <f t="shared" si="3"/>
        <v>21.25</v>
      </c>
      <c r="J6" s="27">
        <f t="shared" si="1"/>
        <v>16830</v>
      </c>
      <c r="K6" s="35">
        <f t="shared" si="2"/>
        <v>0.19999999999999996</v>
      </c>
      <c r="L6" s="37"/>
      <c r="M6" s="37"/>
      <c r="N6" s="37"/>
    </row>
    <row r="7" spans="1:22" s="24" customFormat="1" ht="27.6" x14ac:dyDescent="0.3">
      <c r="A7" s="33">
        <v>4</v>
      </c>
      <c r="B7" s="26" t="s">
        <v>64</v>
      </c>
      <c r="C7" s="34" t="s">
        <v>65</v>
      </c>
      <c r="D7" s="33" t="s">
        <v>6</v>
      </c>
      <c r="E7" s="33">
        <v>464</v>
      </c>
      <c r="F7" s="33"/>
      <c r="G7" s="27">
        <v>17</v>
      </c>
      <c r="H7" s="27">
        <f t="shared" si="0"/>
        <v>7888</v>
      </c>
      <c r="I7" s="27">
        <f t="shared" si="3"/>
        <v>21.25</v>
      </c>
      <c r="J7" s="27">
        <f t="shared" si="1"/>
        <v>9860</v>
      </c>
      <c r="K7" s="35">
        <f t="shared" si="2"/>
        <v>0.19999999999999996</v>
      </c>
      <c r="L7" s="37"/>
      <c r="M7" s="37"/>
      <c r="N7" s="37"/>
    </row>
    <row r="8" spans="1:22" s="24" customFormat="1" ht="27.6" x14ac:dyDescent="0.3">
      <c r="A8" s="33">
        <v>5</v>
      </c>
      <c r="B8" s="26" t="s">
        <v>66</v>
      </c>
      <c r="C8" s="34" t="s">
        <v>67</v>
      </c>
      <c r="D8" s="33" t="s">
        <v>6</v>
      </c>
      <c r="E8" s="33">
        <v>792</v>
      </c>
      <c r="F8" s="33"/>
      <c r="G8" s="27">
        <v>15</v>
      </c>
      <c r="H8" s="27">
        <f t="shared" si="0"/>
        <v>11880</v>
      </c>
      <c r="I8" s="27">
        <f t="shared" si="3"/>
        <v>18.75</v>
      </c>
      <c r="J8" s="27">
        <f t="shared" si="1"/>
        <v>14850</v>
      </c>
      <c r="K8" s="35">
        <f t="shared" si="2"/>
        <v>0.19999999999999996</v>
      </c>
      <c r="L8" s="40"/>
      <c r="M8" s="37"/>
      <c r="N8" s="37"/>
    </row>
    <row r="9" spans="1:22" s="24" customFormat="1" ht="27.6" x14ac:dyDescent="0.3">
      <c r="A9" s="33">
        <v>6</v>
      </c>
      <c r="B9" s="26" t="s">
        <v>68</v>
      </c>
      <c r="C9" s="34" t="s">
        <v>69</v>
      </c>
      <c r="D9" s="33" t="s">
        <v>6</v>
      </c>
      <c r="E9" s="33">
        <f>E7</f>
        <v>464</v>
      </c>
      <c r="F9" s="33"/>
      <c r="G9" s="27">
        <v>20</v>
      </c>
      <c r="H9" s="27">
        <f t="shared" ref="H9" si="4">G9*E9</f>
        <v>9280</v>
      </c>
      <c r="I9" s="27">
        <f t="shared" si="3"/>
        <v>25</v>
      </c>
      <c r="J9" s="27">
        <f t="shared" ref="J9" si="5">I9*E9</f>
        <v>11600</v>
      </c>
      <c r="K9" s="35">
        <f t="shared" ref="K9" si="6">1-(G9/I9)</f>
        <v>0.19999999999999996</v>
      </c>
      <c r="L9" s="40"/>
      <c r="M9" s="37"/>
      <c r="N9" s="37"/>
    </row>
    <row r="10" spans="1:22" s="23" customFormat="1" x14ac:dyDescent="0.3">
      <c r="A10" s="25" t="s">
        <v>46</v>
      </c>
      <c r="B10" s="41" t="s">
        <v>91</v>
      </c>
      <c r="C10" s="41"/>
      <c r="D10" s="41"/>
      <c r="E10" s="41"/>
      <c r="F10" s="41"/>
      <c r="G10" s="41"/>
      <c r="H10" s="41"/>
      <c r="I10" s="41"/>
      <c r="J10" s="41"/>
      <c r="K10" s="41"/>
      <c r="L10" s="22"/>
      <c r="M10" s="22"/>
      <c r="N10" s="22"/>
    </row>
    <row r="11" spans="1:22" s="24" customFormat="1" ht="27.6" x14ac:dyDescent="0.3">
      <c r="A11" s="33">
        <v>7</v>
      </c>
      <c r="B11" s="26" t="s">
        <v>54</v>
      </c>
      <c r="C11" s="34" t="s">
        <v>55</v>
      </c>
      <c r="D11" s="33" t="s">
        <v>59</v>
      </c>
      <c r="E11" s="33">
        <f>815*2</f>
        <v>1630</v>
      </c>
      <c r="F11" s="33"/>
      <c r="G11" s="27">
        <v>13.76</v>
      </c>
      <c r="H11" s="27">
        <f>G11*E11</f>
        <v>22428.799999999999</v>
      </c>
      <c r="I11" s="27">
        <f>G11/$N$1</f>
        <v>17.2</v>
      </c>
      <c r="J11" s="27">
        <f>I11*E11</f>
        <v>28036</v>
      </c>
      <c r="K11" s="35">
        <f>1-(G11/I11)</f>
        <v>0.19999999999999996</v>
      </c>
      <c r="L11" s="37"/>
      <c r="M11" s="37"/>
      <c r="N11" s="37"/>
    </row>
    <row r="12" spans="1:22" s="24" customFormat="1" ht="27.6" x14ac:dyDescent="0.3">
      <c r="A12" s="33">
        <v>8</v>
      </c>
      <c r="B12" s="26" t="s">
        <v>56</v>
      </c>
      <c r="C12" s="34" t="s">
        <v>57</v>
      </c>
      <c r="D12" s="33" t="s">
        <v>59</v>
      </c>
      <c r="E12" s="33">
        <v>600</v>
      </c>
      <c r="F12" s="33"/>
      <c r="G12" s="27">
        <v>4.5</v>
      </c>
      <c r="H12" s="27">
        <f>G12*E12</f>
        <v>2700</v>
      </c>
      <c r="I12" s="27">
        <f>G12/$N$1</f>
        <v>5.625</v>
      </c>
      <c r="J12" s="27">
        <f>I12*E12</f>
        <v>3375</v>
      </c>
      <c r="K12" s="35">
        <f>1-(G12/I12)</f>
        <v>0.19999999999999996</v>
      </c>
      <c r="L12" s="37"/>
      <c r="M12" s="37"/>
      <c r="N12" s="37"/>
    </row>
    <row r="13" spans="1:22" s="24" customFormat="1" x14ac:dyDescent="0.3">
      <c r="A13" s="33">
        <v>9</v>
      </c>
      <c r="B13" s="26" t="s">
        <v>70</v>
      </c>
      <c r="C13" s="34" t="s">
        <v>71</v>
      </c>
      <c r="D13" s="33" t="s">
        <v>6</v>
      </c>
      <c r="E13" s="33">
        <v>1</v>
      </c>
      <c r="F13" s="33"/>
      <c r="G13" s="27">
        <v>160</v>
      </c>
      <c r="H13" s="27">
        <f t="shared" ref="H13:H63" si="7">G13*E13</f>
        <v>160</v>
      </c>
      <c r="I13" s="27">
        <f t="shared" ref="I13:I19" si="8">G13/$N$1</f>
        <v>200</v>
      </c>
      <c r="J13" s="27">
        <f t="shared" ref="J13:J63" si="9">I13*E13</f>
        <v>200</v>
      </c>
      <c r="K13" s="35">
        <f t="shared" ref="K13:K63" si="10">1-(G13/I13)</f>
        <v>0.19999999999999996</v>
      </c>
      <c r="L13" s="40"/>
      <c r="M13" s="37"/>
      <c r="N13" s="37"/>
    </row>
    <row r="14" spans="1:22" s="24" customFormat="1" ht="27.6" x14ac:dyDescent="0.3">
      <c r="A14" s="33">
        <v>10</v>
      </c>
      <c r="B14" s="26" t="s">
        <v>72</v>
      </c>
      <c r="C14" s="34" t="s">
        <v>73</v>
      </c>
      <c r="D14" s="33" t="s">
        <v>6</v>
      </c>
      <c r="E14" s="33">
        <v>4</v>
      </c>
      <c r="F14" s="33"/>
      <c r="G14" s="27">
        <v>192.5</v>
      </c>
      <c r="H14" s="27">
        <f t="shared" si="7"/>
        <v>770</v>
      </c>
      <c r="I14" s="27">
        <f t="shared" si="8"/>
        <v>240.625</v>
      </c>
      <c r="J14" s="27">
        <f t="shared" si="9"/>
        <v>962.5</v>
      </c>
      <c r="K14" s="35">
        <f t="shared" si="10"/>
        <v>0.19999999999999996</v>
      </c>
      <c r="L14" s="40"/>
      <c r="M14" s="37"/>
      <c r="N14" s="37"/>
    </row>
    <row r="15" spans="1:22" s="24" customFormat="1" x14ac:dyDescent="0.3">
      <c r="A15" s="33">
        <v>11</v>
      </c>
      <c r="B15" s="26" t="s">
        <v>74</v>
      </c>
      <c r="C15" s="34" t="s">
        <v>75</v>
      </c>
      <c r="D15" s="33" t="s">
        <v>6</v>
      </c>
      <c r="E15" s="33">
        <v>0</v>
      </c>
      <c r="F15" s="33"/>
      <c r="G15" s="27">
        <v>5</v>
      </c>
      <c r="H15" s="27">
        <f t="shared" si="7"/>
        <v>0</v>
      </c>
      <c r="I15" s="27">
        <f t="shared" si="8"/>
        <v>6.25</v>
      </c>
      <c r="J15" s="27">
        <f t="shared" si="9"/>
        <v>0</v>
      </c>
      <c r="K15" s="35">
        <f t="shared" si="10"/>
        <v>0.19999999999999996</v>
      </c>
      <c r="L15" s="22"/>
      <c r="M15" s="22"/>
      <c r="N15" s="22"/>
      <c r="O15" s="23"/>
      <c r="P15" s="23"/>
      <c r="Q15" s="23"/>
      <c r="R15" s="23"/>
      <c r="S15" s="23"/>
      <c r="T15" s="23"/>
      <c r="U15" s="23"/>
      <c r="V15" s="23"/>
    </row>
    <row r="16" spans="1:22" s="24" customFormat="1" x14ac:dyDescent="0.3">
      <c r="A16" s="33">
        <v>12</v>
      </c>
      <c r="B16" s="26" t="s">
        <v>76</v>
      </c>
      <c r="C16" s="34" t="s">
        <v>77</v>
      </c>
      <c r="D16" s="33" t="s">
        <v>6</v>
      </c>
      <c r="E16" s="33">
        <v>4</v>
      </c>
      <c r="F16" s="33"/>
      <c r="G16" s="27">
        <v>55</v>
      </c>
      <c r="H16" s="27">
        <f t="shared" si="7"/>
        <v>220</v>
      </c>
      <c r="I16" s="27">
        <f t="shared" si="8"/>
        <v>68.75</v>
      </c>
      <c r="J16" s="27">
        <f t="shared" si="9"/>
        <v>275</v>
      </c>
      <c r="K16" s="35">
        <f t="shared" si="10"/>
        <v>0.19999999999999996</v>
      </c>
      <c r="L16" s="22"/>
      <c r="M16" s="22"/>
      <c r="N16" s="22"/>
      <c r="O16" s="23"/>
      <c r="P16" s="23"/>
      <c r="Q16" s="23"/>
      <c r="R16" s="23"/>
      <c r="S16" s="23"/>
      <c r="T16" s="23"/>
      <c r="U16" s="23"/>
      <c r="V16" s="23"/>
    </row>
    <row r="17" spans="1:22" s="24" customFormat="1" ht="27.6" x14ac:dyDescent="0.3">
      <c r="A17" s="33">
        <v>13</v>
      </c>
      <c r="B17" s="26" t="s">
        <v>78</v>
      </c>
      <c r="C17" s="34" t="s">
        <v>79</v>
      </c>
      <c r="D17" s="33" t="s">
        <v>6</v>
      </c>
      <c r="E17" s="33">
        <v>96</v>
      </c>
      <c r="F17" s="33"/>
      <c r="G17" s="27">
        <v>12.08</v>
      </c>
      <c r="H17" s="27">
        <f t="shared" si="7"/>
        <v>1159.68</v>
      </c>
      <c r="I17" s="27">
        <f t="shared" si="8"/>
        <v>15.1</v>
      </c>
      <c r="J17" s="27">
        <f t="shared" si="9"/>
        <v>1449.6</v>
      </c>
      <c r="K17" s="35">
        <f t="shared" si="10"/>
        <v>0.19999999999999996</v>
      </c>
      <c r="L17" s="22"/>
      <c r="M17" s="22"/>
      <c r="N17" s="22"/>
      <c r="O17" s="23"/>
      <c r="P17" s="23"/>
      <c r="Q17" s="23"/>
      <c r="R17" s="23"/>
      <c r="S17" s="23"/>
      <c r="T17" s="23"/>
      <c r="U17" s="23"/>
      <c r="V17" s="23"/>
    </row>
    <row r="18" spans="1:22" s="24" customFormat="1" x14ac:dyDescent="0.3">
      <c r="A18" s="33">
        <v>14</v>
      </c>
      <c r="B18" s="26" t="s">
        <v>80</v>
      </c>
      <c r="C18" s="34" t="s">
        <v>81</v>
      </c>
      <c r="D18" s="33" t="s">
        <v>6</v>
      </c>
      <c r="E18" s="33">
        <v>96</v>
      </c>
      <c r="F18" s="33"/>
      <c r="G18" s="27">
        <v>0.82</v>
      </c>
      <c r="H18" s="27">
        <f t="shared" si="7"/>
        <v>78.72</v>
      </c>
      <c r="I18" s="27">
        <f t="shared" si="8"/>
        <v>1.0249999999999999</v>
      </c>
      <c r="J18" s="27">
        <f t="shared" si="9"/>
        <v>98.399999999999991</v>
      </c>
      <c r="K18" s="35">
        <f t="shared" si="10"/>
        <v>0.19999999999999996</v>
      </c>
      <c r="L18" s="22"/>
      <c r="M18" s="22"/>
      <c r="N18" s="22"/>
      <c r="O18" s="23"/>
      <c r="P18" s="23"/>
      <c r="Q18" s="23"/>
      <c r="R18" s="23"/>
      <c r="S18" s="23"/>
      <c r="T18" s="23"/>
      <c r="U18" s="23"/>
      <c r="V18" s="23"/>
    </row>
    <row r="19" spans="1:22" s="24" customFormat="1" x14ac:dyDescent="0.3">
      <c r="A19" s="33">
        <v>15</v>
      </c>
      <c r="B19" s="26" t="s">
        <v>70</v>
      </c>
      <c r="C19" s="34" t="s">
        <v>71</v>
      </c>
      <c r="D19" s="33" t="s">
        <v>6</v>
      </c>
      <c r="E19" s="33">
        <v>8</v>
      </c>
      <c r="F19" s="33"/>
      <c r="G19" s="27">
        <v>160</v>
      </c>
      <c r="H19" s="27">
        <f t="shared" si="7"/>
        <v>1280</v>
      </c>
      <c r="I19" s="27">
        <f t="shared" si="8"/>
        <v>200</v>
      </c>
      <c r="J19" s="27">
        <f t="shared" si="9"/>
        <v>1600</v>
      </c>
      <c r="K19" s="35">
        <f t="shared" si="10"/>
        <v>0.19999999999999996</v>
      </c>
      <c r="L19" s="22"/>
      <c r="M19" s="22"/>
      <c r="N19" s="22"/>
      <c r="O19" s="23"/>
      <c r="P19" s="23"/>
      <c r="Q19" s="23"/>
      <c r="R19" s="23"/>
      <c r="S19" s="23"/>
      <c r="T19" s="23"/>
      <c r="U19" s="23"/>
      <c r="V19" s="23"/>
    </row>
    <row r="20" spans="1:22" s="24" customFormat="1" ht="27.6" x14ac:dyDescent="0.3">
      <c r="A20" s="33">
        <v>16</v>
      </c>
      <c r="B20" s="26" t="s">
        <v>82</v>
      </c>
      <c r="C20" s="34" t="s">
        <v>83</v>
      </c>
      <c r="D20" s="33" t="s">
        <v>6</v>
      </c>
      <c r="E20" s="33">
        <v>8</v>
      </c>
      <c r="F20" s="33"/>
      <c r="G20" s="27">
        <v>150.16999999999999</v>
      </c>
      <c r="H20" s="27">
        <f t="shared" ref="H20:H24" si="11">G20*E20</f>
        <v>1201.3599999999999</v>
      </c>
      <c r="I20" s="27">
        <f t="shared" ref="I20:I24" si="12">G20/$N$1</f>
        <v>187.71249999999998</v>
      </c>
      <c r="J20" s="27">
        <f t="shared" ref="J20:J24" si="13">I20*E20</f>
        <v>1501.6999999999998</v>
      </c>
      <c r="K20" s="35">
        <f t="shared" ref="K20:K24" si="14">1-(G20/I20)</f>
        <v>0.19999999999999996</v>
      </c>
      <c r="L20" s="22"/>
      <c r="M20" s="22"/>
      <c r="N20" s="22"/>
      <c r="O20" s="23"/>
      <c r="P20" s="23"/>
      <c r="Q20" s="23"/>
      <c r="R20" s="23"/>
      <c r="S20" s="23"/>
      <c r="T20" s="23"/>
      <c r="U20" s="23"/>
      <c r="V20" s="23"/>
    </row>
    <row r="21" spans="1:22" s="24" customFormat="1" x14ac:dyDescent="0.3">
      <c r="A21" s="33">
        <v>17</v>
      </c>
      <c r="B21" s="26" t="s">
        <v>74</v>
      </c>
      <c r="C21" s="34" t="s">
        <v>75</v>
      </c>
      <c r="D21" s="33" t="s">
        <v>6</v>
      </c>
      <c r="E21" s="33">
        <v>24</v>
      </c>
      <c r="F21" s="33"/>
      <c r="G21" s="27">
        <v>5</v>
      </c>
      <c r="H21" s="27">
        <f t="shared" si="11"/>
        <v>120</v>
      </c>
      <c r="I21" s="27">
        <f t="shared" si="12"/>
        <v>6.25</v>
      </c>
      <c r="J21" s="27">
        <f t="shared" si="13"/>
        <v>150</v>
      </c>
      <c r="K21" s="35">
        <f t="shared" si="14"/>
        <v>0.19999999999999996</v>
      </c>
      <c r="L21" s="22"/>
      <c r="M21" s="22"/>
      <c r="N21" s="22"/>
      <c r="O21" s="23"/>
      <c r="P21" s="23"/>
      <c r="Q21" s="23"/>
      <c r="R21" s="23"/>
      <c r="S21" s="23"/>
      <c r="T21" s="23"/>
      <c r="U21" s="23"/>
      <c r="V21" s="23"/>
    </row>
    <row r="22" spans="1:22" s="24" customFormat="1" x14ac:dyDescent="0.3">
      <c r="A22" s="33">
        <v>18</v>
      </c>
      <c r="B22" s="26" t="s">
        <v>76</v>
      </c>
      <c r="C22" s="34" t="s">
        <v>77</v>
      </c>
      <c r="D22" s="33" t="s">
        <v>6</v>
      </c>
      <c r="E22" s="33">
        <v>8</v>
      </c>
      <c r="F22" s="33"/>
      <c r="G22" s="27">
        <v>55</v>
      </c>
      <c r="H22" s="27">
        <f t="shared" si="11"/>
        <v>440</v>
      </c>
      <c r="I22" s="27">
        <f t="shared" si="12"/>
        <v>68.75</v>
      </c>
      <c r="J22" s="27">
        <f t="shared" si="13"/>
        <v>550</v>
      </c>
      <c r="K22" s="35">
        <f t="shared" si="14"/>
        <v>0.19999999999999996</v>
      </c>
      <c r="L22" s="22"/>
      <c r="M22" s="22"/>
      <c r="N22" s="22"/>
      <c r="O22" s="23"/>
      <c r="P22" s="23"/>
      <c r="Q22" s="23"/>
      <c r="R22" s="23"/>
      <c r="S22" s="23"/>
      <c r="T22" s="23"/>
      <c r="U22" s="23"/>
      <c r="V22" s="23"/>
    </row>
    <row r="23" spans="1:22" s="24" customFormat="1" ht="27.6" x14ac:dyDescent="0.3">
      <c r="A23" s="33">
        <v>19</v>
      </c>
      <c r="B23" s="26" t="s">
        <v>84</v>
      </c>
      <c r="C23" s="34" t="s">
        <v>85</v>
      </c>
      <c r="D23" s="33" t="s">
        <v>6</v>
      </c>
      <c r="E23" s="33">
        <v>192</v>
      </c>
      <c r="F23" s="33"/>
      <c r="G23" s="27">
        <v>12.13</v>
      </c>
      <c r="H23" s="27">
        <f t="shared" si="11"/>
        <v>2328.96</v>
      </c>
      <c r="I23" s="27">
        <f t="shared" si="12"/>
        <v>15.1625</v>
      </c>
      <c r="J23" s="27">
        <f t="shared" si="13"/>
        <v>2911.2</v>
      </c>
      <c r="K23" s="35">
        <f t="shared" si="14"/>
        <v>0.19999999999999996</v>
      </c>
      <c r="L23" s="22"/>
      <c r="M23" s="22"/>
      <c r="N23" s="22"/>
      <c r="O23" s="23"/>
      <c r="P23" s="23"/>
      <c r="Q23" s="23"/>
      <c r="R23" s="23"/>
      <c r="S23" s="23"/>
      <c r="T23" s="23"/>
      <c r="U23" s="23"/>
      <c r="V23" s="23"/>
    </row>
    <row r="24" spans="1:22" s="24" customFormat="1" x14ac:dyDescent="0.3">
      <c r="A24" s="33">
        <v>20</v>
      </c>
      <c r="B24" s="26" t="s">
        <v>80</v>
      </c>
      <c r="C24" s="34" t="s">
        <v>81</v>
      </c>
      <c r="D24" s="33" t="s">
        <v>6</v>
      </c>
      <c r="E24" s="33">
        <v>192</v>
      </c>
      <c r="F24" s="33"/>
      <c r="G24" s="27">
        <v>0.82</v>
      </c>
      <c r="H24" s="27">
        <f t="shared" si="11"/>
        <v>157.44</v>
      </c>
      <c r="I24" s="27">
        <f t="shared" si="12"/>
        <v>1.0249999999999999</v>
      </c>
      <c r="J24" s="27">
        <f t="shared" si="13"/>
        <v>196.79999999999998</v>
      </c>
      <c r="K24" s="35">
        <f t="shared" si="14"/>
        <v>0.19999999999999996</v>
      </c>
      <c r="L24" s="22"/>
      <c r="M24" s="22"/>
      <c r="N24" s="22"/>
      <c r="O24" s="23"/>
      <c r="P24" s="23"/>
      <c r="Q24" s="23"/>
      <c r="R24" s="23"/>
      <c r="S24" s="23"/>
      <c r="T24" s="23"/>
      <c r="U24" s="23"/>
      <c r="V24" s="23"/>
    </row>
    <row r="25" spans="1:22" s="24" customFormat="1" ht="27.6" x14ac:dyDescent="0.3">
      <c r="A25" s="33">
        <v>21</v>
      </c>
      <c r="B25" s="26" t="s">
        <v>86</v>
      </c>
      <c r="C25" s="34" t="s">
        <v>87</v>
      </c>
      <c r="D25" s="33" t="s">
        <v>6</v>
      </c>
      <c r="E25" s="33">
        <f>8*2*2+8</f>
        <v>40</v>
      </c>
      <c r="F25" s="33"/>
      <c r="G25" s="27">
        <v>60.05</v>
      </c>
      <c r="H25" s="27">
        <f t="shared" ref="H25:H26" si="15">G25*E25</f>
        <v>2402</v>
      </c>
      <c r="I25" s="27">
        <f t="shared" ref="I25:I26" si="16">G25/$N$1</f>
        <v>75.062499999999986</v>
      </c>
      <c r="J25" s="27">
        <f t="shared" ref="J25:J26" si="17">I25*E25</f>
        <v>3002.4999999999995</v>
      </c>
      <c r="K25" s="35">
        <f t="shared" ref="K25:K26" si="18">1-(G25/I25)</f>
        <v>0.19999999999999984</v>
      </c>
      <c r="L25" s="22"/>
      <c r="M25" s="22"/>
      <c r="N25" s="22"/>
      <c r="O25" s="23"/>
      <c r="P25" s="23"/>
      <c r="Q25" s="23"/>
      <c r="R25" s="23"/>
      <c r="S25" s="23"/>
      <c r="T25" s="23"/>
      <c r="U25" s="23"/>
      <c r="V25" s="23"/>
    </row>
    <row r="26" spans="1:22" s="24" customFormat="1" ht="27.6" x14ac:dyDescent="0.3">
      <c r="A26" s="33">
        <v>22</v>
      </c>
      <c r="B26" s="26" t="s">
        <v>88</v>
      </c>
      <c r="C26" s="34" t="s">
        <v>89</v>
      </c>
      <c r="D26" s="33" t="s">
        <v>6</v>
      </c>
      <c r="E26" s="33">
        <v>12</v>
      </c>
      <c r="F26" s="33"/>
      <c r="G26" s="27">
        <v>59.6</v>
      </c>
      <c r="H26" s="27">
        <f t="shared" si="15"/>
        <v>715.2</v>
      </c>
      <c r="I26" s="27">
        <f t="shared" si="16"/>
        <v>74.5</v>
      </c>
      <c r="J26" s="27">
        <f t="shared" si="17"/>
        <v>894</v>
      </c>
      <c r="K26" s="35">
        <f t="shared" si="18"/>
        <v>0.19999999999999996</v>
      </c>
      <c r="L26" s="22"/>
      <c r="M26" s="22"/>
      <c r="N26" s="22"/>
      <c r="O26" s="23"/>
      <c r="P26" s="23"/>
      <c r="Q26" s="23"/>
      <c r="R26" s="23"/>
      <c r="S26" s="23"/>
      <c r="T26" s="23"/>
      <c r="U26" s="23"/>
      <c r="V26" s="23"/>
    </row>
    <row r="27" spans="1:22" s="23" customFormat="1" x14ac:dyDescent="0.3">
      <c r="A27" s="25" t="s">
        <v>46</v>
      </c>
      <c r="B27" s="41" t="s">
        <v>92</v>
      </c>
      <c r="C27" s="41"/>
      <c r="D27" s="41"/>
      <c r="E27" s="41"/>
      <c r="F27" s="41"/>
      <c r="G27" s="41"/>
      <c r="H27" s="41"/>
      <c r="I27" s="41"/>
      <c r="J27" s="41"/>
      <c r="K27" s="41"/>
      <c r="L27" s="22"/>
      <c r="M27" s="22"/>
      <c r="N27" s="22"/>
    </row>
    <row r="28" spans="1:22" s="47" customFormat="1" ht="28.8" customHeight="1" x14ac:dyDescent="0.3">
      <c r="A28" s="42">
        <v>23</v>
      </c>
      <c r="B28" s="43" t="s">
        <v>96</v>
      </c>
      <c r="C28" s="44"/>
      <c r="D28" s="42"/>
      <c r="E28" s="42">
        <v>8</v>
      </c>
      <c r="F28" s="42"/>
      <c r="G28" s="45"/>
      <c r="H28" s="45"/>
      <c r="I28" s="45"/>
      <c r="J28" s="45"/>
      <c r="K28" s="46"/>
      <c r="L28" s="22"/>
      <c r="M28" s="22"/>
      <c r="N28" s="22"/>
      <c r="O28" s="23"/>
      <c r="P28" s="23"/>
      <c r="Q28" s="23"/>
      <c r="R28" s="23"/>
      <c r="S28" s="23"/>
      <c r="T28" s="23"/>
      <c r="U28" s="23"/>
      <c r="V28" s="23"/>
    </row>
    <row r="29" spans="1:22" s="24" customFormat="1" ht="13.2" customHeight="1" x14ac:dyDescent="0.3">
      <c r="A29" s="33">
        <v>24</v>
      </c>
      <c r="B29" s="26">
        <v>7888618</v>
      </c>
      <c r="C29" s="34" t="s">
        <v>97</v>
      </c>
      <c r="D29" s="33" t="s">
        <v>6</v>
      </c>
      <c r="E29" s="33">
        <f>E28</f>
        <v>8</v>
      </c>
      <c r="F29" s="33"/>
      <c r="G29" s="27">
        <v>4729.95</v>
      </c>
      <c r="H29" s="27">
        <f t="shared" ref="H29:H45" si="19">G29*E29</f>
        <v>37839.599999999999</v>
      </c>
      <c r="I29" s="27">
        <f>G29/$P$1</f>
        <v>5698.734939759036</v>
      </c>
      <c r="J29" s="27">
        <f t="shared" ref="J29:J45" si="20">I29*E29</f>
        <v>45589.879518072288</v>
      </c>
      <c r="K29" s="35">
        <f t="shared" ref="K29:K61" si="21">1-(G29/I29)</f>
        <v>0.17000000000000004</v>
      </c>
      <c r="L29" s="22"/>
      <c r="M29" s="22"/>
      <c r="N29" s="22"/>
      <c r="O29" s="23"/>
      <c r="P29" s="23"/>
      <c r="Q29" s="23"/>
      <c r="R29" s="23"/>
      <c r="S29" s="23"/>
      <c r="T29" s="23"/>
      <c r="U29" s="23"/>
      <c r="V29" s="23"/>
    </row>
    <row r="30" spans="1:22" s="24" customFormat="1" ht="13.2" customHeight="1" x14ac:dyDescent="0.3">
      <c r="A30" s="33">
        <v>25</v>
      </c>
      <c r="B30" s="26">
        <v>7888302</v>
      </c>
      <c r="C30" s="34" t="s">
        <v>98</v>
      </c>
      <c r="D30" s="33" t="s">
        <v>6</v>
      </c>
      <c r="E30" s="33">
        <f>E28</f>
        <v>8</v>
      </c>
      <c r="F30" s="33"/>
      <c r="G30" s="27">
        <v>252.39</v>
      </c>
      <c r="H30" s="27">
        <f t="shared" si="19"/>
        <v>2019.12</v>
      </c>
      <c r="I30" s="27">
        <f>G30/$P$1</f>
        <v>304.08433734939757</v>
      </c>
      <c r="J30" s="27">
        <f t="shared" si="20"/>
        <v>2432.6746987951806</v>
      </c>
      <c r="K30" s="35">
        <f t="shared" si="21"/>
        <v>0.17000000000000004</v>
      </c>
      <c r="L30" s="22"/>
      <c r="M30" s="22"/>
      <c r="N30" s="22"/>
      <c r="O30" s="23"/>
      <c r="P30" s="23"/>
      <c r="Q30" s="23"/>
      <c r="R30" s="23"/>
      <c r="S30" s="23"/>
      <c r="T30" s="23"/>
      <c r="U30" s="23"/>
      <c r="V30" s="23"/>
    </row>
    <row r="31" spans="1:22" s="47" customFormat="1" ht="13.2" customHeight="1" x14ac:dyDescent="0.3">
      <c r="A31" s="49">
        <v>26</v>
      </c>
      <c r="B31" s="50" t="s">
        <v>99</v>
      </c>
      <c r="C31" s="51"/>
      <c r="D31" s="49"/>
      <c r="E31" s="49"/>
      <c r="F31" s="49"/>
      <c r="G31" s="52"/>
      <c r="H31" s="52"/>
      <c r="I31" s="52"/>
      <c r="J31" s="52"/>
      <c r="K31" s="53"/>
      <c r="L31" s="22"/>
      <c r="M31" s="22"/>
      <c r="N31" s="22"/>
      <c r="O31" s="23"/>
      <c r="P31" s="23"/>
      <c r="Q31" s="23"/>
      <c r="R31" s="23"/>
      <c r="S31" s="23"/>
      <c r="T31" s="23"/>
      <c r="U31" s="23"/>
      <c r="V31" s="23"/>
    </row>
    <row r="32" spans="1:22" s="24" customFormat="1" ht="13.2" customHeight="1" x14ac:dyDescent="0.3">
      <c r="A32" s="33">
        <v>27</v>
      </c>
      <c r="B32" s="26">
        <v>5503010</v>
      </c>
      <c r="C32" s="34" t="s">
        <v>100</v>
      </c>
      <c r="D32" s="33" t="s">
        <v>6</v>
      </c>
      <c r="E32" s="33">
        <f>E28</f>
        <v>8</v>
      </c>
      <c r="F32" s="33"/>
      <c r="G32" s="27">
        <v>914.6</v>
      </c>
      <c r="H32" s="27">
        <f t="shared" si="19"/>
        <v>7316.8</v>
      </c>
      <c r="I32" s="27">
        <f t="shared" ref="I32:I57" si="22">G32/$P$1</f>
        <v>1101.9277108433735</v>
      </c>
      <c r="J32" s="27">
        <f t="shared" si="20"/>
        <v>8815.4216867469877</v>
      </c>
      <c r="K32" s="35">
        <f t="shared" si="21"/>
        <v>0.16999999999999993</v>
      </c>
      <c r="L32" s="22"/>
      <c r="M32" s="22"/>
      <c r="N32" s="22"/>
      <c r="O32" s="23"/>
      <c r="P32" s="23"/>
      <c r="Q32" s="23"/>
      <c r="R32" s="23"/>
      <c r="S32" s="23"/>
      <c r="T32" s="23"/>
      <c r="U32" s="23"/>
      <c r="V32" s="23"/>
    </row>
    <row r="33" spans="1:22" s="24" customFormat="1" ht="13.2" customHeight="1" x14ac:dyDescent="0.3">
      <c r="A33" s="33">
        <v>28</v>
      </c>
      <c r="B33" s="26">
        <v>3110000</v>
      </c>
      <c r="C33" s="34" t="s">
        <v>101</v>
      </c>
      <c r="D33" s="33" t="s">
        <v>6</v>
      </c>
      <c r="E33" s="33">
        <f>E28</f>
        <v>8</v>
      </c>
      <c r="F33" s="33"/>
      <c r="G33" s="27">
        <v>140.07</v>
      </c>
      <c r="H33" s="27">
        <f t="shared" si="19"/>
        <v>1120.56</v>
      </c>
      <c r="I33" s="27">
        <f t="shared" si="22"/>
        <v>168.75903614457832</v>
      </c>
      <c r="J33" s="27">
        <f t="shared" si="20"/>
        <v>1350.0722891566265</v>
      </c>
      <c r="K33" s="35">
        <f t="shared" si="21"/>
        <v>0.17000000000000004</v>
      </c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3"/>
    </row>
    <row r="34" spans="1:22" s="24" customFormat="1" ht="13.2" customHeight="1" x14ac:dyDescent="0.3">
      <c r="A34" s="33">
        <v>29</v>
      </c>
      <c r="B34" s="26">
        <v>6450060</v>
      </c>
      <c r="C34" s="34" t="s">
        <v>102</v>
      </c>
      <c r="D34" s="33" t="s">
        <v>6</v>
      </c>
      <c r="E34" s="33">
        <f>E28</f>
        <v>8</v>
      </c>
      <c r="F34" s="33"/>
      <c r="G34" s="27">
        <v>38.659999999999997</v>
      </c>
      <c r="H34" s="27">
        <f t="shared" si="19"/>
        <v>309.27999999999997</v>
      </c>
      <c r="I34" s="27">
        <f t="shared" si="22"/>
        <v>46.578313253012048</v>
      </c>
      <c r="J34" s="27">
        <f t="shared" si="20"/>
        <v>372.62650602409639</v>
      </c>
      <c r="K34" s="35">
        <f t="shared" si="21"/>
        <v>0.17000000000000004</v>
      </c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3"/>
    </row>
    <row r="35" spans="1:22" s="47" customFormat="1" ht="13.2" customHeight="1" x14ac:dyDescent="0.3">
      <c r="A35" s="49">
        <v>30</v>
      </c>
      <c r="B35" s="50" t="s">
        <v>103</v>
      </c>
      <c r="C35" s="51"/>
      <c r="D35" s="49"/>
      <c r="E35" s="49"/>
      <c r="F35" s="49"/>
      <c r="G35" s="52"/>
      <c r="H35" s="52"/>
      <c r="I35" s="52"/>
      <c r="J35" s="52"/>
      <c r="K35" s="53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3"/>
    </row>
    <row r="36" spans="1:22" s="24" customFormat="1" ht="13.2" customHeight="1" x14ac:dyDescent="0.3">
      <c r="A36" s="33">
        <v>31</v>
      </c>
      <c r="B36" s="26">
        <v>7979801</v>
      </c>
      <c r="C36" s="34" t="s">
        <v>104</v>
      </c>
      <c r="D36" s="33" t="s">
        <v>6</v>
      </c>
      <c r="E36" s="33">
        <f>E28</f>
        <v>8</v>
      </c>
      <c r="F36" s="33"/>
      <c r="G36" s="27">
        <v>525.04999999999995</v>
      </c>
      <c r="H36" s="27">
        <f>G36*E36</f>
        <v>4200.3999999999996</v>
      </c>
      <c r="I36" s="27">
        <f t="shared" si="22"/>
        <v>632.59036144578306</v>
      </c>
      <c r="J36" s="27">
        <f t="shared" ref="J36" si="23">I36*E36</f>
        <v>5060.7228915662645</v>
      </c>
      <c r="K36" s="35">
        <f>1-(G36/I36)</f>
        <v>0.16999999999999993</v>
      </c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3"/>
    </row>
    <row r="37" spans="1:22" s="47" customFormat="1" ht="13.2" customHeight="1" x14ac:dyDescent="0.3">
      <c r="A37" s="49">
        <v>32</v>
      </c>
      <c r="B37" s="50" t="s">
        <v>105</v>
      </c>
      <c r="C37" s="51"/>
      <c r="D37" s="49"/>
      <c r="E37" s="49"/>
      <c r="F37" s="49"/>
      <c r="G37" s="52"/>
      <c r="H37" s="52"/>
      <c r="I37" s="52"/>
      <c r="J37" s="52"/>
      <c r="K37" s="53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</row>
    <row r="38" spans="1:22" s="24" customFormat="1" ht="13.2" customHeight="1" x14ac:dyDescent="0.3">
      <c r="A38" s="33">
        <v>33</v>
      </c>
      <c r="B38" s="26">
        <v>5502115</v>
      </c>
      <c r="C38" s="34" t="s">
        <v>106</v>
      </c>
      <c r="D38" s="33" t="s">
        <v>6</v>
      </c>
      <c r="E38" s="33">
        <f>E28</f>
        <v>8</v>
      </c>
      <c r="F38" s="33"/>
      <c r="G38" s="27">
        <v>267.33</v>
      </c>
      <c r="H38" s="27">
        <f t="shared" si="19"/>
        <v>2138.64</v>
      </c>
      <c r="I38" s="27">
        <f t="shared" si="22"/>
        <v>322.08433734939757</v>
      </c>
      <c r="J38" s="27">
        <f t="shared" ref="J38" si="24">I38*E38</f>
        <v>2576.6746987951806</v>
      </c>
      <c r="K38" s="35">
        <f t="shared" si="21"/>
        <v>0.17000000000000004</v>
      </c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3"/>
    </row>
    <row r="39" spans="1:22" s="47" customFormat="1" ht="13.2" customHeight="1" x14ac:dyDescent="0.3">
      <c r="A39" s="49">
        <v>34</v>
      </c>
      <c r="B39" s="50" t="s">
        <v>107</v>
      </c>
      <c r="C39" s="51"/>
      <c r="D39" s="49"/>
      <c r="E39" s="49"/>
      <c r="F39" s="49"/>
      <c r="G39" s="52"/>
      <c r="H39" s="52"/>
      <c r="I39" s="52"/>
      <c r="J39" s="52"/>
      <c r="K39" s="53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3"/>
    </row>
    <row r="40" spans="1:22" s="24" customFormat="1" ht="13.2" customHeight="1" x14ac:dyDescent="0.3">
      <c r="A40" s="33">
        <v>35</v>
      </c>
      <c r="B40" s="26">
        <v>7829150</v>
      </c>
      <c r="C40" s="34" t="s">
        <v>108</v>
      </c>
      <c r="D40" s="33" t="s">
        <v>6</v>
      </c>
      <c r="E40" s="33">
        <f>E28</f>
        <v>8</v>
      </c>
      <c r="F40" s="33"/>
      <c r="G40" s="27">
        <v>158.96</v>
      </c>
      <c r="H40" s="27">
        <f t="shared" si="19"/>
        <v>1271.68</v>
      </c>
      <c r="I40" s="27">
        <f t="shared" si="22"/>
        <v>191.51807228915663</v>
      </c>
      <c r="J40" s="27">
        <f t="shared" ref="J40" si="25">I40*E40</f>
        <v>1532.1445783132531</v>
      </c>
      <c r="K40" s="35">
        <f t="shared" si="21"/>
        <v>0.17000000000000004</v>
      </c>
      <c r="L40" s="22"/>
      <c r="M40" s="22"/>
      <c r="N40" s="22"/>
      <c r="O40" s="23"/>
      <c r="P40" s="23"/>
      <c r="Q40" s="23"/>
      <c r="R40" s="23"/>
      <c r="S40" s="23"/>
      <c r="T40" s="23"/>
      <c r="U40" s="23"/>
      <c r="V40" s="23"/>
    </row>
    <row r="41" spans="1:22" s="47" customFormat="1" ht="13.2" customHeight="1" x14ac:dyDescent="0.3">
      <c r="A41" s="49">
        <v>36</v>
      </c>
      <c r="B41" s="50" t="s">
        <v>109</v>
      </c>
      <c r="C41" s="51"/>
      <c r="D41" s="49"/>
      <c r="E41" s="49"/>
      <c r="F41" s="49"/>
      <c r="G41" s="52"/>
      <c r="H41" s="52"/>
      <c r="I41" s="52"/>
      <c r="J41" s="52"/>
      <c r="K41" s="53"/>
      <c r="L41" s="22"/>
      <c r="M41" s="22"/>
      <c r="N41" s="22"/>
      <c r="O41" s="23"/>
      <c r="P41" s="23"/>
      <c r="Q41" s="23"/>
      <c r="R41" s="23"/>
      <c r="S41" s="23"/>
      <c r="T41" s="23"/>
      <c r="U41" s="23"/>
      <c r="V41" s="23"/>
    </row>
    <row r="42" spans="1:22" s="24" customFormat="1" ht="13.2" customHeight="1" x14ac:dyDescent="0.3">
      <c r="A42" s="33">
        <v>37</v>
      </c>
      <c r="B42" s="26">
        <v>2094200</v>
      </c>
      <c r="C42" s="34" t="s">
        <v>110</v>
      </c>
      <c r="D42" s="33" t="s">
        <v>6</v>
      </c>
      <c r="E42" s="33">
        <f>E28</f>
        <v>8</v>
      </c>
      <c r="F42" s="33"/>
      <c r="G42" s="27">
        <v>60.25</v>
      </c>
      <c r="H42" s="27">
        <f t="shared" si="19"/>
        <v>482</v>
      </c>
      <c r="I42" s="27">
        <f t="shared" si="22"/>
        <v>72.590361445783131</v>
      </c>
      <c r="J42" s="27">
        <f t="shared" ref="J42" si="26">I42*E42</f>
        <v>580.72289156626505</v>
      </c>
      <c r="K42" s="35">
        <f t="shared" si="21"/>
        <v>0.16999999999999993</v>
      </c>
      <c r="L42" s="22"/>
      <c r="M42" s="22"/>
      <c r="N42" s="22"/>
      <c r="O42" s="23"/>
      <c r="P42" s="23"/>
      <c r="Q42" s="23"/>
      <c r="R42" s="23"/>
      <c r="S42" s="23"/>
      <c r="T42" s="23"/>
      <c r="U42" s="23"/>
      <c r="V42" s="23"/>
    </row>
    <row r="43" spans="1:22" s="24" customFormat="1" ht="13.2" customHeight="1" x14ac:dyDescent="0.3">
      <c r="A43" s="33">
        <v>38</v>
      </c>
      <c r="B43" s="26">
        <v>7094100</v>
      </c>
      <c r="C43" s="34" t="s">
        <v>111</v>
      </c>
      <c r="D43" s="33" t="s">
        <v>6</v>
      </c>
      <c r="E43" s="33">
        <f>E28</f>
        <v>8</v>
      </c>
      <c r="F43" s="33"/>
      <c r="G43" s="27">
        <v>13.36</v>
      </c>
      <c r="H43" s="27">
        <f t="shared" si="19"/>
        <v>106.88</v>
      </c>
      <c r="I43" s="27">
        <f t="shared" si="22"/>
        <v>16.096385542168676</v>
      </c>
      <c r="J43" s="27">
        <f t="shared" ref="J43" si="27">I43*E43</f>
        <v>128.77108433734941</v>
      </c>
      <c r="K43" s="35">
        <f t="shared" si="21"/>
        <v>0.17000000000000015</v>
      </c>
      <c r="L43" s="22"/>
      <c r="M43" s="22"/>
      <c r="N43" s="22"/>
      <c r="O43" s="23"/>
      <c r="P43" s="23"/>
      <c r="Q43" s="23"/>
      <c r="R43" s="23"/>
      <c r="S43" s="23"/>
      <c r="T43" s="23"/>
      <c r="U43" s="23"/>
      <c r="V43" s="23"/>
    </row>
    <row r="44" spans="1:22" s="47" customFormat="1" ht="13.2" customHeight="1" x14ac:dyDescent="0.3">
      <c r="A44" s="49">
        <v>39</v>
      </c>
      <c r="B44" s="50" t="s">
        <v>112</v>
      </c>
      <c r="C44" s="51"/>
      <c r="D44" s="49"/>
      <c r="E44" s="49"/>
      <c r="F44" s="49"/>
      <c r="G44" s="52"/>
      <c r="H44" s="52"/>
      <c r="I44" s="52"/>
      <c r="J44" s="52"/>
      <c r="K44" s="53"/>
      <c r="L44" s="22"/>
      <c r="M44" s="22"/>
      <c r="N44" s="22"/>
      <c r="O44" s="23"/>
      <c r="P44" s="23"/>
      <c r="Q44" s="23"/>
      <c r="R44" s="23"/>
      <c r="S44" s="23"/>
      <c r="T44" s="23"/>
      <c r="U44" s="23"/>
      <c r="V44" s="23"/>
    </row>
    <row r="45" spans="1:22" s="24" customFormat="1" ht="13.2" customHeight="1" x14ac:dyDescent="0.3">
      <c r="A45" s="33">
        <v>40</v>
      </c>
      <c r="B45" s="26">
        <v>4612000</v>
      </c>
      <c r="C45" s="34" t="s">
        <v>113</v>
      </c>
      <c r="D45" s="33" t="s">
        <v>6</v>
      </c>
      <c r="E45" s="33">
        <f>E28</f>
        <v>8</v>
      </c>
      <c r="F45" s="33"/>
      <c r="G45" s="27">
        <v>130.05000000000001</v>
      </c>
      <c r="H45" s="27">
        <f t="shared" si="19"/>
        <v>1040.4000000000001</v>
      </c>
      <c r="I45" s="27">
        <f t="shared" si="22"/>
        <v>156.68674698795184</v>
      </c>
      <c r="J45" s="27">
        <f t="shared" si="20"/>
        <v>1253.4939759036147</v>
      </c>
      <c r="K45" s="35">
        <f t="shared" si="21"/>
        <v>0.17000000000000004</v>
      </c>
      <c r="L45" s="22"/>
      <c r="M45" s="22"/>
      <c r="N45" s="22"/>
      <c r="O45" s="23"/>
      <c r="P45" s="23"/>
      <c r="Q45" s="23"/>
      <c r="R45" s="23"/>
      <c r="S45" s="23"/>
      <c r="T45" s="23"/>
      <c r="U45" s="23"/>
      <c r="V45" s="23"/>
    </row>
    <row r="46" spans="1:22" s="47" customFormat="1" ht="28.8" customHeight="1" x14ac:dyDescent="0.3">
      <c r="A46" s="42">
        <v>41</v>
      </c>
      <c r="B46" s="43" t="s">
        <v>114</v>
      </c>
      <c r="C46" s="44"/>
      <c r="D46" s="42"/>
      <c r="E46" s="42">
        <v>1</v>
      </c>
      <c r="F46" s="42"/>
      <c r="G46" s="45"/>
      <c r="H46" s="45"/>
      <c r="I46" s="45"/>
      <c r="J46" s="45"/>
      <c r="K46" s="46"/>
      <c r="L46" s="22"/>
      <c r="M46" s="22"/>
      <c r="N46" s="22"/>
      <c r="O46" s="23"/>
      <c r="P46" s="23"/>
      <c r="Q46" s="23"/>
      <c r="R46" s="23"/>
      <c r="S46" s="23"/>
      <c r="T46" s="23"/>
      <c r="U46" s="23"/>
      <c r="V46" s="23"/>
    </row>
    <row r="47" spans="1:22" s="24" customFormat="1" ht="13.2" customHeight="1" x14ac:dyDescent="0.3">
      <c r="A47" s="33">
        <v>42</v>
      </c>
      <c r="B47" s="26">
        <v>5309116</v>
      </c>
      <c r="C47" s="34" t="s">
        <v>115</v>
      </c>
      <c r="D47" s="33" t="s">
        <v>6</v>
      </c>
      <c r="E47" s="33">
        <f>E46</f>
        <v>1</v>
      </c>
      <c r="F47" s="33"/>
      <c r="G47" s="27">
        <v>7544.41</v>
      </c>
      <c r="H47" s="27"/>
      <c r="I47" s="27">
        <f t="shared" si="22"/>
        <v>9089.6506024096379</v>
      </c>
      <c r="J47" s="27">
        <f t="shared" ref="J47:J61" si="28">I47*E47</f>
        <v>9089.6506024096379</v>
      </c>
      <c r="K47" s="35">
        <f t="shared" si="21"/>
        <v>0.16999999999999993</v>
      </c>
      <c r="L47" s="22"/>
      <c r="M47" s="22"/>
      <c r="N47" s="22"/>
      <c r="O47" s="23"/>
      <c r="P47" s="23"/>
      <c r="Q47" s="23"/>
      <c r="R47" s="23"/>
      <c r="S47" s="23"/>
      <c r="T47" s="23"/>
      <c r="U47" s="23"/>
      <c r="V47" s="23"/>
    </row>
    <row r="48" spans="1:22" s="24" customFormat="1" ht="13.2" customHeight="1" x14ac:dyDescent="0.3">
      <c r="A48" s="33">
        <v>43</v>
      </c>
      <c r="B48" s="26">
        <v>5301250</v>
      </c>
      <c r="C48" s="34" t="s">
        <v>116</v>
      </c>
      <c r="D48" s="33" t="s">
        <v>6</v>
      </c>
      <c r="E48" s="33">
        <f>E46</f>
        <v>1</v>
      </c>
      <c r="F48" s="33"/>
      <c r="G48" s="27">
        <v>723.77</v>
      </c>
      <c r="H48" s="27"/>
      <c r="I48" s="27">
        <f t="shared" si="22"/>
        <v>872.01204819277109</v>
      </c>
      <c r="J48" s="27">
        <f t="shared" si="28"/>
        <v>872.01204819277109</v>
      </c>
      <c r="K48" s="35">
        <f t="shared" si="21"/>
        <v>0.17000000000000004</v>
      </c>
      <c r="L48" s="22"/>
      <c r="M48" s="22"/>
      <c r="N48" s="22"/>
      <c r="O48" s="23"/>
      <c r="P48" s="23"/>
      <c r="Q48" s="23"/>
      <c r="R48" s="23"/>
      <c r="S48" s="23"/>
      <c r="T48" s="23"/>
      <c r="U48" s="23"/>
      <c r="V48" s="23"/>
    </row>
    <row r="49" spans="1:22" s="47" customFormat="1" ht="13.2" customHeight="1" x14ac:dyDescent="0.3">
      <c r="A49" s="49">
        <v>26</v>
      </c>
      <c r="B49" s="50" t="s">
        <v>99</v>
      </c>
      <c r="C49" s="51"/>
      <c r="D49" s="49"/>
      <c r="E49" s="49"/>
      <c r="F49" s="49"/>
      <c r="G49" s="52"/>
      <c r="H49" s="52"/>
      <c r="I49" s="52"/>
      <c r="J49" s="52"/>
      <c r="K49" s="53"/>
      <c r="L49" s="22"/>
      <c r="M49" s="22"/>
      <c r="N49" s="22"/>
      <c r="O49" s="23"/>
      <c r="P49" s="23"/>
      <c r="Q49" s="23"/>
      <c r="R49" s="23"/>
      <c r="S49" s="23"/>
      <c r="T49" s="23"/>
      <c r="U49" s="23"/>
      <c r="V49" s="23"/>
    </row>
    <row r="50" spans="1:22" s="24" customFormat="1" ht="13.2" customHeight="1" x14ac:dyDescent="0.3">
      <c r="A50" s="33">
        <v>27</v>
      </c>
      <c r="B50" s="26">
        <v>5503010</v>
      </c>
      <c r="C50" s="34" t="s">
        <v>100</v>
      </c>
      <c r="D50" s="33" t="s">
        <v>6</v>
      </c>
      <c r="E50" s="33">
        <f>E46*2</f>
        <v>2</v>
      </c>
      <c r="F50" s="33"/>
      <c r="G50" s="27">
        <v>914.6</v>
      </c>
      <c r="H50" s="27">
        <f t="shared" ref="H50:H61" si="29">G50*E50</f>
        <v>1829.2</v>
      </c>
      <c r="I50" s="27">
        <f t="shared" ref="I50:I52" si="30">G50/$P$1</f>
        <v>1101.9277108433735</v>
      </c>
      <c r="J50" s="27">
        <f t="shared" si="28"/>
        <v>2203.8554216867469</v>
      </c>
      <c r="K50" s="35">
        <f t="shared" ref="K50:K52" si="31">1-(G50/I50)</f>
        <v>0.16999999999999993</v>
      </c>
      <c r="L50" s="22"/>
      <c r="M50" s="22"/>
      <c r="N50" s="22"/>
      <c r="O50" s="23"/>
      <c r="P50" s="23"/>
      <c r="Q50" s="23"/>
      <c r="R50" s="23"/>
      <c r="S50" s="23"/>
      <c r="T50" s="23"/>
      <c r="U50" s="23"/>
      <c r="V50" s="23"/>
    </row>
    <row r="51" spans="1:22" s="24" customFormat="1" ht="13.2" customHeight="1" x14ac:dyDescent="0.3">
      <c r="A51" s="33">
        <v>28</v>
      </c>
      <c r="B51" s="26">
        <v>3110000</v>
      </c>
      <c r="C51" s="34" t="s">
        <v>101</v>
      </c>
      <c r="D51" s="33" t="s">
        <v>6</v>
      </c>
      <c r="E51" s="33">
        <f>E50</f>
        <v>2</v>
      </c>
      <c r="F51" s="33"/>
      <c r="G51" s="27">
        <v>140.07</v>
      </c>
      <c r="H51" s="27">
        <f t="shared" si="29"/>
        <v>280.14</v>
      </c>
      <c r="I51" s="27">
        <f t="shared" si="30"/>
        <v>168.75903614457832</v>
      </c>
      <c r="J51" s="27">
        <f t="shared" si="28"/>
        <v>337.51807228915663</v>
      </c>
      <c r="K51" s="35">
        <f t="shared" si="31"/>
        <v>0.17000000000000004</v>
      </c>
      <c r="L51" s="22"/>
      <c r="M51" s="22"/>
      <c r="N51" s="22"/>
      <c r="O51" s="23"/>
      <c r="P51" s="23"/>
      <c r="Q51" s="23"/>
      <c r="R51" s="23"/>
      <c r="S51" s="23"/>
      <c r="T51" s="23"/>
      <c r="U51" s="23"/>
      <c r="V51" s="23"/>
    </row>
    <row r="52" spans="1:22" s="24" customFormat="1" ht="13.2" customHeight="1" x14ac:dyDescent="0.3">
      <c r="A52" s="33">
        <v>29</v>
      </c>
      <c r="B52" s="26">
        <v>6450060</v>
      </c>
      <c r="C52" s="34" t="s">
        <v>102</v>
      </c>
      <c r="D52" s="33" t="s">
        <v>6</v>
      </c>
      <c r="E52" s="33">
        <f>E50</f>
        <v>2</v>
      </c>
      <c r="F52" s="33"/>
      <c r="G52" s="27">
        <v>38.659999999999997</v>
      </c>
      <c r="H52" s="27">
        <f t="shared" si="29"/>
        <v>77.319999999999993</v>
      </c>
      <c r="I52" s="27">
        <f t="shared" si="30"/>
        <v>46.578313253012048</v>
      </c>
      <c r="J52" s="27">
        <f t="shared" si="28"/>
        <v>93.156626506024097</v>
      </c>
      <c r="K52" s="35">
        <f t="shared" si="31"/>
        <v>0.17000000000000004</v>
      </c>
      <c r="L52" s="22"/>
      <c r="M52" s="22"/>
      <c r="N52" s="22"/>
      <c r="O52" s="23"/>
      <c r="P52" s="23"/>
      <c r="Q52" s="23"/>
      <c r="R52" s="23"/>
      <c r="S52" s="23"/>
      <c r="T52" s="23"/>
      <c r="U52" s="23"/>
      <c r="V52" s="23"/>
    </row>
    <row r="53" spans="1:22" s="47" customFormat="1" ht="13.2" customHeight="1" x14ac:dyDescent="0.3">
      <c r="A53" s="49">
        <v>44</v>
      </c>
      <c r="B53" s="50" t="s">
        <v>103</v>
      </c>
      <c r="C53" s="51"/>
      <c r="D53" s="49"/>
      <c r="E53" s="49"/>
      <c r="F53" s="49"/>
      <c r="G53" s="52"/>
      <c r="H53" s="52"/>
      <c r="I53" s="52"/>
      <c r="J53" s="52"/>
      <c r="K53" s="53"/>
      <c r="L53" s="22"/>
      <c r="M53" s="22"/>
      <c r="N53" s="22"/>
      <c r="O53" s="23"/>
      <c r="P53" s="23"/>
      <c r="Q53" s="23"/>
      <c r="R53" s="23"/>
      <c r="S53" s="23"/>
      <c r="T53" s="23"/>
      <c r="U53" s="23"/>
      <c r="V53" s="23"/>
    </row>
    <row r="54" spans="1:22" s="24" customFormat="1" ht="13.2" customHeight="1" x14ac:dyDescent="0.3">
      <c r="A54" s="33">
        <v>45</v>
      </c>
      <c r="B54" s="26">
        <v>7979116</v>
      </c>
      <c r="C54" s="34" t="s">
        <v>117</v>
      </c>
      <c r="D54" s="33" t="s">
        <v>6</v>
      </c>
      <c r="E54" s="33">
        <f>2*E46</f>
        <v>2</v>
      </c>
      <c r="F54" s="33"/>
      <c r="G54" s="27">
        <v>1431.01</v>
      </c>
      <c r="H54" s="27">
        <f t="shared" si="29"/>
        <v>2862.02</v>
      </c>
      <c r="I54" s="27">
        <f t="shared" si="22"/>
        <v>1724.1084337349398</v>
      </c>
      <c r="J54" s="27">
        <f t="shared" si="28"/>
        <v>3448.2168674698796</v>
      </c>
      <c r="K54" s="35">
        <f t="shared" si="21"/>
        <v>0.17000000000000004</v>
      </c>
      <c r="L54" s="22"/>
      <c r="M54" s="22"/>
      <c r="N54" s="22"/>
      <c r="O54" s="23"/>
      <c r="P54" s="23"/>
      <c r="Q54" s="23"/>
      <c r="R54" s="23"/>
      <c r="S54" s="23"/>
      <c r="T54" s="23"/>
      <c r="U54" s="23"/>
      <c r="V54" s="23"/>
    </row>
    <row r="55" spans="1:22" s="47" customFormat="1" ht="13.2" customHeight="1" x14ac:dyDescent="0.3">
      <c r="A55" s="49">
        <v>46</v>
      </c>
      <c r="B55" s="50" t="s">
        <v>107</v>
      </c>
      <c r="C55" s="51"/>
      <c r="D55" s="49"/>
      <c r="E55" s="49"/>
      <c r="F55" s="49"/>
      <c r="G55" s="52"/>
      <c r="H55" s="52"/>
      <c r="I55" s="52"/>
      <c r="J55" s="52"/>
      <c r="K55" s="53"/>
      <c r="L55" s="22"/>
      <c r="M55" s="22"/>
      <c r="N55" s="22"/>
      <c r="O55" s="23"/>
      <c r="P55" s="23"/>
      <c r="Q55" s="23"/>
      <c r="R55" s="23"/>
      <c r="S55" s="23"/>
      <c r="T55" s="23"/>
      <c r="U55" s="23"/>
      <c r="V55" s="23"/>
    </row>
    <row r="56" spans="1:22" s="24" customFormat="1" ht="13.2" customHeight="1" x14ac:dyDescent="0.3">
      <c r="A56" s="33">
        <v>47</v>
      </c>
      <c r="B56" s="26">
        <v>7113000</v>
      </c>
      <c r="C56" s="34" t="s">
        <v>118</v>
      </c>
      <c r="D56" s="33" t="s">
        <v>6</v>
      </c>
      <c r="E56" s="33">
        <f>E46</f>
        <v>1</v>
      </c>
      <c r="F56" s="33"/>
      <c r="G56" s="27">
        <v>141.27000000000001</v>
      </c>
      <c r="H56" s="27">
        <f t="shared" si="29"/>
        <v>141.27000000000001</v>
      </c>
      <c r="I56" s="27">
        <f t="shared" si="22"/>
        <v>170.20481927710844</v>
      </c>
      <c r="J56" s="27">
        <f t="shared" si="28"/>
        <v>170.20481927710844</v>
      </c>
      <c r="K56" s="35">
        <f t="shared" si="21"/>
        <v>0.16999999999999993</v>
      </c>
      <c r="L56" s="22"/>
      <c r="M56" s="22"/>
      <c r="N56" s="22"/>
      <c r="O56" s="23"/>
      <c r="P56" s="23"/>
      <c r="Q56" s="23"/>
      <c r="R56" s="23"/>
      <c r="S56" s="23"/>
      <c r="T56" s="23"/>
      <c r="U56" s="23"/>
      <c r="V56" s="23"/>
    </row>
    <row r="57" spans="1:22" s="24" customFormat="1" ht="13.2" customHeight="1" x14ac:dyDescent="0.3">
      <c r="A57" s="33">
        <v>48</v>
      </c>
      <c r="B57" s="26">
        <v>7829150</v>
      </c>
      <c r="C57" s="34" t="s">
        <v>108</v>
      </c>
      <c r="D57" s="33" t="s">
        <v>6</v>
      </c>
      <c r="E57" s="33">
        <f>E46</f>
        <v>1</v>
      </c>
      <c r="F57" s="33"/>
      <c r="G57" s="27">
        <v>158.96</v>
      </c>
      <c r="H57" s="27">
        <f t="shared" si="29"/>
        <v>158.96</v>
      </c>
      <c r="I57" s="27">
        <f t="shared" si="22"/>
        <v>191.51807228915663</v>
      </c>
      <c r="J57" s="27">
        <f t="shared" si="28"/>
        <v>191.51807228915663</v>
      </c>
      <c r="K57" s="35">
        <f t="shared" si="21"/>
        <v>0.17000000000000004</v>
      </c>
      <c r="L57" s="22"/>
      <c r="M57" s="22"/>
      <c r="N57" s="22"/>
      <c r="O57" s="23"/>
      <c r="P57" s="23"/>
      <c r="Q57" s="23"/>
      <c r="R57" s="23"/>
      <c r="S57" s="23"/>
      <c r="T57" s="23"/>
      <c r="U57" s="23"/>
      <c r="V57" s="23"/>
    </row>
    <row r="58" spans="1:22" s="47" customFormat="1" ht="13.2" customHeight="1" x14ac:dyDescent="0.3">
      <c r="A58" s="49">
        <v>49</v>
      </c>
      <c r="B58" s="50" t="s">
        <v>119</v>
      </c>
      <c r="C58" s="51"/>
      <c r="D58" s="49"/>
      <c r="E58" s="49"/>
      <c r="F58" s="49"/>
      <c r="G58" s="52"/>
      <c r="H58" s="52"/>
      <c r="I58" s="52"/>
      <c r="J58" s="52"/>
      <c r="K58" s="53"/>
      <c r="L58" s="22"/>
      <c r="M58" s="22"/>
      <c r="N58" s="22"/>
      <c r="O58" s="23"/>
      <c r="P58" s="23"/>
      <c r="Q58" s="23"/>
      <c r="R58" s="23"/>
      <c r="S58" s="23"/>
      <c r="T58" s="23"/>
      <c r="U58" s="23"/>
      <c r="V58" s="23"/>
    </row>
    <row r="59" spans="1:22" s="24" customFormat="1" ht="13.2" customHeight="1" x14ac:dyDescent="0.3">
      <c r="A59" s="33">
        <v>50</v>
      </c>
      <c r="B59" s="26">
        <v>5302052</v>
      </c>
      <c r="C59" s="34" t="s">
        <v>120</v>
      </c>
      <c r="D59" s="33" t="s">
        <v>6</v>
      </c>
      <c r="E59" s="33">
        <f>E46</f>
        <v>1</v>
      </c>
      <c r="F59" s="33"/>
      <c r="G59" s="27">
        <v>618.02</v>
      </c>
      <c r="H59" s="27">
        <f t="shared" si="29"/>
        <v>618.02</v>
      </c>
      <c r="I59" s="27">
        <f>G59/$P$1</f>
        <v>744.60240963855426</v>
      </c>
      <c r="J59" s="27">
        <f t="shared" si="28"/>
        <v>744.60240963855426</v>
      </c>
      <c r="K59" s="35">
        <f t="shared" si="21"/>
        <v>0.17000000000000004</v>
      </c>
      <c r="L59" s="22"/>
      <c r="M59" s="22"/>
      <c r="N59" s="22"/>
      <c r="O59" s="23"/>
      <c r="P59" s="23"/>
      <c r="Q59" s="23"/>
      <c r="R59" s="23"/>
      <c r="S59" s="23"/>
      <c r="T59" s="23"/>
      <c r="U59" s="23"/>
      <c r="V59" s="23"/>
    </row>
    <row r="60" spans="1:22" s="47" customFormat="1" ht="13.2" customHeight="1" x14ac:dyDescent="0.3">
      <c r="A60" s="49">
        <v>51</v>
      </c>
      <c r="B60" s="50" t="s">
        <v>121</v>
      </c>
      <c r="C60" s="51"/>
      <c r="D60" s="49"/>
      <c r="E60" s="49"/>
      <c r="F60" s="49"/>
      <c r="G60" s="52"/>
      <c r="H60" s="52"/>
      <c r="I60" s="52"/>
      <c r="J60" s="52"/>
      <c r="K60" s="53"/>
      <c r="L60" s="22"/>
      <c r="M60" s="22"/>
      <c r="N60" s="22"/>
      <c r="O60" s="23"/>
      <c r="P60" s="23"/>
      <c r="Q60" s="23"/>
      <c r="R60" s="23"/>
      <c r="S60" s="23"/>
      <c r="T60" s="23"/>
      <c r="U60" s="23"/>
      <c r="V60" s="23"/>
    </row>
    <row r="61" spans="1:22" s="24" customFormat="1" ht="13.2" customHeight="1" x14ac:dyDescent="0.3">
      <c r="A61" s="33">
        <v>52</v>
      </c>
      <c r="B61" s="26">
        <v>5301326</v>
      </c>
      <c r="C61" s="34" t="s">
        <v>122</v>
      </c>
      <c r="D61" s="33" t="s">
        <v>6</v>
      </c>
      <c r="E61" s="33">
        <f>E46</f>
        <v>1</v>
      </c>
      <c r="F61" s="33"/>
      <c r="G61" s="27">
        <v>154.76</v>
      </c>
      <c r="H61" s="27">
        <f t="shared" si="29"/>
        <v>154.76</v>
      </c>
      <c r="I61" s="27">
        <f>G61/$P$1</f>
        <v>186.45783132530121</v>
      </c>
      <c r="J61" s="27">
        <f t="shared" si="28"/>
        <v>186.45783132530121</v>
      </c>
      <c r="K61" s="35">
        <f t="shared" si="21"/>
        <v>0.17000000000000004</v>
      </c>
      <c r="L61" s="22"/>
      <c r="M61" s="22"/>
      <c r="N61" s="22"/>
      <c r="O61" s="23"/>
      <c r="P61" s="23"/>
      <c r="Q61" s="23"/>
      <c r="R61" s="23"/>
      <c r="S61" s="23"/>
      <c r="T61" s="23"/>
      <c r="U61" s="23"/>
      <c r="V61" s="23"/>
    </row>
    <row r="62" spans="1:22" s="23" customFormat="1" x14ac:dyDescent="0.3">
      <c r="A62" s="25" t="s">
        <v>46</v>
      </c>
      <c r="B62" s="41" t="s">
        <v>47</v>
      </c>
      <c r="C62" s="41"/>
      <c r="D62" s="41"/>
      <c r="E62" s="41"/>
      <c r="F62" s="41"/>
      <c r="G62" s="41"/>
      <c r="H62" s="41"/>
      <c r="I62" s="41"/>
      <c r="J62" s="41"/>
      <c r="K62" s="41"/>
      <c r="L62" s="22"/>
      <c r="M62" s="22"/>
      <c r="N62" s="22"/>
    </row>
    <row r="63" spans="1:22" s="24" customFormat="1" x14ac:dyDescent="0.3">
      <c r="A63" s="33">
        <v>1</v>
      </c>
      <c r="B63" s="26" t="s">
        <v>11</v>
      </c>
      <c r="C63" s="34" t="s">
        <v>180</v>
      </c>
      <c r="D63" s="33" t="s">
        <v>48</v>
      </c>
      <c r="E63" s="33">
        <v>0</v>
      </c>
      <c r="F63" s="33"/>
      <c r="G63" s="27"/>
      <c r="H63" s="27">
        <f t="shared" si="7"/>
        <v>0</v>
      </c>
      <c r="I63" s="27">
        <f>616*270</f>
        <v>166320</v>
      </c>
      <c r="J63" s="27">
        <f t="shared" si="9"/>
        <v>0</v>
      </c>
      <c r="K63" s="35">
        <f t="shared" si="10"/>
        <v>1</v>
      </c>
      <c r="L63" s="40"/>
      <c r="M63" s="37"/>
      <c r="N63" s="37"/>
    </row>
    <row r="64" spans="1:22" s="24" customFormat="1" x14ac:dyDescent="0.3">
      <c r="A64" s="33">
        <v>3</v>
      </c>
      <c r="B64" s="26" t="s">
        <v>11</v>
      </c>
      <c r="C64" s="34" t="s">
        <v>178</v>
      </c>
      <c r="D64" s="33" t="s">
        <v>48</v>
      </c>
      <c r="E64" s="33">
        <v>0</v>
      </c>
      <c r="F64" s="33"/>
      <c r="G64" s="27"/>
      <c r="H64" s="27">
        <f t="shared" ref="H64" si="32">G64*E64</f>
        <v>0</v>
      </c>
      <c r="I64" s="27">
        <f>(1630+600)*10</f>
        <v>22300</v>
      </c>
      <c r="J64" s="27">
        <f t="shared" ref="J64" si="33">I64*E64</f>
        <v>0</v>
      </c>
      <c r="K64" s="35">
        <f t="shared" ref="K64" si="34">1-(G64/I64)</f>
        <v>1</v>
      </c>
      <c r="L64" s="40"/>
      <c r="M64" s="37"/>
      <c r="N64" s="37"/>
    </row>
    <row r="65" spans="1:14" s="24" customFormat="1" x14ac:dyDescent="0.3">
      <c r="A65" s="33">
        <v>4</v>
      </c>
      <c r="B65" s="26" t="s">
        <v>11</v>
      </c>
      <c r="C65" s="34" t="s">
        <v>93</v>
      </c>
      <c r="D65" s="33" t="s">
        <v>48</v>
      </c>
      <c r="E65" s="33">
        <v>0</v>
      </c>
      <c r="F65" s="33"/>
      <c r="G65" s="27"/>
      <c r="H65" s="27">
        <f t="shared" ref="H65" si="35">G65*E65</f>
        <v>0</v>
      </c>
      <c r="I65" s="27">
        <v>17280</v>
      </c>
      <c r="J65" s="27">
        <f t="shared" ref="J65:J66" si="36">I65*E65</f>
        <v>0</v>
      </c>
      <c r="K65" s="35">
        <f t="shared" ref="K65:K66" si="37">1-(G65/I65)</f>
        <v>1</v>
      </c>
      <c r="L65" s="40"/>
      <c r="M65" s="37"/>
      <c r="N65" s="37"/>
    </row>
    <row r="66" spans="1:14" s="24" customFormat="1" x14ac:dyDescent="0.3">
      <c r="A66" s="33">
        <v>5</v>
      </c>
      <c r="B66" s="26" t="s">
        <v>11</v>
      </c>
      <c r="C66" s="34" t="s">
        <v>95</v>
      </c>
      <c r="D66" s="33" t="s">
        <v>48</v>
      </c>
      <c r="E66" s="33">
        <v>0</v>
      </c>
      <c r="F66" s="33"/>
      <c r="G66" s="27"/>
      <c r="H66" s="27"/>
      <c r="I66" s="27">
        <v>13500</v>
      </c>
      <c r="J66" s="27">
        <f t="shared" si="36"/>
        <v>0</v>
      </c>
      <c r="K66" s="35">
        <f t="shared" si="37"/>
        <v>1</v>
      </c>
      <c r="L66" s="40"/>
      <c r="M66" s="37"/>
      <c r="N66" s="37"/>
    </row>
    <row r="67" spans="1:14" x14ac:dyDescent="0.3">
      <c r="A67" s="28"/>
      <c r="B67" s="28"/>
      <c r="C67" s="28" t="s">
        <v>94</v>
      </c>
      <c r="D67" s="56" t="s">
        <v>13</v>
      </c>
      <c r="E67" s="56"/>
      <c r="F67" s="56"/>
      <c r="G67" s="56"/>
      <c r="H67" s="29">
        <f>SUM(H2:H63)</f>
        <v>264252.21000000008</v>
      </c>
      <c r="I67" s="29" t="s">
        <v>1</v>
      </c>
      <c r="J67" s="29">
        <f>SUM(J2:J64)</f>
        <v>337386.84759036155</v>
      </c>
      <c r="K67" s="30">
        <f>1-(H67/J67)</f>
        <v>0.21676789748235215</v>
      </c>
    </row>
    <row r="71" spans="1:14" x14ac:dyDescent="0.3">
      <c r="H71" s="36">
        <v>616</v>
      </c>
      <c r="I71" s="36">
        <v>270</v>
      </c>
      <c r="J71" s="36">
        <f>I71*H71</f>
        <v>166320</v>
      </c>
    </row>
    <row r="72" spans="1:14" x14ac:dyDescent="0.3">
      <c r="I72" s="36">
        <v>10</v>
      </c>
    </row>
  </sheetData>
  <mergeCells count="1">
    <mergeCell ref="D67:G67"/>
  </mergeCells>
  <pageMargins left="0.7" right="0.7" top="0.75" bottom="0.75" header="0.3" footer="0.3"/>
  <pageSetup paperSize="9" scale="3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9D2E-E565-4510-859D-CE859AE45B5D}">
  <sheetPr>
    <tabColor rgb="FF92D050"/>
    <pageSetUpPr fitToPage="1"/>
  </sheetPr>
  <dimension ref="A1:V45"/>
  <sheetViews>
    <sheetView zoomScale="115" zoomScaleNormal="115" workbookViewId="0">
      <selection activeCell="G41" sqref="G41"/>
    </sheetView>
  </sheetViews>
  <sheetFormatPr defaultRowHeight="14.4" x14ac:dyDescent="0.3"/>
  <cols>
    <col min="1" max="1" width="4" style="31" bestFit="1" customWidth="1"/>
    <col min="2" max="2" width="16.44140625" style="31" customWidth="1"/>
    <col min="3" max="3" width="69.33203125" style="31" customWidth="1"/>
    <col min="4" max="4" width="7.109375" style="31" customWidth="1"/>
    <col min="5" max="5" width="7.88671875" style="31" bestFit="1" customWidth="1"/>
    <col min="6" max="6" width="10.109375" style="31" hidden="1" customWidth="1"/>
    <col min="7" max="7" width="13.5546875" style="36" customWidth="1"/>
    <col min="8" max="8" width="13.88671875" style="36" customWidth="1"/>
    <col min="9" max="9" width="11.44140625" style="36" customWidth="1"/>
    <col min="10" max="10" width="13.88671875" style="36" customWidth="1"/>
    <col min="11" max="11" width="7" style="32" bestFit="1" customWidth="1"/>
    <col min="12" max="12" width="10" bestFit="1" customWidth="1"/>
  </cols>
  <sheetData>
    <row r="1" spans="1:22" x14ac:dyDescent="0.3">
      <c r="A1" s="28" t="s">
        <v>0</v>
      </c>
      <c r="B1" s="28" t="s">
        <v>3</v>
      </c>
      <c r="C1" s="28" t="s">
        <v>2</v>
      </c>
      <c r="D1" s="28" t="s">
        <v>4</v>
      </c>
      <c r="E1" s="28" t="s">
        <v>5</v>
      </c>
      <c r="F1" s="29" t="s">
        <v>51</v>
      </c>
      <c r="G1" s="29" t="s">
        <v>50</v>
      </c>
      <c r="H1" s="29" t="s">
        <v>8</v>
      </c>
      <c r="I1" s="29" t="s">
        <v>9</v>
      </c>
      <c r="J1" s="29" t="s">
        <v>8</v>
      </c>
      <c r="K1" s="28" t="s">
        <v>14</v>
      </c>
      <c r="L1">
        <v>3.75</v>
      </c>
      <c r="M1" s="48" t="s">
        <v>123</v>
      </c>
      <c r="N1">
        <v>0.75</v>
      </c>
      <c r="O1" s="48" t="s">
        <v>124</v>
      </c>
      <c r="P1">
        <v>0.83</v>
      </c>
    </row>
    <row r="2" spans="1:22" s="23" customFormat="1" x14ac:dyDescent="0.3">
      <c r="A2" s="25" t="s">
        <v>46</v>
      </c>
      <c r="B2" s="41" t="s">
        <v>126</v>
      </c>
      <c r="C2" s="41"/>
      <c r="D2" s="41"/>
      <c r="E2" s="41"/>
      <c r="F2" s="41"/>
      <c r="G2" s="41"/>
      <c r="H2" s="41"/>
      <c r="I2" s="41"/>
      <c r="J2" s="41"/>
      <c r="K2" s="41"/>
      <c r="L2" s="22"/>
      <c r="M2" s="22"/>
      <c r="N2" s="22"/>
    </row>
    <row r="3" spans="1:22" s="23" customFormat="1" x14ac:dyDescent="0.3">
      <c r="A3" s="25" t="s">
        <v>46</v>
      </c>
      <c r="B3" s="41" t="s">
        <v>127</v>
      </c>
      <c r="C3" s="41"/>
      <c r="D3" s="41"/>
      <c r="E3" s="41"/>
      <c r="F3" s="41"/>
      <c r="G3" s="41"/>
      <c r="H3" s="41"/>
      <c r="I3" s="41"/>
      <c r="J3" s="41"/>
      <c r="K3" s="41"/>
      <c r="L3" s="22"/>
      <c r="M3" s="22"/>
      <c r="N3" s="22"/>
    </row>
    <row r="4" spans="1:22" s="24" customFormat="1" ht="28.8" x14ac:dyDescent="0.3">
      <c r="A4" s="33">
        <v>1</v>
      </c>
      <c r="B4" s="38" t="s">
        <v>128</v>
      </c>
      <c r="C4" s="39" t="s">
        <v>129</v>
      </c>
      <c r="D4" s="33" t="s">
        <v>6</v>
      </c>
      <c r="E4" s="33">
        <v>1</v>
      </c>
      <c r="F4" s="27"/>
      <c r="G4" s="27">
        <v>10653.02</v>
      </c>
      <c r="H4" s="27">
        <f t="shared" ref="H4:H9" si="0">G4*E4</f>
        <v>10653.02</v>
      </c>
      <c r="I4" s="27">
        <f>G4/$N$1</f>
        <v>14204.026666666667</v>
      </c>
      <c r="J4" s="27">
        <f t="shared" ref="J4:J9" si="1">I4*E4</f>
        <v>14204.026666666667</v>
      </c>
      <c r="K4" s="35">
        <f t="shared" ref="K4:K9" si="2">1-(G4/I4)</f>
        <v>0.25</v>
      </c>
      <c r="L4" s="37"/>
      <c r="M4" s="37"/>
      <c r="N4" s="37"/>
    </row>
    <row r="5" spans="1:22" s="24" customFormat="1" x14ac:dyDescent="0.3">
      <c r="A5" s="33">
        <v>2</v>
      </c>
      <c r="B5" s="26" t="s">
        <v>130</v>
      </c>
      <c r="C5" s="34" t="s">
        <v>131</v>
      </c>
      <c r="D5" s="33" t="s">
        <v>6</v>
      </c>
      <c r="E5" s="33">
        <v>2</v>
      </c>
      <c r="F5" s="33"/>
      <c r="G5" s="27">
        <v>482.44</v>
      </c>
      <c r="H5" s="27">
        <f t="shared" si="0"/>
        <v>964.88</v>
      </c>
      <c r="I5" s="27">
        <f t="shared" ref="I5:I9" si="3">G5/$N$1</f>
        <v>643.25333333333333</v>
      </c>
      <c r="J5" s="27">
        <f t="shared" si="1"/>
        <v>1286.5066666666667</v>
      </c>
      <c r="K5" s="35">
        <f t="shared" si="2"/>
        <v>0.25</v>
      </c>
      <c r="L5" s="37"/>
      <c r="M5" s="37"/>
      <c r="N5" s="37"/>
    </row>
    <row r="6" spans="1:22" s="24" customFormat="1" x14ac:dyDescent="0.3">
      <c r="A6" s="33">
        <v>3</v>
      </c>
      <c r="B6" s="26" t="s">
        <v>132</v>
      </c>
      <c r="C6" s="34" t="s">
        <v>133</v>
      </c>
      <c r="D6" s="33" t="s">
        <v>6</v>
      </c>
      <c r="E6" s="33">
        <v>1</v>
      </c>
      <c r="F6" s="33"/>
      <c r="G6" s="27">
        <v>1499.31</v>
      </c>
      <c r="H6" s="27">
        <f t="shared" si="0"/>
        <v>1499.31</v>
      </c>
      <c r="I6" s="27">
        <f t="shared" si="3"/>
        <v>1999.08</v>
      </c>
      <c r="J6" s="27">
        <f t="shared" si="1"/>
        <v>1999.08</v>
      </c>
      <c r="K6" s="35">
        <f t="shared" si="2"/>
        <v>0.25</v>
      </c>
      <c r="L6" s="37"/>
      <c r="M6" s="37"/>
      <c r="N6" s="37"/>
    </row>
    <row r="7" spans="1:22" s="24" customFormat="1" ht="27.6" x14ac:dyDescent="0.3">
      <c r="A7" s="33">
        <v>4</v>
      </c>
      <c r="B7" s="26" t="s">
        <v>134</v>
      </c>
      <c r="C7" s="34" t="s">
        <v>135</v>
      </c>
      <c r="D7" s="33" t="s">
        <v>6</v>
      </c>
      <c r="E7" s="33">
        <v>1</v>
      </c>
      <c r="F7" s="33"/>
      <c r="G7" s="27">
        <v>472.22</v>
      </c>
      <c r="H7" s="27">
        <f t="shared" si="0"/>
        <v>472.22</v>
      </c>
      <c r="I7" s="27">
        <f t="shared" si="3"/>
        <v>629.62666666666667</v>
      </c>
      <c r="J7" s="27">
        <f t="shared" si="1"/>
        <v>629.62666666666667</v>
      </c>
      <c r="K7" s="35">
        <f t="shared" si="2"/>
        <v>0.25</v>
      </c>
      <c r="L7" s="37"/>
      <c r="M7" s="37"/>
      <c r="N7" s="37"/>
    </row>
    <row r="8" spans="1:22" s="24" customFormat="1" x14ac:dyDescent="0.3">
      <c r="A8" s="33">
        <v>5</v>
      </c>
      <c r="B8" s="26" t="s">
        <v>136</v>
      </c>
      <c r="C8" s="34" t="s">
        <v>137</v>
      </c>
      <c r="D8" s="33" t="s">
        <v>6</v>
      </c>
      <c r="E8" s="33">
        <v>6</v>
      </c>
      <c r="F8" s="33"/>
      <c r="G8" s="27">
        <v>244.21</v>
      </c>
      <c r="H8" s="27">
        <f t="shared" si="0"/>
        <v>1465.26</v>
      </c>
      <c r="I8" s="27">
        <f t="shared" si="3"/>
        <v>325.61333333333334</v>
      </c>
      <c r="J8" s="27">
        <f t="shared" si="1"/>
        <v>1953.68</v>
      </c>
      <c r="K8" s="35">
        <f t="shared" si="2"/>
        <v>0.25</v>
      </c>
      <c r="L8" s="40"/>
      <c r="M8" s="37"/>
      <c r="N8" s="37"/>
    </row>
    <row r="9" spans="1:22" s="24" customFormat="1" ht="41.4" x14ac:dyDescent="0.3">
      <c r="A9" s="33">
        <v>6</v>
      </c>
      <c r="B9" s="26" t="s">
        <v>138</v>
      </c>
      <c r="C9" s="34" t="s">
        <v>139</v>
      </c>
      <c r="D9" s="33" t="s">
        <v>6</v>
      </c>
      <c r="E9" s="33">
        <v>1</v>
      </c>
      <c r="F9" s="33"/>
      <c r="G9" s="27">
        <v>6858.87</v>
      </c>
      <c r="H9" s="27">
        <f t="shared" si="0"/>
        <v>6858.87</v>
      </c>
      <c r="I9" s="27">
        <f t="shared" si="3"/>
        <v>9145.16</v>
      </c>
      <c r="J9" s="27">
        <f t="shared" si="1"/>
        <v>9145.16</v>
      </c>
      <c r="K9" s="35">
        <f t="shared" si="2"/>
        <v>0.25</v>
      </c>
      <c r="L9" s="40"/>
      <c r="M9" s="37"/>
      <c r="N9" s="37"/>
    </row>
    <row r="10" spans="1:22" s="23" customFormat="1" x14ac:dyDescent="0.3">
      <c r="A10" s="25" t="s">
        <v>46</v>
      </c>
      <c r="B10" s="41" t="s">
        <v>140</v>
      </c>
      <c r="C10" s="41"/>
      <c r="D10" s="41"/>
      <c r="E10" s="41"/>
      <c r="F10" s="41"/>
      <c r="G10" s="41"/>
      <c r="H10" s="41"/>
      <c r="I10" s="41"/>
      <c r="J10" s="41"/>
      <c r="K10" s="41"/>
      <c r="L10" s="22"/>
      <c r="M10" s="22"/>
      <c r="N10" s="22"/>
    </row>
    <row r="11" spans="1:22" s="24" customFormat="1" ht="27.6" x14ac:dyDescent="0.3">
      <c r="A11" s="33">
        <v>7</v>
      </c>
      <c r="B11" s="26" t="s">
        <v>141</v>
      </c>
      <c r="C11" s="34" t="s">
        <v>142</v>
      </c>
      <c r="D11" s="33" t="s">
        <v>6</v>
      </c>
      <c r="E11" s="33">
        <v>1</v>
      </c>
      <c r="F11" s="33"/>
      <c r="G11" s="27">
        <v>7496.57</v>
      </c>
      <c r="H11" s="27">
        <f>G11*E11</f>
        <v>7496.57</v>
      </c>
      <c r="I11" s="27">
        <f>G11/$N$1</f>
        <v>9995.4266666666663</v>
      </c>
      <c r="J11" s="27">
        <f>I11*E11</f>
        <v>9995.4266666666663</v>
      </c>
      <c r="K11" s="35">
        <f>1-(G11/I11)</f>
        <v>0.25</v>
      </c>
      <c r="L11" s="37"/>
      <c r="M11" s="37"/>
      <c r="N11" s="37"/>
    </row>
    <row r="12" spans="1:22" s="24" customFormat="1" x14ac:dyDescent="0.3">
      <c r="A12" s="33">
        <v>8</v>
      </c>
      <c r="B12" s="26" t="s">
        <v>130</v>
      </c>
      <c r="C12" s="34" t="s">
        <v>131</v>
      </c>
      <c r="D12" s="33" t="s">
        <v>6</v>
      </c>
      <c r="E12" s="33">
        <v>2</v>
      </c>
      <c r="F12" s="33"/>
      <c r="G12" s="27">
        <v>482.44</v>
      </c>
      <c r="H12" s="27">
        <f>G12*E12</f>
        <v>964.88</v>
      </c>
      <c r="I12" s="27">
        <f>G12/$N$1</f>
        <v>643.25333333333333</v>
      </c>
      <c r="J12" s="27">
        <f>I12*E12</f>
        <v>1286.5066666666667</v>
      </c>
      <c r="K12" s="35">
        <f>1-(G12/I12)</f>
        <v>0.25</v>
      </c>
      <c r="L12" s="37"/>
      <c r="M12" s="37"/>
      <c r="N12" s="37"/>
    </row>
    <row r="13" spans="1:22" s="24" customFormat="1" x14ac:dyDescent="0.3">
      <c r="A13" s="33">
        <v>9</v>
      </c>
      <c r="B13" s="26" t="s">
        <v>132</v>
      </c>
      <c r="C13" s="34" t="s">
        <v>133</v>
      </c>
      <c r="D13" s="33" t="s">
        <v>6</v>
      </c>
      <c r="E13" s="33">
        <v>1</v>
      </c>
      <c r="F13" s="33"/>
      <c r="G13" s="27">
        <v>1499.31</v>
      </c>
      <c r="H13" s="27">
        <f t="shared" ref="H13:H44" si="4">G13*E13</f>
        <v>1499.31</v>
      </c>
      <c r="I13" s="27">
        <f t="shared" ref="I13:I26" si="5">G13/$N$1</f>
        <v>1999.08</v>
      </c>
      <c r="J13" s="27">
        <f t="shared" ref="J13:J44" si="6">I13*E13</f>
        <v>1999.08</v>
      </c>
      <c r="K13" s="35">
        <f t="shared" ref="K13:K26" si="7">1-(G13/I13)</f>
        <v>0.25</v>
      </c>
      <c r="L13" s="40"/>
      <c r="M13" s="37"/>
      <c r="N13" s="37"/>
    </row>
    <row r="14" spans="1:22" s="24" customFormat="1" ht="27.6" x14ac:dyDescent="0.3">
      <c r="A14" s="33">
        <v>10</v>
      </c>
      <c r="B14" s="26" t="s">
        <v>134</v>
      </c>
      <c r="C14" s="34" t="s">
        <v>135</v>
      </c>
      <c r="D14" s="33" t="s">
        <v>6</v>
      </c>
      <c r="E14" s="33">
        <v>1</v>
      </c>
      <c r="F14" s="33"/>
      <c r="G14" s="27">
        <v>472.22</v>
      </c>
      <c r="H14" s="27">
        <f t="shared" si="4"/>
        <v>472.22</v>
      </c>
      <c r="I14" s="27">
        <f t="shared" si="5"/>
        <v>629.62666666666667</v>
      </c>
      <c r="J14" s="27">
        <f t="shared" si="6"/>
        <v>629.62666666666667</v>
      </c>
      <c r="K14" s="35">
        <f t="shared" si="7"/>
        <v>0.25</v>
      </c>
      <c r="L14" s="40"/>
      <c r="M14" s="37"/>
      <c r="N14" s="37"/>
    </row>
    <row r="15" spans="1:22" s="24" customFormat="1" x14ac:dyDescent="0.3">
      <c r="A15" s="33">
        <v>11</v>
      </c>
      <c r="B15" s="26" t="s">
        <v>136</v>
      </c>
      <c r="C15" s="34" t="s">
        <v>137</v>
      </c>
      <c r="D15" s="33" t="s">
        <v>6</v>
      </c>
      <c r="E15" s="33">
        <v>6</v>
      </c>
      <c r="F15" s="33"/>
      <c r="G15" s="27">
        <v>244.21</v>
      </c>
      <c r="H15" s="27">
        <f t="shared" si="4"/>
        <v>1465.26</v>
      </c>
      <c r="I15" s="27">
        <f t="shared" si="5"/>
        <v>325.61333333333334</v>
      </c>
      <c r="J15" s="27">
        <f t="shared" si="6"/>
        <v>1953.68</v>
      </c>
      <c r="K15" s="35">
        <f t="shared" si="7"/>
        <v>0.25</v>
      </c>
      <c r="L15" s="22"/>
      <c r="M15" s="22"/>
      <c r="N15" s="22"/>
      <c r="O15" s="23"/>
      <c r="P15" s="23"/>
      <c r="Q15" s="23"/>
      <c r="R15" s="23"/>
      <c r="S15" s="23"/>
      <c r="T15" s="23"/>
      <c r="U15" s="23"/>
      <c r="V15" s="23"/>
    </row>
    <row r="16" spans="1:22" s="24" customFormat="1" ht="41.4" x14ac:dyDescent="0.3">
      <c r="A16" s="33">
        <v>12</v>
      </c>
      <c r="B16" s="26" t="s">
        <v>143</v>
      </c>
      <c r="C16" s="34" t="s">
        <v>144</v>
      </c>
      <c r="D16" s="33" t="s">
        <v>6</v>
      </c>
      <c r="E16" s="33">
        <v>1</v>
      </c>
      <c r="F16" s="33"/>
      <c r="G16" s="27">
        <v>4826.6099999999997</v>
      </c>
      <c r="H16" s="27">
        <f t="shared" si="4"/>
        <v>4826.6099999999997</v>
      </c>
      <c r="I16" s="27">
        <f t="shared" si="5"/>
        <v>6435.48</v>
      </c>
      <c r="J16" s="27">
        <f t="shared" si="6"/>
        <v>6435.48</v>
      </c>
      <c r="K16" s="35">
        <f t="shared" si="7"/>
        <v>0.25</v>
      </c>
      <c r="L16" s="22"/>
      <c r="M16" s="22"/>
      <c r="N16" s="22"/>
      <c r="O16" s="23"/>
      <c r="P16" s="23"/>
      <c r="Q16" s="23"/>
      <c r="R16" s="23"/>
      <c r="S16" s="23"/>
      <c r="T16" s="23"/>
      <c r="U16" s="23"/>
      <c r="V16" s="23"/>
    </row>
    <row r="17" spans="1:22" s="24" customFormat="1" x14ac:dyDescent="0.3">
      <c r="A17" s="25" t="s">
        <v>46</v>
      </c>
      <c r="B17" s="41" t="s">
        <v>140</v>
      </c>
      <c r="C17" s="41"/>
      <c r="D17" s="41"/>
      <c r="E17" s="41"/>
      <c r="F17" s="33"/>
      <c r="G17" s="27"/>
      <c r="H17" s="27"/>
      <c r="I17" s="27"/>
      <c r="J17" s="27"/>
      <c r="K17" s="35"/>
      <c r="L17" s="22"/>
      <c r="M17" s="22"/>
      <c r="N17" s="22"/>
      <c r="O17" s="23"/>
      <c r="P17" s="23"/>
      <c r="Q17" s="23"/>
      <c r="R17" s="23"/>
      <c r="S17" s="23"/>
      <c r="T17" s="23"/>
      <c r="U17" s="23"/>
      <c r="V17" s="23"/>
    </row>
    <row r="18" spans="1:22" s="24" customFormat="1" ht="27.6" x14ac:dyDescent="0.3">
      <c r="A18" s="33">
        <v>13</v>
      </c>
      <c r="B18" s="26" t="s">
        <v>145</v>
      </c>
      <c r="C18" s="34" t="s">
        <v>146</v>
      </c>
      <c r="D18" s="33" t="s">
        <v>6</v>
      </c>
      <c r="E18" s="33">
        <v>8</v>
      </c>
      <c r="F18" s="33"/>
      <c r="G18" s="27">
        <v>3239.52</v>
      </c>
      <c r="H18" s="27">
        <f t="shared" si="4"/>
        <v>25916.16</v>
      </c>
      <c r="I18" s="27">
        <f t="shared" si="5"/>
        <v>4319.3599999999997</v>
      </c>
      <c r="J18" s="27">
        <f t="shared" si="6"/>
        <v>34554.879999999997</v>
      </c>
      <c r="K18" s="35">
        <f t="shared" si="7"/>
        <v>0.25</v>
      </c>
      <c r="L18" s="22"/>
      <c r="M18" s="55">
        <f>1-(G18/'Data Active Modular'!G23)</f>
        <v>0</v>
      </c>
      <c r="N18" s="22"/>
      <c r="O18" s="23"/>
      <c r="P18" s="23"/>
      <c r="Q18" s="23"/>
      <c r="R18" s="23"/>
      <c r="S18" s="23"/>
      <c r="T18" s="23"/>
      <c r="U18" s="23"/>
      <c r="V18" s="23"/>
    </row>
    <row r="19" spans="1:22" s="24" customFormat="1" x14ac:dyDescent="0.3">
      <c r="A19" s="33">
        <v>14</v>
      </c>
      <c r="B19" s="26" t="s">
        <v>147</v>
      </c>
      <c r="C19" s="34" t="s">
        <v>148</v>
      </c>
      <c r="D19" s="33" t="s">
        <v>6</v>
      </c>
      <c r="E19" s="33">
        <v>8</v>
      </c>
      <c r="F19" s="33"/>
      <c r="G19" s="27">
        <v>415.32</v>
      </c>
      <c r="H19" s="27">
        <f t="shared" si="4"/>
        <v>3322.56</v>
      </c>
      <c r="I19" s="27">
        <f t="shared" si="5"/>
        <v>553.76</v>
      </c>
      <c r="J19" s="27">
        <f t="shared" si="6"/>
        <v>4430.08</v>
      </c>
      <c r="K19" s="35">
        <f t="shared" si="7"/>
        <v>0.25</v>
      </c>
      <c r="L19" s="22"/>
      <c r="M19" s="55">
        <f>1-(G19/'Data Active Modular'!G24)</f>
        <v>0</v>
      </c>
      <c r="N19" s="22"/>
      <c r="O19" s="23"/>
      <c r="P19" s="23"/>
      <c r="Q19" s="23"/>
      <c r="R19" s="23"/>
      <c r="S19" s="23"/>
      <c r="T19" s="23"/>
      <c r="U19" s="23"/>
      <c r="V19" s="23"/>
    </row>
    <row r="20" spans="1:22" s="24" customFormat="1" ht="27.6" x14ac:dyDescent="0.3">
      <c r="A20" s="33">
        <v>15</v>
      </c>
      <c r="B20" s="26" t="s">
        <v>149</v>
      </c>
      <c r="C20" s="34" t="s">
        <v>150</v>
      </c>
      <c r="D20" s="33" t="s">
        <v>6</v>
      </c>
      <c r="E20" s="33">
        <v>16</v>
      </c>
      <c r="F20" s="33"/>
      <c r="G20" s="27">
        <v>818.68</v>
      </c>
      <c r="H20" s="27">
        <f t="shared" si="4"/>
        <v>13098.88</v>
      </c>
      <c r="I20" s="27">
        <f t="shared" si="5"/>
        <v>1091.5733333333333</v>
      </c>
      <c r="J20" s="27">
        <f t="shared" si="6"/>
        <v>17465.173333333332</v>
      </c>
      <c r="K20" s="35">
        <f t="shared" si="7"/>
        <v>0.25</v>
      </c>
      <c r="L20" s="22"/>
      <c r="M20" s="55">
        <f>1-(G20/'Data Active Modular'!G25)</f>
        <v>0</v>
      </c>
      <c r="N20" s="22"/>
      <c r="O20" s="23"/>
      <c r="P20" s="23"/>
      <c r="Q20" s="23"/>
      <c r="R20" s="23"/>
      <c r="S20" s="23"/>
      <c r="T20" s="23"/>
      <c r="U20" s="23"/>
      <c r="V20" s="23"/>
    </row>
    <row r="21" spans="1:22" s="24" customFormat="1" x14ac:dyDescent="0.3">
      <c r="A21" s="33">
        <v>16</v>
      </c>
      <c r="B21" s="26" t="s">
        <v>151</v>
      </c>
      <c r="C21" s="34" t="s">
        <v>152</v>
      </c>
      <c r="D21" s="33" t="s">
        <v>6</v>
      </c>
      <c r="E21" s="33">
        <v>8</v>
      </c>
      <c r="F21" s="33"/>
      <c r="G21" s="27">
        <v>201.85</v>
      </c>
      <c r="H21" s="27">
        <f t="shared" si="4"/>
        <v>1614.8</v>
      </c>
      <c r="I21" s="27">
        <f t="shared" si="5"/>
        <v>269.13333333333333</v>
      </c>
      <c r="J21" s="27">
        <f t="shared" si="6"/>
        <v>2153.0666666666666</v>
      </c>
      <c r="K21" s="35">
        <f t="shared" si="7"/>
        <v>0.25</v>
      </c>
      <c r="L21" s="22"/>
      <c r="M21" s="55">
        <f>1-(G21/'Data Active Modular'!G26)</f>
        <v>0</v>
      </c>
      <c r="N21" s="22"/>
      <c r="O21" s="23"/>
      <c r="P21" s="23"/>
      <c r="Q21" s="23"/>
      <c r="R21" s="23"/>
      <c r="S21" s="23"/>
      <c r="T21" s="23"/>
      <c r="U21" s="23"/>
      <c r="V21" s="23"/>
    </row>
    <row r="22" spans="1:22" s="24" customFormat="1" x14ac:dyDescent="0.3">
      <c r="A22" s="33">
        <v>17</v>
      </c>
      <c r="B22" s="26" t="s">
        <v>153</v>
      </c>
      <c r="C22" s="34" t="s">
        <v>154</v>
      </c>
      <c r="D22" s="33" t="s">
        <v>6</v>
      </c>
      <c r="E22" s="33">
        <v>16</v>
      </c>
      <c r="F22" s="33"/>
      <c r="G22" s="27">
        <v>1133.83</v>
      </c>
      <c r="H22" s="27">
        <f t="shared" si="4"/>
        <v>18141.28</v>
      </c>
      <c r="I22" s="27">
        <f t="shared" si="5"/>
        <v>1511.7733333333333</v>
      </c>
      <c r="J22" s="27">
        <f t="shared" si="6"/>
        <v>24188.373333333333</v>
      </c>
      <c r="K22" s="35">
        <f t="shared" si="7"/>
        <v>0.25</v>
      </c>
      <c r="L22" s="22"/>
      <c r="M22" s="55"/>
      <c r="N22" s="22"/>
      <c r="O22" s="23"/>
      <c r="P22" s="23"/>
      <c r="Q22" s="23"/>
      <c r="R22" s="23"/>
      <c r="S22" s="23"/>
      <c r="T22" s="23"/>
      <c r="U22" s="23"/>
      <c r="V22" s="23"/>
    </row>
    <row r="23" spans="1:22" s="24" customFormat="1" ht="41.4" x14ac:dyDescent="0.3">
      <c r="A23" s="33">
        <v>18</v>
      </c>
      <c r="B23" s="26" t="s">
        <v>155</v>
      </c>
      <c r="C23" s="34" t="s">
        <v>156</v>
      </c>
      <c r="D23" s="33" t="s">
        <v>6</v>
      </c>
      <c r="E23" s="33">
        <v>8</v>
      </c>
      <c r="F23" s="33"/>
      <c r="G23" s="27">
        <v>1947.58</v>
      </c>
      <c r="H23" s="27">
        <f t="shared" si="4"/>
        <v>15580.64</v>
      </c>
      <c r="I23" s="27">
        <f t="shared" si="5"/>
        <v>2596.7733333333331</v>
      </c>
      <c r="J23" s="27">
        <f t="shared" si="6"/>
        <v>20774.186666666665</v>
      </c>
      <c r="K23" s="35">
        <f t="shared" si="7"/>
        <v>0.25</v>
      </c>
      <c r="L23" s="22"/>
      <c r="M23" s="55"/>
      <c r="N23" s="22"/>
      <c r="O23" s="23"/>
      <c r="P23" s="23"/>
      <c r="Q23" s="23"/>
      <c r="R23" s="23"/>
      <c r="S23" s="23"/>
      <c r="T23" s="23"/>
      <c r="U23" s="23"/>
      <c r="V23" s="23"/>
    </row>
    <row r="24" spans="1:22" s="24" customFormat="1" x14ac:dyDescent="0.3">
      <c r="A24" s="25" t="s">
        <v>46</v>
      </c>
      <c r="B24" s="41" t="s">
        <v>140</v>
      </c>
      <c r="C24" s="41"/>
      <c r="D24" s="41"/>
      <c r="E24" s="41"/>
      <c r="F24" s="33"/>
      <c r="G24" s="27"/>
      <c r="H24" s="27">
        <f t="shared" si="4"/>
        <v>0</v>
      </c>
      <c r="I24" s="27">
        <f t="shared" si="5"/>
        <v>0</v>
      </c>
      <c r="J24" s="27">
        <f t="shared" si="6"/>
        <v>0</v>
      </c>
      <c r="K24" s="35" t="e">
        <f t="shared" si="7"/>
        <v>#DIV/0!</v>
      </c>
      <c r="L24" s="22"/>
      <c r="M24" s="22"/>
      <c r="N24" s="22"/>
      <c r="O24" s="23"/>
      <c r="P24" s="23"/>
      <c r="Q24" s="23"/>
      <c r="R24" s="23"/>
      <c r="S24" s="23"/>
      <c r="T24" s="23"/>
      <c r="U24" s="23"/>
      <c r="V24" s="23"/>
    </row>
    <row r="25" spans="1:22" s="24" customFormat="1" ht="27.6" x14ac:dyDescent="0.3">
      <c r="A25" s="33">
        <v>19</v>
      </c>
      <c r="B25" s="26" t="s">
        <v>145</v>
      </c>
      <c r="C25" s="34" t="s">
        <v>146</v>
      </c>
      <c r="D25" s="33" t="s">
        <v>6</v>
      </c>
      <c r="E25" s="33">
        <v>25</v>
      </c>
      <c r="F25" s="33"/>
      <c r="G25" s="27">
        <v>3239.52</v>
      </c>
      <c r="H25" s="27">
        <f t="shared" si="4"/>
        <v>80988</v>
      </c>
      <c r="I25" s="27">
        <f t="shared" si="5"/>
        <v>4319.3599999999997</v>
      </c>
      <c r="J25" s="27">
        <f t="shared" si="6"/>
        <v>107983.99999999999</v>
      </c>
      <c r="K25" s="35">
        <f t="shared" si="7"/>
        <v>0.25</v>
      </c>
      <c r="L25" s="22"/>
      <c r="M25" s="22"/>
      <c r="N25" s="22"/>
      <c r="O25" s="23"/>
      <c r="P25" s="23"/>
      <c r="Q25" s="23"/>
      <c r="R25" s="23"/>
      <c r="S25" s="23"/>
      <c r="T25" s="23"/>
      <c r="U25" s="23"/>
      <c r="V25" s="23"/>
    </row>
    <row r="26" spans="1:22" s="24" customFormat="1" x14ac:dyDescent="0.3">
      <c r="A26" s="33">
        <v>20</v>
      </c>
      <c r="B26" s="26" t="s">
        <v>147</v>
      </c>
      <c r="C26" s="34" t="s">
        <v>148</v>
      </c>
      <c r="D26" s="33" t="s">
        <v>6</v>
      </c>
      <c r="E26" s="33">
        <v>25</v>
      </c>
      <c r="F26" s="33"/>
      <c r="G26" s="27">
        <v>415.32</v>
      </c>
      <c r="H26" s="27">
        <f t="shared" si="4"/>
        <v>10383</v>
      </c>
      <c r="I26" s="27">
        <f t="shared" si="5"/>
        <v>553.76</v>
      </c>
      <c r="J26" s="27">
        <f t="shared" si="6"/>
        <v>13844</v>
      </c>
      <c r="K26" s="35">
        <f t="shared" si="7"/>
        <v>0.25</v>
      </c>
      <c r="L26" s="22"/>
      <c r="M26" s="22"/>
      <c r="N26" s="22"/>
      <c r="O26" s="23"/>
      <c r="P26" s="23"/>
      <c r="Q26" s="23"/>
      <c r="R26" s="23"/>
      <c r="S26" s="23"/>
      <c r="T26" s="23"/>
      <c r="U26" s="23"/>
      <c r="V26" s="23"/>
    </row>
    <row r="27" spans="1:22" s="24" customFormat="1" ht="27.6" x14ac:dyDescent="0.3">
      <c r="A27" s="33">
        <v>21</v>
      </c>
      <c r="B27" s="26" t="s">
        <v>149</v>
      </c>
      <c r="C27" s="34" t="s">
        <v>150</v>
      </c>
      <c r="D27" s="33" t="s">
        <v>6</v>
      </c>
      <c r="E27" s="33">
        <v>50</v>
      </c>
      <c r="F27" s="33"/>
      <c r="G27" s="27">
        <v>818.68</v>
      </c>
      <c r="H27" s="27">
        <f t="shared" ref="H27:H28" si="8">G27*E27</f>
        <v>40934</v>
      </c>
      <c r="I27" s="27">
        <f t="shared" ref="I27:I42" si="9">G27/$N$1</f>
        <v>1091.5733333333333</v>
      </c>
      <c r="J27" s="27">
        <f t="shared" ref="J27:J29" si="10">I27*E27</f>
        <v>54578.666666666664</v>
      </c>
      <c r="K27" s="35">
        <f t="shared" ref="K27:K28" si="11">1-(G27/I27)</f>
        <v>0.25</v>
      </c>
      <c r="L27" s="22"/>
      <c r="M27" s="22"/>
      <c r="N27" s="22"/>
      <c r="O27" s="23"/>
      <c r="P27" s="23"/>
      <c r="Q27" s="23"/>
      <c r="R27" s="23"/>
      <c r="S27" s="23"/>
      <c r="T27" s="23"/>
      <c r="U27" s="23"/>
      <c r="V27" s="23"/>
    </row>
    <row r="28" spans="1:22" s="24" customFormat="1" x14ac:dyDescent="0.3">
      <c r="A28" s="33">
        <v>22</v>
      </c>
      <c r="B28" s="26" t="s">
        <v>151</v>
      </c>
      <c r="C28" s="34" t="s">
        <v>152</v>
      </c>
      <c r="D28" s="33" t="s">
        <v>6</v>
      </c>
      <c r="E28" s="33">
        <v>25</v>
      </c>
      <c r="F28" s="33"/>
      <c r="G28" s="27">
        <v>201.85</v>
      </c>
      <c r="H28" s="27">
        <f t="shared" si="8"/>
        <v>5046.25</v>
      </c>
      <c r="I28" s="27">
        <f t="shared" si="9"/>
        <v>269.13333333333333</v>
      </c>
      <c r="J28" s="27">
        <f>I28*E28</f>
        <v>6728.333333333333</v>
      </c>
      <c r="K28" s="35">
        <f t="shared" si="11"/>
        <v>0.25</v>
      </c>
      <c r="L28" s="22"/>
      <c r="M28" s="22"/>
      <c r="N28" s="22"/>
      <c r="O28" s="23"/>
      <c r="P28" s="23"/>
      <c r="Q28" s="23"/>
      <c r="R28" s="23"/>
      <c r="S28" s="23"/>
      <c r="T28" s="23"/>
      <c r="U28" s="23"/>
      <c r="V28" s="23"/>
    </row>
    <row r="29" spans="1:22" s="24" customFormat="1" x14ac:dyDescent="0.3">
      <c r="A29" s="33">
        <v>23</v>
      </c>
      <c r="B29" s="26" t="s">
        <v>153</v>
      </c>
      <c r="C29" s="34" t="s">
        <v>154</v>
      </c>
      <c r="D29" s="33" t="s">
        <v>6</v>
      </c>
      <c r="E29" s="33">
        <v>50</v>
      </c>
      <c r="F29" s="33"/>
      <c r="G29" s="27">
        <v>1133.83</v>
      </c>
      <c r="H29" s="27">
        <f t="shared" ref="H29:H42" si="12">G29*E29</f>
        <v>56691.5</v>
      </c>
      <c r="I29" s="27">
        <f t="shared" si="9"/>
        <v>1511.7733333333333</v>
      </c>
      <c r="J29" s="27">
        <f t="shared" si="10"/>
        <v>75588.666666666672</v>
      </c>
      <c r="K29" s="35">
        <f t="shared" ref="K29:K44" si="13">1-(G29/I29)</f>
        <v>0.25</v>
      </c>
      <c r="L29" s="22"/>
      <c r="M29" s="22"/>
      <c r="N29" s="22"/>
      <c r="O29" s="23"/>
      <c r="P29" s="23"/>
      <c r="Q29" s="23"/>
      <c r="R29" s="23"/>
      <c r="S29" s="23"/>
      <c r="T29" s="23"/>
      <c r="U29" s="23"/>
      <c r="V29" s="23"/>
    </row>
    <row r="30" spans="1:22" s="24" customFormat="1" ht="41.4" x14ac:dyDescent="0.3">
      <c r="A30" s="33">
        <v>24</v>
      </c>
      <c r="B30" s="26" t="s">
        <v>155</v>
      </c>
      <c r="C30" s="34" t="s">
        <v>156</v>
      </c>
      <c r="D30" s="33" t="s">
        <v>6</v>
      </c>
      <c r="E30" s="33">
        <v>25</v>
      </c>
      <c r="F30" s="33"/>
      <c r="G30" s="27">
        <v>1947.58</v>
      </c>
      <c r="H30" s="27">
        <f t="shared" si="12"/>
        <v>48689.5</v>
      </c>
      <c r="I30" s="27">
        <f t="shared" si="9"/>
        <v>2596.7733333333331</v>
      </c>
      <c r="J30" s="27">
        <f t="shared" ref="J30:J33" si="14">I30*E30</f>
        <v>64919.333333333328</v>
      </c>
      <c r="K30" s="35">
        <f t="shared" si="13"/>
        <v>0.25</v>
      </c>
      <c r="L30" s="22"/>
      <c r="M30" s="22"/>
      <c r="N30" s="22"/>
      <c r="O30" s="23"/>
      <c r="P30" s="23"/>
      <c r="Q30" s="23"/>
      <c r="R30" s="23"/>
      <c r="S30" s="23"/>
      <c r="T30" s="23"/>
      <c r="U30" s="23"/>
      <c r="V30" s="23"/>
    </row>
    <row r="31" spans="1:22" s="47" customFormat="1" ht="13.2" customHeight="1" x14ac:dyDescent="0.3">
      <c r="A31" s="25" t="s">
        <v>46</v>
      </c>
      <c r="B31" s="41" t="s">
        <v>140</v>
      </c>
      <c r="C31" s="41"/>
      <c r="D31" s="41"/>
      <c r="E31" s="41"/>
      <c r="F31" s="49"/>
      <c r="G31" s="52"/>
      <c r="H31" s="52"/>
      <c r="I31" s="52"/>
      <c r="J31" s="52"/>
      <c r="K31" s="53"/>
      <c r="L31" s="22"/>
      <c r="M31" s="22"/>
      <c r="N31" s="22"/>
      <c r="O31" s="23"/>
      <c r="P31" s="23"/>
      <c r="Q31" s="23"/>
      <c r="R31" s="23"/>
      <c r="S31" s="23"/>
      <c r="T31" s="23"/>
      <c r="U31" s="23"/>
      <c r="V31" s="23"/>
    </row>
    <row r="32" spans="1:22" s="24" customFormat="1" ht="13.2" customHeight="1" x14ac:dyDescent="0.3">
      <c r="A32" s="33">
        <v>25</v>
      </c>
      <c r="B32" s="26" t="s">
        <v>157</v>
      </c>
      <c r="C32" s="34" t="s">
        <v>158</v>
      </c>
      <c r="D32" s="33" t="s">
        <v>6</v>
      </c>
      <c r="E32" s="33">
        <v>1</v>
      </c>
      <c r="F32" s="33"/>
      <c r="G32" s="27">
        <v>1972.78</v>
      </c>
      <c r="H32" s="27">
        <f t="shared" si="12"/>
        <v>1972.78</v>
      </c>
      <c r="I32" s="27">
        <f t="shared" si="9"/>
        <v>2630.3733333333334</v>
      </c>
      <c r="J32" s="27">
        <f t="shared" si="14"/>
        <v>2630.3733333333334</v>
      </c>
      <c r="K32" s="35">
        <f t="shared" si="13"/>
        <v>0.25</v>
      </c>
      <c r="L32" s="22"/>
      <c r="M32" s="55">
        <f>1-(G32/'Data Active Modular'!G35)</f>
        <v>0</v>
      </c>
      <c r="N32" s="22"/>
      <c r="O32" s="23"/>
      <c r="P32" s="23"/>
      <c r="Q32" s="23"/>
      <c r="R32" s="23"/>
      <c r="S32" s="23"/>
      <c r="T32" s="23"/>
      <c r="U32" s="23"/>
      <c r="V32" s="23"/>
    </row>
    <row r="33" spans="1:22" s="24" customFormat="1" ht="13.2" customHeight="1" x14ac:dyDescent="0.3">
      <c r="A33" s="33">
        <v>26</v>
      </c>
      <c r="B33" s="26" t="s">
        <v>159</v>
      </c>
      <c r="C33" s="34" t="s">
        <v>160</v>
      </c>
      <c r="D33" s="33" t="s">
        <v>6</v>
      </c>
      <c r="E33" s="33">
        <v>1</v>
      </c>
      <c r="F33" s="33"/>
      <c r="G33" s="27">
        <v>1712.38</v>
      </c>
      <c r="H33" s="27">
        <f t="shared" si="12"/>
        <v>1712.38</v>
      </c>
      <c r="I33" s="27">
        <f t="shared" si="9"/>
        <v>2283.1733333333336</v>
      </c>
      <c r="J33" s="27">
        <f t="shared" si="14"/>
        <v>2283.1733333333336</v>
      </c>
      <c r="K33" s="35">
        <f t="shared" si="13"/>
        <v>0.25</v>
      </c>
      <c r="L33" s="22"/>
      <c r="M33" s="55">
        <f>1-(G33/'Data Active Modular'!G36)</f>
        <v>0</v>
      </c>
      <c r="N33" s="22"/>
      <c r="O33" s="23"/>
      <c r="P33" s="23"/>
      <c r="Q33" s="23"/>
      <c r="R33" s="23"/>
      <c r="S33" s="23"/>
      <c r="T33" s="23"/>
      <c r="U33" s="23"/>
      <c r="V33" s="23"/>
    </row>
    <row r="34" spans="1:22" s="24" customFormat="1" ht="13.2" customHeight="1" x14ac:dyDescent="0.3">
      <c r="A34" s="33">
        <v>27</v>
      </c>
      <c r="B34" s="26" t="s">
        <v>161</v>
      </c>
      <c r="C34" s="34" t="s">
        <v>162</v>
      </c>
      <c r="D34" s="33" t="s">
        <v>6</v>
      </c>
      <c r="E34" s="33">
        <v>1</v>
      </c>
      <c r="F34" s="33"/>
      <c r="G34" s="27">
        <v>2998.63</v>
      </c>
      <c r="H34" s="27">
        <f>G34*E34</f>
        <v>2998.63</v>
      </c>
      <c r="I34" s="27">
        <f t="shared" si="9"/>
        <v>3998.1733333333336</v>
      </c>
      <c r="J34" s="27">
        <f>I34*E34</f>
        <v>3998.1733333333336</v>
      </c>
      <c r="K34" s="35">
        <f t="shared" si="13"/>
        <v>0.25</v>
      </c>
      <c r="L34" s="22"/>
      <c r="M34" s="55">
        <f>1-(G34/'Data Active Modular'!G37)</f>
        <v>0</v>
      </c>
      <c r="N34" s="22"/>
      <c r="O34" s="23"/>
      <c r="P34" s="23"/>
      <c r="Q34" s="23"/>
      <c r="R34" s="23"/>
      <c r="S34" s="23"/>
      <c r="T34" s="23"/>
      <c r="U34" s="23"/>
      <c r="V34" s="23"/>
    </row>
    <row r="35" spans="1:22" s="24" customFormat="1" ht="13.2" customHeight="1" x14ac:dyDescent="0.3">
      <c r="A35" s="33">
        <v>28</v>
      </c>
      <c r="B35" s="26" t="s">
        <v>163</v>
      </c>
      <c r="C35" s="34" t="s">
        <v>164</v>
      </c>
      <c r="D35" s="33" t="s">
        <v>6</v>
      </c>
      <c r="E35" s="33">
        <v>4</v>
      </c>
      <c r="F35" s="33"/>
      <c r="G35" s="27">
        <v>421.14</v>
      </c>
      <c r="H35" s="27">
        <f t="shared" ref="H35:H39" si="15">G35*E35</f>
        <v>1684.56</v>
      </c>
      <c r="I35" s="27">
        <f t="shared" si="9"/>
        <v>561.52</v>
      </c>
      <c r="J35" s="27">
        <f t="shared" ref="J35:J42" si="16">I35*E35</f>
        <v>2246.08</v>
      </c>
      <c r="K35" s="35">
        <f t="shared" si="13"/>
        <v>0.25</v>
      </c>
      <c r="L35" s="22"/>
      <c r="M35" s="55">
        <f>1-(G35/'Data Active Modular'!G38)</f>
        <v>0</v>
      </c>
      <c r="N35" s="22"/>
      <c r="O35" s="23"/>
      <c r="P35" s="23"/>
      <c r="Q35" s="23"/>
      <c r="R35" s="23"/>
      <c r="S35" s="23"/>
      <c r="T35" s="23"/>
      <c r="U35" s="23"/>
      <c r="V35" s="23"/>
    </row>
    <row r="36" spans="1:22" s="24" customFormat="1" ht="13.2" customHeight="1" x14ac:dyDescent="0.3">
      <c r="A36" s="33">
        <v>29</v>
      </c>
      <c r="B36" s="26" t="s">
        <v>165</v>
      </c>
      <c r="C36" s="34" t="s">
        <v>166</v>
      </c>
      <c r="D36" s="33" t="s">
        <v>6</v>
      </c>
      <c r="E36" s="33">
        <v>1</v>
      </c>
      <c r="F36" s="33"/>
      <c r="G36" s="27">
        <v>11.7</v>
      </c>
      <c r="H36" s="27">
        <f t="shared" si="15"/>
        <v>11.7</v>
      </c>
      <c r="I36" s="27">
        <f t="shared" si="9"/>
        <v>15.6</v>
      </c>
      <c r="J36" s="27">
        <f t="shared" si="16"/>
        <v>15.6</v>
      </c>
      <c r="K36" s="35">
        <f t="shared" si="13"/>
        <v>0.25</v>
      </c>
      <c r="L36" s="22"/>
      <c r="M36" s="55">
        <f>1-(G36/'Data Active Modular'!G39)</f>
        <v>0</v>
      </c>
      <c r="N36" s="22"/>
      <c r="O36" s="23"/>
      <c r="P36" s="23"/>
      <c r="Q36" s="23"/>
      <c r="R36" s="23"/>
      <c r="S36" s="23"/>
      <c r="T36" s="23"/>
      <c r="U36" s="23"/>
      <c r="V36" s="23"/>
    </row>
    <row r="37" spans="1:22" s="24" customFormat="1" ht="13.2" customHeight="1" x14ac:dyDescent="0.3">
      <c r="A37" s="33">
        <v>30</v>
      </c>
      <c r="B37" s="26" t="s">
        <v>167</v>
      </c>
      <c r="C37" s="34" t="s">
        <v>168</v>
      </c>
      <c r="D37" s="33" t="s">
        <v>6</v>
      </c>
      <c r="E37" s="33">
        <v>1</v>
      </c>
      <c r="F37" s="33"/>
      <c r="G37" s="27">
        <v>1693.55</v>
      </c>
      <c r="H37" s="27">
        <f t="shared" si="15"/>
        <v>1693.55</v>
      </c>
      <c r="I37" s="27">
        <f t="shared" si="9"/>
        <v>2258.0666666666666</v>
      </c>
      <c r="J37" s="27">
        <f t="shared" si="16"/>
        <v>2258.0666666666666</v>
      </c>
      <c r="K37" s="35">
        <f t="shared" si="13"/>
        <v>0.25</v>
      </c>
      <c r="L37" s="22"/>
      <c r="M37" s="55">
        <f>1-(G37/'Data Active Modular'!G40)</f>
        <v>0.18176503555967849</v>
      </c>
      <c r="N37" s="22"/>
      <c r="O37" s="23"/>
      <c r="P37" s="23"/>
      <c r="Q37" s="23"/>
      <c r="R37" s="23"/>
      <c r="S37" s="23"/>
      <c r="T37" s="23"/>
      <c r="U37" s="23"/>
      <c r="V37" s="23"/>
    </row>
    <row r="38" spans="1:22" s="24" customFormat="1" ht="13.2" customHeight="1" x14ac:dyDescent="0.3">
      <c r="A38" s="33">
        <v>31</v>
      </c>
      <c r="B38" s="26" t="s">
        <v>169</v>
      </c>
      <c r="C38" s="34" t="s">
        <v>170</v>
      </c>
      <c r="D38" s="33" t="s">
        <v>6</v>
      </c>
      <c r="E38" s="33">
        <v>1</v>
      </c>
      <c r="F38" s="33"/>
      <c r="G38" s="27">
        <v>1734.19</v>
      </c>
      <c r="H38" s="27">
        <f t="shared" si="15"/>
        <v>1734.19</v>
      </c>
      <c r="I38" s="27">
        <f t="shared" si="9"/>
        <v>2312.2533333333336</v>
      </c>
      <c r="J38" s="27">
        <f t="shared" si="16"/>
        <v>2312.2533333333336</v>
      </c>
      <c r="K38" s="35">
        <f t="shared" si="13"/>
        <v>0.25</v>
      </c>
      <c r="L38" s="22"/>
      <c r="M38" s="55">
        <f>1-(G38/'Data Active Modular'!G41)</f>
        <v>0.50771698247108077</v>
      </c>
      <c r="N38" s="22"/>
      <c r="O38" s="23"/>
      <c r="P38" s="23"/>
      <c r="Q38" s="23"/>
      <c r="R38" s="23"/>
      <c r="S38" s="23"/>
      <c r="T38" s="23"/>
      <c r="U38" s="23"/>
      <c r="V38" s="23"/>
    </row>
    <row r="39" spans="1:22" s="24" customFormat="1" ht="12.6" customHeight="1" x14ac:dyDescent="0.3">
      <c r="A39" s="33">
        <v>32</v>
      </c>
      <c r="B39" s="26" t="s">
        <v>171</v>
      </c>
      <c r="C39" s="34" t="s">
        <v>172</v>
      </c>
      <c r="D39" s="33" t="s">
        <v>6</v>
      </c>
      <c r="E39" s="33">
        <v>1</v>
      </c>
      <c r="F39" s="33"/>
      <c r="G39" s="27">
        <v>867.1</v>
      </c>
      <c r="H39" s="27">
        <f t="shared" si="15"/>
        <v>867.1</v>
      </c>
      <c r="I39" s="27">
        <f t="shared" si="9"/>
        <v>1156.1333333333334</v>
      </c>
      <c r="J39" s="27">
        <f t="shared" si="16"/>
        <v>1156.1333333333334</v>
      </c>
      <c r="K39" s="35">
        <f t="shared" si="13"/>
        <v>0.25</v>
      </c>
      <c r="L39" s="22"/>
      <c r="M39" s="55">
        <f>1-(G39/'Data Active Modular'!G42)</f>
        <v>0.79053126932591222</v>
      </c>
      <c r="N39" s="22"/>
      <c r="O39" s="23"/>
      <c r="P39" s="23"/>
      <c r="Q39" s="23"/>
      <c r="R39" s="23"/>
      <c r="S39" s="23"/>
      <c r="T39" s="23"/>
      <c r="U39" s="23"/>
      <c r="V39" s="23"/>
    </row>
    <row r="40" spans="1:22" s="24" customFormat="1" ht="13.2" customHeight="1" x14ac:dyDescent="0.3">
      <c r="A40" s="25" t="s">
        <v>46</v>
      </c>
      <c r="B40" s="41" t="s">
        <v>173</v>
      </c>
      <c r="C40" s="41"/>
      <c r="D40" s="41"/>
      <c r="E40" s="41"/>
      <c r="F40" s="33"/>
      <c r="G40" s="27"/>
      <c r="H40" s="27"/>
      <c r="I40" s="27"/>
      <c r="J40" s="27"/>
      <c r="K40" s="35"/>
      <c r="L40" s="22"/>
      <c r="M40" s="22"/>
      <c r="N40" s="22"/>
      <c r="O40" s="23"/>
      <c r="P40" s="23"/>
      <c r="Q40" s="23"/>
      <c r="R40" s="23"/>
      <c r="S40" s="23"/>
      <c r="T40" s="23"/>
      <c r="U40" s="23"/>
      <c r="V40" s="23"/>
    </row>
    <row r="41" spans="1:22" s="24" customFormat="1" ht="12.6" customHeight="1" x14ac:dyDescent="0.3">
      <c r="A41" s="33">
        <v>33</v>
      </c>
      <c r="B41" s="26" t="s">
        <v>174</v>
      </c>
      <c r="C41" s="34" t="s">
        <v>175</v>
      </c>
      <c r="D41" s="33" t="s">
        <v>6</v>
      </c>
      <c r="E41" s="33">
        <v>4</v>
      </c>
      <c r="F41" s="33"/>
      <c r="G41" s="27">
        <v>7353.83</v>
      </c>
      <c r="H41" s="27">
        <f t="shared" si="12"/>
        <v>29415.32</v>
      </c>
      <c r="I41" s="27">
        <f t="shared" si="9"/>
        <v>9805.1066666666666</v>
      </c>
      <c r="J41" s="27">
        <f t="shared" si="16"/>
        <v>39220.426666666666</v>
      </c>
      <c r="K41" s="35">
        <f t="shared" si="13"/>
        <v>0.25</v>
      </c>
      <c r="L41" s="22"/>
      <c r="M41" s="22"/>
      <c r="N41" s="22"/>
      <c r="O41" s="23"/>
      <c r="P41" s="23"/>
      <c r="Q41" s="23"/>
      <c r="R41" s="23"/>
      <c r="S41" s="23"/>
      <c r="T41" s="23"/>
      <c r="U41" s="23"/>
      <c r="V41" s="23"/>
    </row>
    <row r="42" spans="1:22" s="24" customFormat="1" ht="12.6" customHeight="1" x14ac:dyDescent="0.3">
      <c r="A42" s="33">
        <v>34</v>
      </c>
      <c r="B42" s="26" t="s">
        <v>176</v>
      </c>
      <c r="C42" s="34" t="s">
        <v>177</v>
      </c>
      <c r="D42" s="33" t="s">
        <v>6</v>
      </c>
      <c r="E42" s="33">
        <v>48</v>
      </c>
      <c r="F42" s="33"/>
      <c r="G42" s="27">
        <v>423.39</v>
      </c>
      <c r="H42" s="27">
        <f t="shared" si="12"/>
        <v>20322.72</v>
      </c>
      <c r="I42" s="27">
        <f t="shared" si="9"/>
        <v>564.52</v>
      </c>
      <c r="J42" s="27">
        <f t="shared" si="16"/>
        <v>27096.959999999999</v>
      </c>
      <c r="K42" s="35">
        <f t="shared" si="13"/>
        <v>0.25</v>
      </c>
      <c r="L42" s="22"/>
      <c r="M42" s="22"/>
      <c r="N42" s="22"/>
      <c r="O42" s="23"/>
      <c r="P42" s="23"/>
      <c r="Q42" s="23"/>
      <c r="R42" s="23"/>
      <c r="S42" s="23"/>
      <c r="T42" s="23"/>
      <c r="U42" s="23"/>
      <c r="V42" s="23"/>
    </row>
    <row r="43" spans="1:22" s="24" customFormat="1" ht="13.2" customHeight="1" x14ac:dyDescent="0.3">
      <c r="A43" s="25" t="s">
        <v>46</v>
      </c>
      <c r="B43" s="41"/>
      <c r="C43" s="41"/>
      <c r="D43" s="41"/>
      <c r="E43" s="41"/>
      <c r="F43" s="33"/>
      <c r="G43" s="27"/>
      <c r="H43" s="27"/>
      <c r="I43" s="27"/>
      <c r="J43" s="27"/>
      <c r="K43" s="35"/>
      <c r="L43" s="22"/>
      <c r="M43" s="22"/>
      <c r="N43" s="22"/>
      <c r="O43" s="23"/>
      <c r="P43" s="23"/>
      <c r="Q43" s="23"/>
      <c r="R43" s="23"/>
      <c r="S43" s="23"/>
      <c r="T43" s="23"/>
      <c r="U43" s="23"/>
      <c r="V43" s="23"/>
    </row>
    <row r="44" spans="1:22" s="24" customFormat="1" ht="19.8" customHeight="1" x14ac:dyDescent="0.3">
      <c r="A44" s="33"/>
      <c r="B44" s="26" t="s">
        <v>11</v>
      </c>
      <c r="C44" s="34" t="s">
        <v>125</v>
      </c>
      <c r="D44" s="33" t="s">
        <v>48</v>
      </c>
      <c r="E44" s="33">
        <v>0</v>
      </c>
      <c r="F44" s="33"/>
      <c r="G44" s="27"/>
      <c r="H44" s="27">
        <f t="shared" si="4"/>
        <v>0</v>
      </c>
      <c r="I44" s="27">
        <v>49000</v>
      </c>
      <c r="J44" s="27">
        <f t="shared" si="6"/>
        <v>0</v>
      </c>
      <c r="K44" s="35">
        <f t="shared" si="13"/>
        <v>1</v>
      </c>
      <c r="L44" s="40"/>
      <c r="M44" s="37"/>
      <c r="N44" s="37"/>
    </row>
    <row r="45" spans="1:22" x14ac:dyDescent="0.3">
      <c r="A45" s="28"/>
      <c r="B45" s="28"/>
      <c r="C45" s="28" t="s">
        <v>179</v>
      </c>
      <c r="D45" s="56" t="s">
        <v>13</v>
      </c>
      <c r="E45" s="56"/>
      <c r="F45" s="56"/>
      <c r="G45" s="56"/>
      <c r="H45" s="29">
        <f>SUM(H2:H44)</f>
        <v>421457.91000000003</v>
      </c>
      <c r="I45" s="29" t="s">
        <v>1</v>
      </c>
      <c r="J45" s="29">
        <f>SUM(J2:J44)</f>
        <v>561943.88</v>
      </c>
      <c r="K45" s="30">
        <f>1-(H45/J45)</f>
        <v>0.25</v>
      </c>
    </row>
  </sheetData>
  <mergeCells count="1">
    <mergeCell ref="D45:G45"/>
  </mergeCells>
  <pageMargins left="0.7" right="0.7" top="0.75" bottom="0.75" header="0.3" footer="0.3"/>
  <pageSetup paperSize="9" scale="3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2023-6BD2-489D-BBB3-6199EB0240BC}">
  <sheetPr>
    <tabColor rgb="FF92D050"/>
    <pageSetUpPr fitToPage="1"/>
  </sheetPr>
  <dimension ref="A1:V54"/>
  <sheetViews>
    <sheetView topLeftCell="A33" zoomScale="115" zoomScaleNormal="115" workbookViewId="0">
      <selection activeCell="C40" sqref="C40"/>
    </sheetView>
  </sheetViews>
  <sheetFormatPr defaultRowHeight="14.4" x14ac:dyDescent="0.3"/>
  <cols>
    <col min="1" max="1" width="4" style="31" bestFit="1" customWidth="1"/>
    <col min="2" max="2" width="16.44140625" style="31" customWidth="1"/>
    <col min="3" max="3" width="69.33203125" style="31" customWidth="1"/>
    <col min="4" max="4" width="7.109375" style="31" customWidth="1"/>
    <col min="5" max="5" width="7.88671875" style="31" bestFit="1" customWidth="1"/>
    <col min="6" max="6" width="10.109375" style="31" hidden="1" customWidth="1"/>
    <col min="7" max="7" width="18.33203125" style="36" bestFit="1" customWidth="1"/>
    <col min="8" max="8" width="13.88671875" style="36" customWidth="1"/>
    <col min="9" max="9" width="11.44140625" style="36" customWidth="1"/>
    <col min="10" max="10" width="13.88671875" style="36" customWidth="1"/>
    <col min="11" max="11" width="7" style="32" bestFit="1" customWidth="1"/>
    <col min="12" max="12" width="10" bestFit="1" customWidth="1"/>
  </cols>
  <sheetData>
    <row r="1" spans="1:22" x14ac:dyDescent="0.3">
      <c r="A1" s="28" t="s">
        <v>0</v>
      </c>
      <c r="B1" s="28" t="s">
        <v>3</v>
      </c>
      <c r="C1" s="28" t="s">
        <v>2</v>
      </c>
      <c r="D1" s="28" t="s">
        <v>4</v>
      </c>
      <c r="E1" s="28" t="s">
        <v>5</v>
      </c>
      <c r="F1" s="29" t="s">
        <v>51</v>
      </c>
      <c r="G1" s="29" t="s">
        <v>50</v>
      </c>
      <c r="H1" s="29" t="s">
        <v>8</v>
      </c>
      <c r="I1" s="29" t="s">
        <v>9</v>
      </c>
      <c r="J1" s="29" t="s">
        <v>8</v>
      </c>
      <c r="K1" s="28" t="s">
        <v>14</v>
      </c>
      <c r="L1">
        <v>3.75</v>
      </c>
      <c r="M1" s="48" t="s">
        <v>123</v>
      </c>
      <c r="N1">
        <v>0.75</v>
      </c>
      <c r="O1" s="48" t="s">
        <v>124</v>
      </c>
      <c r="P1">
        <v>0.83</v>
      </c>
    </row>
    <row r="2" spans="1:22" s="23" customFormat="1" x14ac:dyDescent="0.3">
      <c r="A2" s="33">
        <v>59</v>
      </c>
      <c r="B2" s="41" t="s">
        <v>126</v>
      </c>
      <c r="C2" s="41"/>
      <c r="D2" s="41"/>
      <c r="E2" s="41"/>
      <c r="F2" s="41"/>
      <c r="G2" s="41"/>
      <c r="H2" s="41"/>
      <c r="I2" s="41"/>
      <c r="J2" s="41"/>
      <c r="K2" s="41"/>
      <c r="L2" s="22"/>
      <c r="M2" s="22"/>
      <c r="N2" s="22"/>
    </row>
    <row r="3" spans="1:22" s="23" customFormat="1" x14ac:dyDescent="0.3">
      <c r="A3" s="33">
        <v>60</v>
      </c>
      <c r="B3" s="41" t="s">
        <v>181</v>
      </c>
      <c r="C3" s="41"/>
      <c r="D3" s="41"/>
      <c r="E3" s="41"/>
      <c r="F3" s="41"/>
      <c r="G3" s="41"/>
      <c r="H3" s="41"/>
      <c r="I3" s="41"/>
      <c r="J3" s="41"/>
      <c r="K3" s="41"/>
      <c r="L3" s="22"/>
      <c r="M3" s="22"/>
      <c r="N3" s="22"/>
    </row>
    <row r="4" spans="1:22" s="24" customFormat="1" x14ac:dyDescent="0.3">
      <c r="A4" s="33">
        <v>61</v>
      </c>
      <c r="B4" s="41" t="s">
        <v>182</v>
      </c>
      <c r="C4" s="41"/>
      <c r="D4" s="41"/>
      <c r="E4" s="41"/>
      <c r="F4" s="27"/>
      <c r="G4" s="41"/>
      <c r="H4" s="41"/>
      <c r="I4" s="41"/>
      <c r="J4" s="41"/>
      <c r="K4" s="41"/>
      <c r="L4" s="37"/>
      <c r="M4" s="37"/>
      <c r="N4" s="37"/>
    </row>
    <row r="5" spans="1:22" s="24" customFormat="1" x14ac:dyDescent="0.3">
      <c r="A5" s="33">
        <v>62</v>
      </c>
      <c r="B5" s="26" t="s">
        <v>183</v>
      </c>
      <c r="C5" s="34" t="s">
        <v>184</v>
      </c>
      <c r="D5" s="33" t="s">
        <v>6</v>
      </c>
      <c r="E5" s="33">
        <v>1</v>
      </c>
      <c r="F5" s="33"/>
      <c r="G5" s="27">
        <v>12969</v>
      </c>
      <c r="H5" s="27">
        <f t="shared" ref="H5:H9" si="0">G5*E5</f>
        <v>12969</v>
      </c>
      <c r="I5" s="27">
        <f t="shared" ref="I5:I9" si="1">G5/$N$1</f>
        <v>17292</v>
      </c>
      <c r="J5" s="27">
        <f t="shared" ref="J5:J9" si="2">I5*E5</f>
        <v>17292</v>
      </c>
      <c r="K5" s="35">
        <f t="shared" ref="K5:K9" si="3">1-(G5/I5)</f>
        <v>0.25</v>
      </c>
      <c r="L5" s="37"/>
      <c r="M5" s="37"/>
      <c r="N5" s="37"/>
    </row>
    <row r="6" spans="1:22" s="24" customFormat="1" x14ac:dyDescent="0.3">
      <c r="A6" s="33">
        <v>63</v>
      </c>
      <c r="B6" s="26" t="s">
        <v>185</v>
      </c>
      <c r="C6" s="34" t="s">
        <v>186</v>
      </c>
      <c r="D6" s="33" t="s">
        <v>6</v>
      </c>
      <c r="E6" s="33">
        <v>2</v>
      </c>
      <c r="F6" s="33"/>
      <c r="G6" s="27">
        <v>7920</v>
      </c>
      <c r="H6" s="27">
        <f t="shared" si="0"/>
        <v>15840</v>
      </c>
      <c r="I6" s="27">
        <f t="shared" si="1"/>
        <v>10560</v>
      </c>
      <c r="J6" s="27">
        <f t="shared" si="2"/>
        <v>21120</v>
      </c>
      <c r="K6" s="35">
        <f t="shared" si="3"/>
        <v>0.25</v>
      </c>
      <c r="L6" s="37"/>
      <c r="M6" s="37"/>
      <c r="N6" s="37"/>
    </row>
    <row r="7" spans="1:22" s="24" customFormat="1" x14ac:dyDescent="0.3">
      <c r="A7" s="33">
        <v>64</v>
      </c>
      <c r="B7" s="26" t="s">
        <v>187</v>
      </c>
      <c r="C7" s="34" t="s">
        <v>188</v>
      </c>
      <c r="D7" s="33" t="s">
        <v>6</v>
      </c>
      <c r="E7" s="33">
        <v>2</v>
      </c>
      <c r="F7" s="33"/>
      <c r="G7" s="27">
        <v>10296</v>
      </c>
      <c r="H7" s="27">
        <f t="shared" si="0"/>
        <v>20592</v>
      </c>
      <c r="I7" s="27">
        <f t="shared" si="1"/>
        <v>13728</v>
      </c>
      <c r="J7" s="27">
        <f t="shared" si="2"/>
        <v>27456</v>
      </c>
      <c r="K7" s="35">
        <f t="shared" si="3"/>
        <v>0.25</v>
      </c>
      <c r="L7" s="37"/>
      <c r="M7" s="37"/>
      <c r="N7" s="37"/>
    </row>
    <row r="8" spans="1:22" s="24" customFormat="1" x14ac:dyDescent="0.3">
      <c r="A8" s="33">
        <v>65</v>
      </c>
      <c r="B8" s="26" t="s">
        <v>189</v>
      </c>
      <c r="C8" s="34" t="s">
        <v>190</v>
      </c>
      <c r="D8" s="33" t="s">
        <v>6</v>
      </c>
      <c r="E8" s="33">
        <v>1</v>
      </c>
      <c r="F8" s="33"/>
      <c r="G8" s="27">
        <v>15642</v>
      </c>
      <c r="H8" s="27">
        <f t="shared" si="0"/>
        <v>15642</v>
      </c>
      <c r="I8" s="27">
        <f t="shared" si="1"/>
        <v>20856</v>
      </c>
      <c r="J8" s="27">
        <f t="shared" si="2"/>
        <v>20856</v>
      </c>
      <c r="K8" s="35">
        <f t="shared" si="3"/>
        <v>0.25</v>
      </c>
      <c r="L8" s="40"/>
      <c r="M8" s="37"/>
      <c r="N8" s="37"/>
    </row>
    <row r="9" spans="1:22" s="24" customFormat="1" x14ac:dyDescent="0.3">
      <c r="A9" s="33">
        <v>66</v>
      </c>
      <c r="B9" s="26" t="s">
        <v>191</v>
      </c>
      <c r="C9" s="34" t="s">
        <v>192</v>
      </c>
      <c r="D9" s="33" t="s">
        <v>6</v>
      </c>
      <c r="E9" s="33">
        <v>1</v>
      </c>
      <c r="F9" s="33"/>
      <c r="G9" s="27">
        <v>17127</v>
      </c>
      <c r="H9" s="27">
        <f t="shared" si="0"/>
        <v>17127</v>
      </c>
      <c r="I9" s="27">
        <f t="shared" si="1"/>
        <v>22836</v>
      </c>
      <c r="J9" s="27">
        <f t="shared" si="2"/>
        <v>22836</v>
      </c>
      <c r="K9" s="35">
        <f t="shared" si="3"/>
        <v>0.25</v>
      </c>
      <c r="L9" s="40"/>
      <c r="M9" s="37"/>
      <c r="N9" s="37"/>
    </row>
    <row r="10" spans="1:22" s="23" customFormat="1" x14ac:dyDescent="0.3">
      <c r="A10" s="33">
        <v>67</v>
      </c>
      <c r="B10" s="41" t="s">
        <v>193</v>
      </c>
      <c r="C10" s="41"/>
      <c r="D10" s="41"/>
      <c r="E10" s="41"/>
      <c r="F10" s="41"/>
      <c r="G10" s="41"/>
      <c r="H10" s="41"/>
      <c r="I10" s="41"/>
      <c r="J10" s="41"/>
      <c r="K10" s="41"/>
      <c r="L10" s="22"/>
      <c r="M10" s="22"/>
      <c r="N10" s="22"/>
    </row>
    <row r="11" spans="1:22" s="24" customFormat="1" x14ac:dyDescent="0.3">
      <c r="A11" s="33">
        <v>68</v>
      </c>
      <c r="B11" s="26" t="s">
        <v>194</v>
      </c>
      <c r="C11" s="34" t="s">
        <v>195</v>
      </c>
      <c r="D11" s="33" t="s">
        <v>6</v>
      </c>
      <c r="E11" s="33">
        <v>2</v>
      </c>
      <c r="F11" s="33"/>
      <c r="G11" s="27">
        <v>1815</v>
      </c>
      <c r="H11" s="27">
        <f>G11*E11</f>
        <v>3630</v>
      </c>
      <c r="I11" s="27">
        <f>G11/$N$1</f>
        <v>2420</v>
      </c>
      <c r="J11" s="27">
        <f>I11*E11</f>
        <v>4840</v>
      </c>
      <c r="K11" s="35">
        <f>1-(G11/I11)</f>
        <v>0.25</v>
      </c>
      <c r="L11" s="37">
        <f>SUM(I2:I21)</f>
        <v>189111.25333333336</v>
      </c>
      <c r="M11" s="37"/>
      <c r="N11" s="37"/>
    </row>
    <row r="12" spans="1:22" s="24" customFormat="1" x14ac:dyDescent="0.3">
      <c r="A12" s="33">
        <v>69</v>
      </c>
      <c r="B12" s="41" t="s">
        <v>196</v>
      </c>
      <c r="C12" s="41"/>
      <c r="D12" s="41"/>
      <c r="E12" s="41"/>
      <c r="F12" s="33"/>
      <c r="G12" s="41"/>
      <c r="H12" s="41"/>
      <c r="I12" s="41"/>
      <c r="J12" s="41"/>
      <c r="K12" s="41"/>
      <c r="L12" s="37"/>
      <c r="M12" s="37"/>
      <c r="N12" s="37"/>
    </row>
    <row r="13" spans="1:22" s="24" customFormat="1" x14ac:dyDescent="0.3">
      <c r="A13" s="33">
        <v>70</v>
      </c>
      <c r="B13" s="54" t="s">
        <v>197</v>
      </c>
      <c r="C13" s="54" t="s">
        <v>198</v>
      </c>
      <c r="D13" s="33" t="s">
        <v>6</v>
      </c>
      <c r="E13" s="33">
        <v>1</v>
      </c>
      <c r="F13" s="33"/>
      <c r="G13" s="27">
        <v>7524</v>
      </c>
      <c r="H13" s="27">
        <f t="shared" ref="H13:H50" si="4">G13*E13</f>
        <v>7524</v>
      </c>
      <c r="I13" s="27">
        <f t="shared" ref="I13:I42" si="5">G13/$N$1</f>
        <v>10032</v>
      </c>
      <c r="J13" s="27">
        <f t="shared" ref="J13:J50" si="6">I13*E13</f>
        <v>10032</v>
      </c>
      <c r="K13" s="35">
        <f t="shared" ref="K13:K50" si="7">1-(G13/I13)</f>
        <v>0.25</v>
      </c>
      <c r="L13" s="40"/>
      <c r="M13" s="37"/>
      <c r="N13" s="37"/>
    </row>
    <row r="14" spans="1:22" s="24" customFormat="1" x14ac:dyDescent="0.3">
      <c r="A14" s="33">
        <v>71</v>
      </c>
      <c r="B14" s="41" t="s">
        <v>199</v>
      </c>
      <c r="C14" s="41"/>
      <c r="D14" s="41"/>
      <c r="E14" s="41"/>
      <c r="F14" s="33"/>
      <c r="G14" s="41"/>
      <c r="H14" s="41"/>
      <c r="I14" s="41"/>
      <c r="J14" s="41"/>
      <c r="K14" s="41"/>
      <c r="L14" s="40"/>
      <c r="M14" s="37"/>
      <c r="N14" s="37"/>
    </row>
    <row r="15" spans="1:22" s="24" customFormat="1" x14ac:dyDescent="0.3">
      <c r="A15" s="33">
        <v>72</v>
      </c>
      <c r="B15" s="26" t="s">
        <v>136</v>
      </c>
      <c r="C15" s="34" t="s">
        <v>137</v>
      </c>
      <c r="D15" s="33" t="s">
        <v>6</v>
      </c>
      <c r="E15" s="33">
        <v>16</v>
      </c>
      <c r="F15" s="33"/>
      <c r="G15" s="27">
        <v>363.83</v>
      </c>
      <c r="H15" s="27">
        <f t="shared" si="4"/>
        <v>5821.28</v>
      </c>
      <c r="I15" s="27">
        <f t="shared" si="5"/>
        <v>485.10666666666663</v>
      </c>
      <c r="J15" s="27">
        <f t="shared" si="6"/>
        <v>7761.706666666666</v>
      </c>
      <c r="K15" s="35">
        <f t="shared" si="7"/>
        <v>0.25</v>
      </c>
      <c r="L15" s="22"/>
      <c r="M15" s="22"/>
      <c r="N15" s="22"/>
      <c r="O15" s="23"/>
      <c r="P15" s="23"/>
      <c r="Q15" s="23"/>
      <c r="R15" s="23"/>
      <c r="S15" s="23"/>
      <c r="T15" s="23"/>
      <c r="U15" s="23"/>
      <c r="V15" s="23"/>
    </row>
    <row r="16" spans="1:22" s="24" customFormat="1" x14ac:dyDescent="0.3">
      <c r="A16" s="33">
        <v>73</v>
      </c>
      <c r="B16" s="41" t="s">
        <v>200</v>
      </c>
      <c r="C16" s="41"/>
      <c r="D16" s="41"/>
      <c r="E16" s="41"/>
      <c r="F16" s="33"/>
      <c r="G16" s="41"/>
      <c r="H16" s="41"/>
      <c r="I16" s="41"/>
      <c r="J16" s="41"/>
      <c r="K16" s="41"/>
      <c r="L16" s="22"/>
      <c r="M16" s="22"/>
      <c r="N16" s="22"/>
      <c r="O16" s="23"/>
      <c r="P16" s="23"/>
      <c r="Q16" s="23"/>
      <c r="R16" s="23"/>
      <c r="S16" s="23"/>
      <c r="T16" s="23"/>
      <c r="U16" s="23"/>
      <c r="V16" s="23"/>
    </row>
    <row r="17" spans="1:22" s="24" customFormat="1" x14ac:dyDescent="0.3">
      <c r="A17" s="33">
        <v>74</v>
      </c>
      <c r="B17" s="26" t="s">
        <v>201</v>
      </c>
      <c r="C17" s="34" t="s">
        <v>202</v>
      </c>
      <c r="D17" s="33" t="s">
        <v>6</v>
      </c>
      <c r="E17" s="33">
        <v>1</v>
      </c>
      <c r="F17" s="33"/>
      <c r="G17" s="27">
        <v>39.93</v>
      </c>
      <c r="H17" s="27">
        <f t="shared" ref="H17" si="8">G17*E17</f>
        <v>39.93</v>
      </c>
      <c r="I17" s="27">
        <f t="shared" ref="I17" si="9">G17/$N$1</f>
        <v>53.24</v>
      </c>
      <c r="J17" s="27">
        <f t="shared" ref="J17" si="10">I17*E17</f>
        <v>53.24</v>
      </c>
      <c r="K17" s="35">
        <f t="shared" si="7"/>
        <v>0.25</v>
      </c>
      <c r="L17" s="22"/>
      <c r="M17" s="22"/>
      <c r="N17" s="22"/>
      <c r="O17" s="23"/>
      <c r="P17" s="23"/>
      <c r="Q17" s="23"/>
      <c r="R17" s="23"/>
      <c r="S17" s="23"/>
      <c r="T17" s="23"/>
      <c r="U17" s="23"/>
      <c r="V17" s="23"/>
    </row>
    <row r="18" spans="1:22" s="24" customFormat="1" x14ac:dyDescent="0.3">
      <c r="A18" s="33">
        <v>75</v>
      </c>
      <c r="B18" s="41" t="s">
        <v>203</v>
      </c>
      <c r="C18" s="41"/>
      <c r="D18" s="41"/>
      <c r="E18" s="41"/>
      <c r="F18" s="33"/>
      <c r="G18" s="41"/>
      <c r="H18" s="41"/>
      <c r="I18" s="41"/>
      <c r="J18" s="41"/>
      <c r="K18" s="41"/>
      <c r="L18" s="22"/>
      <c r="M18" s="22"/>
      <c r="N18" s="22"/>
      <c r="O18" s="23"/>
      <c r="P18" s="23"/>
      <c r="Q18" s="23"/>
      <c r="R18" s="23"/>
      <c r="S18" s="23"/>
      <c r="T18" s="23"/>
      <c r="U18" s="23"/>
      <c r="V18" s="23"/>
    </row>
    <row r="19" spans="1:22" s="24" customFormat="1" ht="41.4" x14ac:dyDescent="0.3">
      <c r="A19" s="33">
        <v>76</v>
      </c>
      <c r="B19" s="26" t="s">
        <v>204</v>
      </c>
      <c r="C19" s="34" t="s">
        <v>205</v>
      </c>
      <c r="D19" s="33" t="s">
        <v>6</v>
      </c>
      <c r="E19" s="33">
        <v>1</v>
      </c>
      <c r="F19" s="33"/>
      <c r="G19" s="27">
        <v>17743.57</v>
      </c>
      <c r="H19" s="27">
        <f t="shared" si="4"/>
        <v>17743.57</v>
      </c>
      <c r="I19" s="27">
        <f t="shared" si="5"/>
        <v>23658.093333333334</v>
      </c>
      <c r="J19" s="27">
        <f t="shared" si="6"/>
        <v>23658.093333333334</v>
      </c>
      <c r="K19" s="35">
        <f t="shared" si="7"/>
        <v>0.25</v>
      </c>
      <c r="L19" s="22"/>
      <c r="M19" s="22"/>
      <c r="N19" s="22"/>
      <c r="O19" s="23"/>
      <c r="P19" s="23"/>
      <c r="Q19" s="23"/>
      <c r="R19" s="23"/>
      <c r="S19" s="23"/>
      <c r="T19" s="23"/>
      <c r="U19" s="23"/>
      <c r="V19" s="23"/>
    </row>
    <row r="20" spans="1:22" s="24" customFormat="1" ht="41.4" x14ac:dyDescent="0.3">
      <c r="A20" s="33">
        <v>77</v>
      </c>
      <c r="B20" s="26" t="s">
        <v>206</v>
      </c>
      <c r="C20" s="34" t="s">
        <v>207</v>
      </c>
      <c r="D20" s="33" t="s">
        <v>6</v>
      </c>
      <c r="E20" s="33">
        <v>1</v>
      </c>
      <c r="F20" s="33"/>
      <c r="G20" s="27">
        <v>16205.11</v>
      </c>
      <c r="H20" s="27">
        <f t="shared" si="4"/>
        <v>16205.11</v>
      </c>
      <c r="I20" s="27">
        <f t="shared" si="5"/>
        <v>21606.813333333335</v>
      </c>
      <c r="J20" s="27">
        <f t="shared" si="6"/>
        <v>21606.813333333335</v>
      </c>
      <c r="K20" s="35">
        <f t="shared" si="7"/>
        <v>0.25</v>
      </c>
      <c r="L20" s="22"/>
      <c r="M20" s="22"/>
      <c r="N20" s="22"/>
      <c r="O20" s="23"/>
      <c r="P20" s="23"/>
      <c r="Q20" s="23"/>
      <c r="R20" s="23"/>
      <c r="S20" s="23"/>
      <c r="T20" s="23"/>
      <c r="U20" s="23"/>
      <c r="V20" s="23"/>
    </row>
    <row r="21" spans="1:22" s="24" customFormat="1" ht="27.6" x14ac:dyDescent="0.3">
      <c r="A21" s="33">
        <v>78</v>
      </c>
      <c r="B21" s="26" t="s">
        <v>208</v>
      </c>
      <c r="C21" s="34" t="s">
        <v>209</v>
      </c>
      <c r="D21" s="33"/>
      <c r="E21" s="33">
        <v>1</v>
      </c>
      <c r="F21" s="33"/>
      <c r="G21" s="27">
        <v>34188</v>
      </c>
      <c r="H21" s="27">
        <f t="shared" si="4"/>
        <v>34188</v>
      </c>
      <c r="I21" s="27">
        <f t="shared" si="5"/>
        <v>45584</v>
      </c>
      <c r="J21" s="27">
        <f t="shared" si="6"/>
        <v>45584</v>
      </c>
      <c r="K21" s="35">
        <f t="shared" si="7"/>
        <v>0.25</v>
      </c>
      <c r="L21" s="22"/>
      <c r="M21" s="22"/>
      <c r="N21" s="22"/>
      <c r="O21" s="23"/>
      <c r="P21" s="23"/>
      <c r="Q21" s="23"/>
      <c r="R21" s="23"/>
      <c r="S21" s="23"/>
      <c r="T21" s="23"/>
      <c r="U21" s="23"/>
      <c r="V21" s="23"/>
    </row>
    <row r="22" spans="1:22" s="24" customFormat="1" x14ac:dyDescent="0.3">
      <c r="A22" s="33">
        <v>79</v>
      </c>
      <c r="B22" s="41" t="s">
        <v>140</v>
      </c>
      <c r="C22" s="41"/>
      <c r="D22" s="41"/>
      <c r="E22" s="41"/>
      <c r="F22" s="41"/>
      <c r="G22" s="41"/>
      <c r="H22" s="41"/>
      <c r="I22" s="41"/>
      <c r="J22" s="41"/>
      <c r="K22" s="41"/>
      <c r="L22" s="22"/>
      <c r="M22" s="22"/>
      <c r="N22" s="22"/>
      <c r="O22" s="23"/>
      <c r="P22" s="23"/>
      <c r="Q22" s="23"/>
      <c r="R22" s="23"/>
      <c r="S22" s="23"/>
      <c r="T22" s="23"/>
      <c r="U22" s="23"/>
      <c r="V22" s="23"/>
    </row>
    <row r="23" spans="1:22" s="24" customFormat="1" ht="27.6" x14ac:dyDescent="0.3">
      <c r="A23" s="33">
        <v>80</v>
      </c>
      <c r="B23" s="26" t="s">
        <v>145</v>
      </c>
      <c r="C23" s="34" t="s">
        <v>146</v>
      </c>
      <c r="D23" s="33" t="s">
        <v>6</v>
      </c>
      <c r="E23" s="33">
        <v>8</v>
      </c>
      <c r="F23" s="33"/>
      <c r="G23" s="27">
        <v>3239.52</v>
      </c>
      <c r="H23" s="27">
        <f t="shared" si="4"/>
        <v>25916.16</v>
      </c>
      <c r="I23" s="27">
        <f t="shared" si="5"/>
        <v>4319.3599999999997</v>
      </c>
      <c r="J23" s="27">
        <f t="shared" si="6"/>
        <v>34554.879999999997</v>
      </c>
      <c r="K23" s="35">
        <f t="shared" si="7"/>
        <v>0.25</v>
      </c>
      <c r="L23" s="22"/>
      <c r="M23" s="22"/>
      <c r="N23" s="22"/>
      <c r="O23" s="23"/>
      <c r="P23" s="23"/>
      <c r="Q23" s="23"/>
      <c r="R23" s="23"/>
      <c r="S23" s="23"/>
      <c r="T23" s="23"/>
      <c r="U23" s="23"/>
      <c r="V23" s="23"/>
    </row>
    <row r="24" spans="1:22" s="24" customFormat="1" x14ac:dyDescent="0.3">
      <c r="A24" s="33">
        <v>81</v>
      </c>
      <c r="B24" s="26" t="s">
        <v>147</v>
      </c>
      <c r="C24" s="34" t="s">
        <v>148</v>
      </c>
      <c r="D24" s="33" t="s">
        <v>6</v>
      </c>
      <c r="E24" s="33">
        <v>8</v>
      </c>
      <c r="F24" s="33"/>
      <c r="G24" s="27">
        <v>415.32</v>
      </c>
      <c r="H24" s="27">
        <f t="shared" si="4"/>
        <v>3322.56</v>
      </c>
      <c r="I24" s="27">
        <f t="shared" si="5"/>
        <v>553.76</v>
      </c>
      <c r="J24" s="27">
        <f t="shared" si="6"/>
        <v>4430.08</v>
      </c>
      <c r="K24" s="35">
        <f t="shared" si="7"/>
        <v>0.25</v>
      </c>
      <c r="L24" s="22"/>
      <c r="M24" s="22"/>
      <c r="N24" s="22"/>
      <c r="O24" s="23"/>
      <c r="P24" s="23"/>
      <c r="Q24" s="23"/>
      <c r="R24" s="23"/>
      <c r="S24" s="23"/>
      <c r="T24" s="23"/>
      <c r="U24" s="23"/>
      <c r="V24" s="23"/>
    </row>
    <row r="25" spans="1:22" s="24" customFormat="1" ht="27.6" x14ac:dyDescent="0.3">
      <c r="A25" s="33">
        <v>82</v>
      </c>
      <c r="B25" s="26" t="s">
        <v>149</v>
      </c>
      <c r="C25" s="34" t="s">
        <v>150</v>
      </c>
      <c r="D25" s="33" t="s">
        <v>6</v>
      </c>
      <c r="E25" s="33">
        <v>16</v>
      </c>
      <c r="F25" s="33"/>
      <c r="G25" s="27">
        <v>818.68</v>
      </c>
      <c r="H25" s="27">
        <f t="shared" si="4"/>
        <v>13098.88</v>
      </c>
      <c r="I25" s="27">
        <f t="shared" si="5"/>
        <v>1091.5733333333333</v>
      </c>
      <c r="J25" s="27">
        <f t="shared" si="6"/>
        <v>17465.173333333332</v>
      </c>
      <c r="K25" s="35">
        <f t="shared" si="7"/>
        <v>0.25</v>
      </c>
      <c r="L25" s="22"/>
      <c r="M25" s="22"/>
      <c r="N25" s="22"/>
      <c r="O25" s="23"/>
      <c r="P25" s="23"/>
      <c r="Q25" s="23"/>
      <c r="R25" s="23"/>
      <c r="S25" s="23"/>
      <c r="T25" s="23"/>
      <c r="U25" s="23"/>
      <c r="V25" s="23"/>
    </row>
    <row r="26" spans="1:22" s="24" customFormat="1" x14ac:dyDescent="0.3">
      <c r="A26" s="33">
        <v>83</v>
      </c>
      <c r="B26" s="26" t="s">
        <v>151</v>
      </c>
      <c r="C26" s="34" t="s">
        <v>152</v>
      </c>
      <c r="D26" s="33" t="s">
        <v>6</v>
      </c>
      <c r="E26" s="33">
        <v>8</v>
      </c>
      <c r="F26" s="33"/>
      <c r="G26" s="27">
        <v>201.85</v>
      </c>
      <c r="H26" s="27">
        <f t="shared" si="4"/>
        <v>1614.8</v>
      </c>
      <c r="I26" s="27">
        <f t="shared" si="5"/>
        <v>269.13333333333333</v>
      </c>
      <c r="J26" s="27">
        <f t="shared" si="6"/>
        <v>2153.0666666666666</v>
      </c>
      <c r="K26" s="35">
        <f t="shared" si="7"/>
        <v>0.25</v>
      </c>
      <c r="L26" s="22"/>
      <c r="M26" s="22"/>
      <c r="N26" s="22"/>
      <c r="O26" s="23"/>
      <c r="P26" s="23"/>
      <c r="Q26" s="23"/>
      <c r="R26" s="23"/>
      <c r="S26" s="23"/>
      <c r="T26" s="23"/>
      <c r="U26" s="23"/>
      <c r="V26" s="23"/>
    </row>
    <row r="27" spans="1:22" s="24" customFormat="1" ht="41.4" x14ac:dyDescent="0.3">
      <c r="A27" s="33">
        <v>84</v>
      </c>
      <c r="B27" s="26" t="s">
        <v>210</v>
      </c>
      <c r="C27" s="34" t="s">
        <v>211</v>
      </c>
      <c r="D27" s="33" t="s">
        <v>6</v>
      </c>
      <c r="E27" s="33">
        <v>8</v>
      </c>
      <c r="F27" s="33"/>
      <c r="G27" s="27">
        <v>3931.62</v>
      </c>
      <c r="H27" s="27">
        <f t="shared" si="4"/>
        <v>31452.959999999999</v>
      </c>
      <c r="I27" s="27">
        <f t="shared" si="5"/>
        <v>5242.16</v>
      </c>
      <c r="J27" s="27">
        <f t="shared" si="6"/>
        <v>41937.279999999999</v>
      </c>
      <c r="K27" s="35">
        <f t="shared" si="7"/>
        <v>0.25</v>
      </c>
      <c r="L27" s="22"/>
      <c r="M27" s="22"/>
      <c r="N27" s="22"/>
      <c r="O27" s="23"/>
      <c r="P27" s="23"/>
      <c r="Q27" s="23"/>
      <c r="R27" s="23"/>
      <c r="S27" s="23"/>
      <c r="T27" s="23"/>
      <c r="U27" s="23"/>
      <c r="V27" s="23"/>
    </row>
    <row r="28" spans="1:22" s="24" customFormat="1" x14ac:dyDescent="0.3">
      <c r="A28" s="33">
        <v>85</v>
      </c>
      <c r="B28" s="41" t="s">
        <v>140</v>
      </c>
      <c r="C28" s="41"/>
      <c r="D28" s="41"/>
      <c r="E28" s="41"/>
      <c r="F28" s="41"/>
      <c r="G28" s="41"/>
      <c r="H28" s="41"/>
      <c r="I28" s="41"/>
      <c r="J28" s="41"/>
      <c r="K28" s="41"/>
      <c r="L28" s="22"/>
      <c r="M28" s="22"/>
      <c r="N28" s="22"/>
      <c r="O28" s="23"/>
      <c r="P28" s="23"/>
      <c r="Q28" s="23"/>
      <c r="R28" s="23"/>
      <c r="S28" s="23"/>
      <c r="T28" s="23"/>
      <c r="U28" s="23"/>
      <c r="V28" s="23"/>
    </row>
    <row r="29" spans="1:22" s="24" customFormat="1" ht="27.6" x14ac:dyDescent="0.3">
      <c r="A29" s="33">
        <v>86</v>
      </c>
      <c r="B29" s="26" t="s">
        <v>145</v>
      </c>
      <c r="C29" s="34" t="s">
        <v>146</v>
      </c>
      <c r="D29" s="33" t="s">
        <v>6</v>
      </c>
      <c r="E29" s="33">
        <v>25</v>
      </c>
      <c r="F29" s="33"/>
      <c r="G29" s="27">
        <v>3239.52</v>
      </c>
      <c r="H29" s="27">
        <f t="shared" si="4"/>
        <v>80988</v>
      </c>
      <c r="I29" s="27">
        <f t="shared" si="5"/>
        <v>4319.3599999999997</v>
      </c>
      <c r="J29" s="27">
        <f t="shared" si="6"/>
        <v>107983.99999999999</v>
      </c>
      <c r="K29" s="35">
        <f t="shared" si="7"/>
        <v>0.25</v>
      </c>
      <c r="L29" s="22"/>
      <c r="M29" s="22"/>
      <c r="N29" s="22"/>
      <c r="O29" s="23"/>
      <c r="P29" s="23"/>
      <c r="Q29" s="23"/>
      <c r="R29" s="23"/>
      <c r="S29" s="23"/>
      <c r="T29" s="23"/>
      <c r="U29" s="23"/>
      <c r="V29" s="23"/>
    </row>
    <row r="30" spans="1:22" s="24" customFormat="1" x14ac:dyDescent="0.3">
      <c r="A30" s="33">
        <v>87</v>
      </c>
      <c r="B30" s="26" t="s">
        <v>147</v>
      </c>
      <c r="C30" s="34" t="s">
        <v>148</v>
      </c>
      <c r="D30" s="33" t="s">
        <v>6</v>
      </c>
      <c r="E30" s="33">
        <v>25</v>
      </c>
      <c r="F30" s="33"/>
      <c r="G30" s="27">
        <v>415.32</v>
      </c>
      <c r="H30" s="27">
        <f t="shared" si="4"/>
        <v>10383</v>
      </c>
      <c r="I30" s="27">
        <f t="shared" si="5"/>
        <v>553.76</v>
      </c>
      <c r="J30" s="27">
        <f t="shared" si="6"/>
        <v>13844</v>
      </c>
      <c r="K30" s="35">
        <f t="shared" si="7"/>
        <v>0.25</v>
      </c>
      <c r="L30" s="22"/>
      <c r="M30" s="22"/>
      <c r="N30" s="22"/>
      <c r="O30" s="23"/>
      <c r="P30" s="23"/>
      <c r="Q30" s="23"/>
      <c r="R30" s="23"/>
      <c r="S30" s="23"/>
      <c r="T30" s="23"/>
      <c r="U30" s="23"/>
      <c r="V30" s="23"/>
    </row>
    <row r="31" spans="1:22" s="47" customFormat="1" ht="13.2" customHeight="1" x14ac:dyDescent="0.3">
      <c r="A31" s="33">
        <v>88</v>
      </c>
      <c r="B31" s="26" t="s">
        <v>149</v>
      </c>
      <c r="C31" s="34" t="s">
        <v>150</v>
      </c>
      <c r="D31" s="33" t="s">
        <v>6</v>
      </c>
      <c r="E31" s="33">
        <v>50</v>
      </c>
      <c r="F31" s="49"/>
      <c r="G31" s="27">
        <v>818.68</v>
      </c>
      <c r="H31" s="27">
        <f t="shared" ref="H31:H33" si="11">G31*E31</f>
        <v>40934</v>
      </c>
      <c r="I31" s="27">
        <f t="shared" ref="I31:I33" si="12">G31/$N$1</f>
        <v>1091.5733333333333</v>
      </c>
      <c r="J31" s="27">
        <f t="shared" ref="J31:J33" si="13">I31*E31</f>
        <v>54578.666666666664</v>
      </c>
      <c r="K31" s="35">
        <f t="shared" ref="K31:K37" si="14">1-(G31/I31)</f>
        <v>0.25</v>
      </c>
      <c r="L31" s="22"/>
      <c r="M31" s="22"/>
      <c r="N31" s="22"/>
      <c r="O31" s="23"/>
      <c r="P31" s="23"/>
      <c r="Q31" s="23"/>
      <c r="R31" s="23"/>
      <c r="S31" s="23"/>
      <c r="T31" s="23"/>
      <c r="U31" s="23"/>
      <c r="V31" s="23"/>
    </row>
    <row r="32" spans="1:22" s="24" customFormat="1" ht="13.2" customHeight="1" x14ac:dyDescent="0.3">
      <c r="A32" s="33">
        <v>89</v>
      </c>
      <c r="B32" s="26" t="s">
        <v>151</v>
      </c>
      <c r="C32" s="34" t="s">
        <v>152</v>
      </c>
      <c r="D32" s="33" t="s">
        <v>6</v>
      </c>
      <c r="E32" s="33">
        <v>25</v>
      </c>
      <c r="F32" s="33"/>
      <c r="G32" s="27">
        <v>201.85</v>
      </c>
      <c r="H32" s="27">
        <f t="shared" si="11"/>
        <v>5046.25</v>
      </c>
      <c r="I32" s="27">
        <f t="shared" si="12"/>
        <v>269.13333333333333</v>
      </c>
      <c r="J32" s="27">
        <f t="shared" si="13"/>
        <v>6728.333333333333</v>
      </c>
      <c r="K32" s="35">
        <f t="shared" si="14"/>
        <v>0.25</v>
      </c>
      <c r="L32" s="22"/>
      <c r="M32" s="22"/>
      <c r="N32" s="22"/>
      <c r="O32" s="23"/>
      <c r="P32" s="23"/>
      <c r="Q32" s="23"/>
      <c r="R32" s="23"/>
      <c r="S32" s="23"/>
      <c r="T32" s="23"/>
      <c r="U32" s="23"/>
      <c r="V32" s="23"/>
    </row>
    <row r="33" spans="1:22" s="24" customFormat="1" ht="40.799999999999997" customHeight="1" x14ac:dyDescent="0.3">
      <c r="A33" s="33">
        <v>90</v>
      </c>
      <c r="B33" s="26" t="s">
        <v>210</v>
      </c>
      <c r="C33" s="34" t="s">
        <v>211</v>
      </c>
      <c r="D33" s="33" t="s">
        <v>6</v>
      </c>
      <c r="E33" s="33">
        <v>25</v>
      </c>
      <c r="F33" s="33"/>
      <c r="G33" s="27">
        <v>3931.62</v>
      </c>
      <c r="H33" s="27">
        <f t="shared" si="11"/>
        <v>98290.5</v>
      </c>
      <c r="I33" s="27">
        <f t="shared" si="12"/>
        <v>5242.16</v>
      </c>
      <c r="J33" s="27">
        <f t="shared" si="13"/>
        <v>131054</v>
      </c>
      <c r="K33" s="35">
        <f t="shared" si="14"/>
        <v>0.25</v>
      </c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3"/>
    </row>
    <row r="34" spans="1:22" s="24" customFormat="1" ht="13.2" customHeight="1" x14ac:dyDescent="0.3">
      <c r="A34" s="33">
        <v>91</v>
      </c>
      <c r="B34" s="41" t="s">
        <v>140</v>
      </c>
      <c r="C34" s="41"/>
      <c r="D34" s="41"/>
      <c r="E34" s="41"/>
      <c r="F34" s="41"/>
      <c r="G34" s="41"/>
      <c r="H34" s="41"/>
      <c r="I34" s="41"/>
      <c r="J34" s="41"/>
      <c r="K34" s="41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3"/>
    </row>
    <row r="35" spans="1:22" s="24" customFormat="1" ht="13.2" customHeight="1" x14ac:dyDescent="0.3">
      <c r="A35" s="33">
        <v>92</v>
      </c>
      <c r="B35" s="26" t="s">
        <v>157</v>
      </c>
      <c r="C35" s="34" t="s">
        <v>158</v>
      </c>
      <c r="D35" s="33" t="s">
        <v>6</v>
      </c>
      <c r="E35" s="33">
        <v>1</v>
      </c>
      <c r="F35" s="33"/>
      <c r="G35" s="27">
        <v>1972.78</v>
      </c>
      <c r="H35" s="27">
        <f t="shared" ref="H35:H39" si="15">G35*E35</f>
        <v>1972.78</v>
      </c>
      <c r="I35" s="27">
        <f t="shared" si="5"/>
        <v>2630.3733333333334</v>
      </c>
      <c r="J35" s="27">
        <f t="shared" ref="J35:J42" si="16">I35*E35</f>
        <v>2630.3733333333334</v>
      </c>
      <c r="K35" s="35">
        <f t="shared" si="14"/>
        <v>0.25</v>
      </c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3"/>
    </row>
    <row r="36" spans="1:22" s="24" customFormat="1" ht="13.2" customHeight="1" x14ac:dyDescent="0.3">
      <c r="A36" s="33">
        <v>93</v>
      </c>
      <c r="B36" s="26" t="s">
        <v>159</v>
      </c>
      <c r="C36" s="34" t="s">
        <v>160</v>
      </c>
      <c r="D36" s="33" t="s">
        <v>6</v>
      </c>
      <c r="E36" s="33">
        <v>1</v>
      </c>
      <c r="F36" s="33"/>
      <c r="G36" s="27">
        <v>1712.38</v>
      </c>
      <c r="H36" s="27">
        <f t="shared" si="15"/>
        <v>1712.38</v>
      </c>
      <c r="I36" s="27">
        <f t="shared" si="5"/>
        <v>2283.1733333333336</v>
      </c>
      <c r="J36" s="27">
        <f t="shared" si="16"/>
        <v>2283.1733333333336</v>
      </c>
      <c r="K36" s="35">
        <f t="shared" si="14"/>
        <v>0.25</v>
      </c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3"/>
    </row>
    <row r="37" spans="1:22" s="24" customFormat="1" ht="13.2" customHeight="1" x14ac:dyDescent="0.3">
      <c r="A37" s="33">
        <v>94</v>
      </c>
      <c r="B37" s="26" t="s">
        <v>161</v>
      </c>
      <c r="C37" s="34" t="s">
        <v>162</v>
      </c>
      <c r="D37" s="33" t="s">
        <v>6</v>
      </c>
      <c r="E37" s="33">
        <v>1</v>
      </c>
      <c r="F37" s="33"/>
      <c r="G37" s="27">
        <v>2998.63</v>
      </c>
      <c r="H37" s="27">
        <f t="shared" si="15"/>
        <v>2998.63</v>
      </c>
      <c r="I37" s="27">
        <f t="shared" si="5"/>
        <v>3998.1733333333336</v>
      </c>
      <c r="J37" s="27">
        <f t="shared" si="16"/>
        <v>3998.1733333333336</v>
      </c>
      <c r="K37" s="35">
        <f t="shared" si="14"/>
        <v>0.25</v>
      </c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</row>
    <row r="38" spans="1:22" s="24" customFormat="1" ht="13.2" customHeight="1" x14ac:dyDescent="0.3">
      <c r="A38" s="33">
        <v>95</v>
      </c>
      <c r="B38" s="26" t="s">
        <v>163</v>
      </c>
      <c r="C38" s="34" t="s">
        <v>164</v>
      </c>
      <c r="D38" s="33" t="s">
        <v>6</v>
      </c>
      <c r="E38" s="33">
        <v>4</v>
      </c>
      <c r="F38" s="33"/>
      <c r="G38" s="27">
        <v>421.14</v>
      </c>
      <c r="H38" s="27">
        <f t="shared" si="15"/>
        <v>1684.56</v>
      </c>
      <c r="I38" s="27">
        <f t="shared" si="5"/>
        <v>561.52</v>
      </c>
      <c r="J38" s="27">
        <f t="shared" si="16"/>
        <v>2246.08</v>
      </c>
      <c r="K38" s="35">
        <f t="shared" si="7"/>
        <v>0.25</v>
      </c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3"/>
    </row>
    <row r="39" spans="1:22" s="24" customFormat="1" ht="12.6" customHeight="1" x14ac:dyDescent="0.3">
      <c r="A39" s="33">
        <v>96</v>
      </c>
      <c r="B39" s="26" t="s">
        <v>165</v>
      </c>
      <c r="C39" s="34" t="s">
        <v>166</v>
      </c>
      <c r="D39" s="33" t="s">
        <v>6</v>
      </c>
      <c r="E39" s="33">
        <v>1</v>
      </c>
      <c r="F39" s="33"/>
      <c r="G39" s="27">
        <v>11.7</v>
      </c>
      <c r="H39" s="27">
        <f t="shared" si="15"/>
        <v>11.7</v>
      </c>
      <c r="I39" s="27">
        <f t="shared" si="5"/>
        <v>15.6</v>
      </c>
      <c r="J39" s="27">
        <f t="shared" si="16"/>
        <v>15.6</v>
      </c>
      <c r="K39" s="35">
        <f t="shared" si="7"/>
        <v>0.25</v>
      </c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3"/>
    </row>
    <row r="40" spans="1:22" s="24" customFormat="1" ht="31.2" customHeight="1" x14ac:dyDescent="0.3">
      <c r="A40" s="33">
        <v>97</v>
      </c>
      <c r="B40" s="26" t="s">
        <v>212</v>
      </c>
      <c r="C40" s="34" t="s">
        <v>213</v>
      </c>
      <c r="D40" s="33" t="s">
        <v>6</v>
      </c>
      <c r="E40" s="33">
        <v>1</v>
      </c>
      <c r="F40" s="33"/>
      <c r="G40" s="27">
        <v>2069.7600000000002</v>
      </c>
      <c r="H40" s="27">
        <f t="shared" ref="H40:H41" si="17">G40*E40</f>
        <v>2069.7600000000002</v>
      </c>
      <c r="I40" s="27">
        <f t="shared" ref="I40:I41" si="18">G40/$N$1</f>
        <v>2759.6800000000003</v>
      </c>
      <c r="J40" s="27">
        <f t="shared" ref="J40:J41" si="19">I40*E40</f>
        <v>2759.6800000000003</v>
      </c>
      <c r="K40" s="35">
        <f t="shared" si="7"/>
        <v>0.25</v>
      </c>
      <c r="L40" s="22"/>
      <c r="M40" s="22"/>
      <c r="N40" s="22"/>
      <c r="O40" s="23"/>
      <c r="P40" s="23"/>
      <c r="Q40" s="23"/>
      <c r="R40" s="23"/>
      <c r="S40" s="23"/>
      <c r="T40" s="23"/>
      <c r="U40" s="23"/>
      <c r="V40" s="23"/>
    </row>
    <row r="41" spans="1:22" s="24" customFormat="1" ht="25.8" customHeight="1" x14ac:dyDescent="0.3">
      <c r="A41" s="33">
        <v>98</v>
      </c>
      <c r="B41" s="26" t="s">
        <v>214</v>
      </c>
      <c r="C41" s="34" t="s">
        <v>215</v>
      </c>
      <c r="D41" s="33" t="s">
        <v>6</v>
      </c>
      <c r="E41" s="33">
        <v>1</v>
      </c>
      <c r="F41" s="33"/>
      <c r="G41" s="27">
        <v>3522.75</v>
      </c>
      <c r="H41" s="27">
        <f t="shared" si="17"/>
        <v>3522.75</v>
      </c>
      <c r="I41" s="27">
        <f t="shared" si="18"/>
        <v>4697</v>
      </c>
      <c r="J41" s="27">
        <f t="shared" si="19"/>
        <v>4697</v>
      </c>
      <c r="K41" s="35">
        <f t="shared" si="7"/>
        <v>0.25</v>
      </c>
      <c r="L41" s="22"/>
      <c r="M41" s="22"/>
      <c r="N41" s="22"/>
      <c r="O41" s="23"/>
      <c r="P41" s="23"/>
      <c r="Q41" s="23"/>
      <c r="R41" s="23"/>
      <c r="S41" s="23"/>
      <c r="T41" s="23"/>
      <c r="U41" s="23"/>
      <c r="V41" s="23"/>
    </row>
    <row r="42" spans="1:22" s="24" customFormat="1" ht="34.799999999999997" customHeight="1" x14ac:dyDescent="0.3">
      <c r="A42" s="33">
        <v>99</v>
      </c>
      <c r="B42" s="26" t="s">
        <v>216</v>
      </c>
      <c r="C42" s="34" t="s">
        <v>217</v>
      </c>
      <c r="D42" s="33" t="s">
        <v>6</v>
      </c>
      <c r="E42" s="33">
        <v>1</v>
      </c>
      <c r="F42" s="33"/>
      <c r="G42" s="27">
        <v>4139.5200000000004</v>
      </c>
      <c r="H42" s="27">
        <f t="shared" si="4"/>
        <v>4139.5200000000004</v>
      </c>
      <c r="I42" s="27">
        <f t="shared" si="5"/>
        <v>5519.3600000000006</v>
      </c>
      <c r="J42" s="27">
        <f t="shared" si="16"/>
        <v>5519.3600000000006</v>
      </c>
      <c r="K42" s="35">
        <f t="shared" si="7"/>
        <v>0.25</v>
      </c>
      <c r="L42" s="22"/>
      <c r="M42" s="22"/>
      <c r="N42" s="22"/>
      <c r="O42" s="23"/>
      <c r="P42" s="23"/>
      <c r="Q42" s="23"/>
      <c r="R42" s="23"/>
      <c r="S42" s="23"/>
      <c r="T42" s="23"/>
      <c r="U42" s="23"/>
      <c r="V42" s="23"/>
    </row>
    <row r="43" spans="1:22" s="24" customFormat="1" ht="12.6" customHeight="1" x14ac:dyDescent="0.3">
      <c r="A43" s="33">
        <v>100</v>
      </c>
      <c r="B43" s="41" t="s">
        <v>173</v>
      </c>
      <c r="C43" s="41"/>
      <c r="D43" s="41"/>
      <c r="E43" s="41"/>
      <c r="F43" s="41"/>
      <c r="G43" s="41"/>
      <c r="H43" s="41"/>
      <c r="I43" s="41"/>
      <c r="J43" s="41"/>
      <c r="K43" s="41"/>
      <c r="L43" s="22"/>
      <c r="M43" s="22"/>
      <c r="N43" s="22"/>
      <c r="O43" s="23"/>
      <c r="P43" s="23"/>
      <c r="Q43" s="23"/>
      <c r="R43" s="23"/>
      <c r="S43" s="23"/>
      <c r="T43" s="23"/>
      <c r="U43" s="23"/>
      <c r="V43" s="23"/>
    </row>
    <row r="44" spans="1:22" s="24" customFormat="1" ht="12.6" customHeight="1" x14ac:dyDescent="0.3">
      <c r="A44" s="33">
        <v>101</v>
      </c>
      <c r="B44" s="26" t="s">
        <v>174</v>
      </c>
      <c r="C44" s="34" t="s">
        <v>175</v>
      </c>
      <c r="D44" s="33" t="s">
        <v>6</v>
      </c>
      <c r="E44" s="33">
        <v>4</v>
      </c>
      <c r="F44" s="33"/>
      <c r="G44" s="27">
        <v>7353.83</v>
      </c>
      <c r="H44" s="27">
        <f t="shared" ref="H44:H48" si="20">G44*E44</f>
        <v>29415.32</v>
      </c>
      <c r="I44" s="27">
        <f t="shared" ref="I44:I48" si="21">G44/$N$1</f>
        <v>9805.1066666666666</v>
      </c>
      <c r="J44" s="27">
        <f t="shared" ref="J44:J48" si="22">I44*E44</f>
        <v>39220.426666666666</v>
      </c>
      <c r="K44" s="35">
        <f t="shared" ref="K44:K48" si="23">1-(G44/I44)</f>
        <v>0.25</v>
      </c>
      <c r="L44" s="22"/>
      <c r="M44" s="22"/>
      <c r="N44" s="22"/>
      <c r="O44" s="23"/>
      <c r="P44" s="23"/>
      <c r="Q44" s="23"/>
      <c r="R44" s="23"/>
      <c r="S44" s="23"/>
      <c r="T44" s="23"/>
      <c r="U44" s="23"/>
      <c r="V44" s="23"/>
    </row>
    <row r="45" spans="1:22" s="24" customFormat="1" ht="12.6" customHeight="1" x14ac:dyDescent="0.3">
      <c r="A45" s="33">
        <v>102</v>
      </c>
      <c r="B45" s="26" t="s">
        <v>218</v>
      </c>
      <c r="C45" s="34" t="s">
        <v>219</v>
      </c>
      <c r="D45" s="33" t="s">
        <v>6</v>
      </c>
      <c r="E45" s="33">
        <v>4</v>
      </c>
      <c r="F45" s="33"/>
      <c r="G45" s="27">
        <v>10256.4</v>
      </c>
      <c r="H45" s="27">
        <f t="shared" si="20"/>
        <v>41025.599999999999</v>
      </c>
      <c r="I45" s="27">
        <f t="shared" si="21"/>
        <v>13675.199999999999</v>
      </c>
      <c r="J45" s="27">
        <f t="shared" si="22"/>
        <v>54700.799999999996</v>
      </c>
      <c r="K45" s="35">
        <f t="shared" si="23"/>
        <v>0.25</v>
      </c>
      <c r="L45" s="22"/>
      <c r="M45" s="22"/>
      <c r="N45" s="22"/>
      <c r="O45" s="23"/>
      <c r="P45" s="23"/>
      <c r="Q45" s="23"/>
      <c r="R45" s="23"/>
      <c r="S45" s="23"/>
      <c r="T45" s="23"/>
      <c r="U45" s="23"/>
      <c r="V45" s="23"/>
    </row>
    <row r="46" spans="1:22" s="24" customFormat="1" ht="12.6" customHeight="1" x14ac:dyDescent="0.3">
      <c r="A46" s="33">
        <v>103</v>
      </c>
      <c r="B46" s="41" t="s">
        <v>199</v>
      </c>
      <c r="C46" s="41"/>
      <c r="D46" s="41"/>
      <c r="E46" s="41"/>
      <c r="F46" s="41"/>
      <c r="G46" s="41"/>
      <c r="H46" s="41"/>
      <c r="I46" s="41"/>
      <c r="J46" s="41"/>
      <c r="K46" s="41"/>
      <c r="L46" s="22"/>
      <c r="M46" s="22"/>
      <c r="N46" s="22"/>
      <c r="O46" s="23"/>
      <c r="P46" s="23"/>
      <c r="Q46" s="23"/>
      <c r="R46" s="23"/>
      <c r="S46" s="23"/>
      <c r="T46" s="23"/>
      <c r="U46" s="23"/>
      <c r="V46" s="23"/>
    </row>
    <row r="47" spans="1:22" s="24" customFormat="1" ht="12.6" customHeight="1" x14ac:dyDescent="0.3">
      <c r="A47" s="33">
        <v>104</v>
      </c>
      <c r="B47" s="26" t="s">
        <v>163</v>
      </c>
      <c r="C47" s="34" t="s">
        <v>164</v>
      </c>
      <c r="D47" s="33" t="s">
        <v>6</v>
      </c>
      <c r="E47" s="33">
        <v>32</v>
      </c>
      <c r="F47" s="33"/>
      <c r="G47" s="27">
        <v>421.14</v>
      </c>
      <c r="H47" s="27">
        <f t="shared" si="20"/>
        <v>13476.48</v>
      </c>
      <c r="I47" s="27">
        <f t="shared" si="21"/>
        <v>561.52</v>
      </c>
      <c r="J47" s="27">
        <f t="shared" si="22"/>
        <v>17968.64</v>
      </c>
      <c r="K47" s="35">
        <f t="shared" si="23"/>
        <v>0.25</v>
      </c>
      <c r="L47" s="22"/>
      <c r="M47" s="22"/>
      <c r="N47" s="22"/>
      <c r="O47" s="23"/>
      <c r="P47" s="23"/>
      <c r="Q47" s="23"/>
      <c r="R47" s="23"/>
      <c r="S47" s="23"/>
      <c r="T47" s="23"/>
      <c r="U47" s="23"/>
      <c r="V47" s="23"/>
    </row>
    <row r="48" spans="1:22" s="24" customFormat="1" ht="13.2" customHeight="1" x14ac:dyDescent="0.3">
      <c r="A48" s="33">
        <v>105</v>
      </c>
      <c r="B48" s="26" t="s">
        <v>153</v>
      </c>
      <c r="C48" s="34" t="s">
        <v>154</v>
      </c>
      <c r="D48" s="33" t="s">
        <v>6</v>
      </c>
      <c r="E48" s="33">
        <v>12</v>
      </c>
      <c r="F48" s="33"/>
      <c r="G48" s="27">
        <v>1133.83</v>
      </c>
      <c r="H48" s="27">
        <f t="shared" si="20"/>
        <v>13605.96</v>
      </c>
      <c r="I48" s="27">
        <f t="shared" si="21"/>
        <v>1511.7733333333333</v>
      </c>
      <c r="J48" s="27">
        <f t="shared" si="22"/>
        <v>18141.28</v>
      </c>
      <c r="K48" s="35">
        <f t="shared" si="23"/>
        <v>0.25</v>
      </c>
      <c r="L48" s="22"/>
      <c r="M48" s="22"/>
      <c r="N48" s="22"/>
      <c r="O48" s="23"/>
      <c r="P48" s="23"/>
      <c r="Q48" s="23"/>
      <c r="R48" s="23"/>
      <c r="S48" s="23"/>
      <c r="T48" s="23"/>
      <c r="U48" s="23"/>
      <c r="V48" s="23"/>
    </row>
    <row r="49" spans="1:22" s="24" customFormat="1" ht="12.6" customHeight="1" x14ac:dyDescent="0.3">
      <c r="A49" s="33">
        <v>103</v>
      </c>
      <c r="B49" s="41" t="s">
        <v>11</v>
      </c>
      <c r="C49" s="41"/>
      <c r="D49" s="41"/>
      <c r="E49" s="41"/>
      <c r="F49" s="41"/>
      <c r="G49" s="41"/>
      <c r="H49" s="41"/>
      <c r="I49" s="41"/>
      <c r="J49" s="41"/>
      <c r="K49" s="41"/>
      <c r="L49" s="22"/>
      <c r="M49" s="22"/>
      <c r="N49" s="22"/>
      <c r="O49" s="23"/>
      <c r="P49" s="23"/>
      <c r="Q49" s="23"/>
      <c r="R49" s="23"/>
      <c r="S49" s="23"/>
      <c r="T49" s="23"/>
      <c r="U49" s="23"/>
      <c r="V49" s="23"/>
    </row>
    <row r="50" spans="1:22" s="24" customFormat="1" ht="19.8" customHeight="1" x14ac:dyDescent="0.3">
      <c r="A50" s="33"/>
      <c r="B50" s="26" t="s">
        <v>11</v>
      </c>
      <c r="C50" s="34" t="s">
        <v>125</v>
      </c>
      <c r="D50" s="33" t="s">
        <v>48</v>
      </c>
      <c r="E50" s="33">
        <v>0</v>
      </c>
      <c r="F50" s="33"/>
      <c r="G50" s="27"/>
      <c r="H50" s="27">
        <f t="shared" si="4"/>
        <v>0</v>
      </c>
      <c r="I50" s="27">
        <v>49000</v>
      </c>
      <c r="J50" s="27">
        <f t="shared" si="6"/>
        <v>0</v>
      </c>
      <c r="K50" s="35">
        <f t="shared" si="7"/>
        <v>1</v>
      </c>
      <c r="L50" s="40"/>
      <c r="M50" s="37"/>
      <c r="N50" s="37"/>
    </row>
    <row r="51" spans="1:22" x14ac:dyDescent="0.3">
      <c r="A51" s="28"/>
      <c r="B51" s="28"/>
      <c r="C51" s="28" t="s">
        <v>179</v>
      </c>
      <c r="D51" s="56" t="s">
        <v>13</v>
      </c>
      <c r="E51" s="56"/>
      <c r="F51" s="56"/>
      <c r="G51" s="56"/>
      <c r="H51" s="29">
        <f>SUM(H2:H50)</f>
        <v>594004.43999999994</v>
      </c>
      <c r="I51" s="29" t="s">
        <v>1</v>
      </c>
      <c r="J51" s="29">
        <f>SUM(J2:J50)</f>
        <v>792005.91999999993</v>
      </c>
      <c r="K51" s="30">
        <f>1-(H51/J51)</f>
        <v>0.25</v>
      </c>
    </row>
    <row r="53" spans="1:22" x14ac:dyDescent="0.3">
      <c r="E53" s="36"/>
      <c r="G53" s="36" t="s">
        <v>220</v>
      </c>
      <c r="H53" s="36">
        <v>111486.54</v>
      </c>
    </row>
    <row r="54" spans="1:22" x14ac:dyDescent="0.3">
      <c r="G54" s="36" t="s">
        <v>221</v>
      </c>
      <c r="H54" s="36">
        <f>H53+H51</f>
        <v>705490.98</v>
      </c>
    </row>
  </sheetData>
  <mergeCells count="1">
    <mergeCell ref="D51:G51"/>
  </mergeCells>
  <pageMargins left="0.7" right="0.7" top="0.75" bottom="0.75" header="0.3" footer="0.3"/>
  <pageSetup paperSize="9" scale="3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7936-45EC-42B4-B299-292A87412C22}">
  <sheetPr>
    <tabColor rgb="FF92D050"/>
    <pageSetUpPr fitToPage="1"/>
  </sheetPr>
  <dimension ref="A1:V52"/>
  <sheetViews>
    <sheetView topLeftCell="A28" zoomScale="115" zoomScaleNormal="115" workbookViewId="0">
      <selection activeCell="C45" sqref="C45"/>
    </sheetView>
  </sheetViews>
  <sheetFormatPr defaultRowHeight="14.4" x14ac:dyDescent="0.3"/>
  <cols>
    <col min="1" max="1" width="4" style="31" bestFit="1" customWidth="1"/>
    <col min="2" max="2" width="16.44140625" style="31" customWidth="1"/>
    <col min="3" max="3" width="69.33203125" style="31" customWidth="1"/>
    <col min="4" max="4" width="7.109375" style="31" customWidth="1"/>
    <col min="5" max="5" width="7.88671875" style="31" bestFit="1" customWidth="1"/>
    <col min="6" max="6" width="10.109375" style="31" hidden="1" customWidth="1"/>
    <col min="7" max="7" width="18.33203125" style="36" bestFit="1" customWidth="1"/>
    <col min="8" max="8" width="13.88671875" style="36" customWidth="1"/>
    <col min="9" max="9" width="11.44140625" style="36" customWidth="1"/>
    <col min="10" max="10" width="13.88671875" style="36" customWidth="1"/>
    <col min="11" max="11" width="7" style="32" bestFit="1" customWidth="1"/>
    <col min="12" max="12" width="10" bestFit="1" customWidth="1"/>
  </cols>
  <sheetData>
    <row r="1" spans="1:22" x14ac:dyDescent="0.3">
      <c r="A1" s="28" t="s">
        <v>0</v>
      </c>
      <c r="B1" s="28" t="s">
        <v>3</v>
      </c>
      <c r="C1" s="28" t="s">
        <v>2</v>
      </c>
      <c r="D1" s="28" t="s">
        <v>4</v>
      </c>
      <c r="E1" s="28" t="s">
        <v>5</v>
      </c>
      <c r="F1" s="29" t="s">
        <v>51</v>
      </c>
      <c r="G1" s="29" t="s">
        <v>50</v>
      </c>
      <c r="H1" s="29" t="s">
        <v>8</v>
      </c>
      <c r="I1" s="29" t="s">
        <v>9</v>
      </c>
      <c r="J1" s="29" t="s">
        <v>8</v>
      </c>
      <c r="K1" s="28" t="s">
        <v>14</v>
      </c>
      <c r="L1">
        <v>3.75</v>
      </c>
      <c r="M1" s="48" t="s">
        <v>123</v>
      </c>
      <c r="N1">
        <v>0.75</v>
      </c>
      <c r="O1" s="48" t="s">
        <v>124</v>
      </c>
      <c r="P1">
        <v>0.83</v>
      </c>
    </row>
    <row r="2" spans="1:22" s="23" customFormat="1" x14ac:dyDescent="0.3">
      <c r="A2" s="33">
        <v>59</v>
      </c>
      <c r="B2" s="41" t="s">
        <v>126</v>
      </c>
      <c r="C2" s="41"/>
      <c r="D2" s="41"/>
      <c r="E2" s="41"/>
      <c r="F2" s="41"/>
      <c r="G2" s="41"/>
      <c r="H2" s="41"/>
      <c r="I2" s="41"/>
      <c r="J2" s="41"/>
      <c r="K2" s="41"/>
      <c r="L2" s="22"/>
      <c r="M2" s="22"/>
      <c r="N2" s="22"/>
    </row>
    <row r="3" spans="1:22" s="23" customFormat="1" x14ac:dyDescent="0.3">
      <c r="A3" s="33">
        <v>60</v>
      </c>
      <c r="B3" s="41" t="s">
        <v>181</v>
      </c>
      <c r="C3" s="41"/>
      <c r="D3" s="41"/>
      <c r="E3" s="41"/>
      <c r="F3" s="41"/>
      <c r="G3" s="41"/>
      <c r="H3" s="41"/>
      <c r="I3" s="41"/>
      <c r="J3" s="41"/>
      <c r="K3" s="41"/>
      <c r="L3" s="22"/>
      <c r="M3" s="22"/>
      <c r="N3" s="22"/>
    </row>
    <row r="4" spans="1:22" s="24" customFormat="1" x14ac:dyDescent="0.3">
      <c r="A4" s="33">
        <v>61</v>
      </c>
      <c r="B4" s="41" t="s">
        <v>182</v>
      </c>
      <c r="C4" s="41"/>
      <c r="D4" s="41"/>
      <c r="E4" s="41"/>
      <c r="F4" s="27"/>
      <c r="G4" s="41"/>
      <c r="H4" s="41"/>
      <c r="I4" s="41"/>
      <c r="J4" s="41"/>
      <c r="K4" s="41"/>
      <c r="L4" s="37"/>
      <c r="M4" s="37"/>
      <c r="N4" s="37"/>
    </row>
    <row r="5" spans="1:22" s="24" customFormat="1" x14ac:dyDescent="0.3">
      <c r="A5" s="33">
        <v>62</v>
      </c>
      <c r="B5" s="26" t="s">
        <v>183</v>
      </c>
      <c r="C5" s="34" t="s">
        <v>184</v>
      </c>
      <c r="D5" s="33" t="s">
        <v>6</v>
      </c>
      <c r="E5" s="33">
        <v>1</v>
      </c>
      <c r="F5" s="33"/>
      <c r="G5" s="27">
        <v>9456.56</v>
      </c>
      <c r="H5" s="27">
        <f t="shared" ref="H5:H9" si="0">G5*E5</f>
        <v>9456.56</v>
      </c>
      <c r="I5" s="27">
        <v>17292</v>
      </c>
      <c r="J5" s="27">
        <f t="shared" ref="J5:J9" si="1">I5*E5</f>
        <v>17292</v>
      </c>
      <c r="K5" s="35">
        <f t="shared" ref="K5:K9" si="2">1-(G5/I5)</f>
        <v>0.45312514457552633</v>
      </c>
      <c r="L5" s="37"/>
      <c r="M5" s="37"/>
      <c r="N5" s="37"/>
    </row>
    <row r="6" spans="1:22" s="24" customFormat="1" x14ac:dyDescent="0.3">
      <c r="A6" s="33">
        <v>63</v>
      </c>
      <c r="B6" s="26" t="s">
        <v>185</v>
      </c>
      <c r="C6" s="34" t="s">
        <v>186</v>
      </c>
      <c r="D6" s="33" t="s">
        <v>6</v>
      </c>
      <c r="E6" s="33">
        <v>2</v>
      </c>
      <c r="F6" s="33"/>
      <c r="G6" s="27">
        <v>5775</v>
      </c>
      <c r="H6" s="27">
        <f t="shared" si="0"/>
        <v>11550</v>
      </c>
      <c r="I6" s="27">
        <v>10560</v>
      </c>
      <c r="J6" s="27">
        <f t="shared" si="1"/>
        <v>21120</v>
      </c>
      <c r="K6" s="35">
        <f t="shared" si="2"/>
        <v>0.453125</v>
      </c>
      <c r="L6" s="37"/>
      <c r="M6" s="37"/>
      <c r="N6" s="37"/>
    </row>
    <row r="7" spans="1:22" s="24" customFormat="1" x14ac:dyDescent="0.3">
      <c r="A7" s="33">
        <v>64</v>
      </c>
      <c r="B7" s="26" t="s">
        <v>187</v>
      </c>
      <c r="C7" s="34" t="s">
        <v>188</v>
      </c>
      <c r="D7" s="33" t="s">
        <v>6</v>
      </c>
      <c r="E7" s="33">
        <v>2</v>
      </c>
      <c r="F7" s="33"/>
      <c r="G7" s="27">
        <v>7507.5</v>
      </c>
      <c r="H7" s="27">
        <f t="shared" si="0"/>
        <v>15015</v>
      </c>
      <c r="I7" s="27">
        <v>13728</v>
      </c>
      <c r="J7" s="27">
        <f t="shared" si="1"/>
        <v>27456</v>
      </c>
      <c r="K7" s="35">
        <f t="shared" si="2"/>
        <v>0.453125</v>
      </c>
      <c r="L7" s="37"/>
      <c r="M7" s="37"/>
      <c r="N7" s="37"/>
    </row>
    <row r="8" spans="1:22" s="24" customFormat="1" x14ac:dyDescent="0.3">
      <c r="A8" s="33">
        <v>65</v>
      </c>
      <c r="B8" s="26" t="s">
        <v>189</v>
      </c>
      <c r="C8" s="34" t="s">
        <v>190</v>
      </c>
      <c r="D8" s="33" t="s">
        <v>6</v>
      </c>
      <c r="E8" s="33">
        <v>1</v>
      </c>
      <c r="F8" s="33"/>
      <c r="G8" s="27">
        <v>11405.63</v>
      </c>
      <c r="H8" s="27">
        <f t="shared" si="0"/>
        <v>11405.63</v>
      </c>
      <c r="I8" s="27">
        <v>20856</v>
      </c>
      <c r="J8" s="27">
        <f t="shared" si="1"/>
        <v>20856</v>
      </c>
      <c r="K8" s="35">
        <f t="shared" si="2"/>
        <v>0.45312476026083626</v>
      </c>
      <c r="L8" s="40"/>
      <c r="M8" s="37"/>
      <c r="N8" s="37"/>
    </row>
    <row r="9" spans="1:22" s="24" customFormat="1" x14ac:dyDescent="0.3">
      <c r="A9" s="33">
        <v>66</v>
      </c>
      <c r="B9" s="26" t="s">
        <v>191</v>
      </c>
      <c r="C9" s="34" t="s">
        <v>192</v>
      </c>
      <c r="D9" s="33" t="s">
        <v>6</v>
      </c>
      <c r="E9" s="33">
        <v>1</v>
      </c>
      <c r="F9" s="33"/>
      <c r="G9" s="27">
        <v>12488.44</v>
      </c>
      <c r="H9" s="27">
        <f t="shared" si="0"/>
        <v>12488.44</v>
      </c>
      <c r="I9" s="27">
        <v>22836</v>
      </c>
      <c r="J9" s="27">
        <f t="shared" si="1"/>
        <v>22836</v>
      </c>
      <c r="K9" s="35">
        <f t="shared" si="2"/>
        <v>0.45312489052373439</v>
      </c>
      <c r="L9" s="40"/>
      <c r="M9" s="37"/>
      <c r="N9" s="37"/>
    </row>
    <row r="10" spans="1:22" s="23" customFormat="1" x14ac:dyDescent="0.3">
      <c r="A10" s="33">
        <v>67</v>
      </c>
      <c r="B10" s="41" t="s">
        <v>193</v>
      </c>
      <c r="C10" s="41"/>
      <c r="D10" s="41"/>
      <c r="E10" s="41"/>
      <c r="F10" s="41"/>
      <c r="G10" s="41"/>
      <c r="H10" s="41"/>
      <c r="I10" s="41"/>
      <c r="J10" s="41"/>
      <c r="K10" s="41"/>
      <c r="L10" s="22"/>
      <c r="M10" s="22"/>
      <c r="N10" s="22"/>
    </row>
    <row r="11" spans="1:22" s="24" customFormat="1" x14ac:dyDescent="0.3">
      <c r="A11" s="33">
        <v>68</v>
      </c>
      <c r="B11" s="26" t="s">
        <v>194</v>
      </c>
      <c r="C11" s="34" t="s">
        <v>195</v>
      </c>
      <c r="D11" s="33" t="s">
        <v>6</v>
      </c>
      <c r="E11" s="33">
        <v>2</v>
      </c>
      <c r="F11" s="33"/>
      <c r="G11" s="27">
        <v>1443.75</v>
      </c>
      <c r="H11" s="27">
        <f>G11*E11</f>
        <v>2887.5</v>
      </c>
      <c r="I11" s="27">
        <v>2420</v>
      </c>
      <c r="J11" s="27">
        <f>I11*E11</f>
        <v>4840</v>
      </c>
      <c r="K11" s="35">
        <f>1-(G11/I11)</f>
        <v>0.40340909090909094</v>
      </c>
      <c r="L11" s="37">
        <f>SUM(I2:I21)</f>
        <v>189111.25333333336</v>
      </c>
      <c r="M11" s="37"/>
      <c r="N11" s="37"/>
    </row>
    <row r="12" spans="1:22" s="24" customFormat="1" x14ac:dyDescent="0.3">
      <c r="A12" s="33">
        <v>69</v>
      </c>
      <c r="B12" s="41" t="s">
        <v>196</v>
      </c>
      <c r="C12" s="41"/>
      <c r="D12" s="41"/>
      <c r="E12" s="41"/>
      <c r="F12" s="33"/>
      <c r="G12" s="41"/>
      <c r="H12" s="41"/>
      <c r="I12" s="41"/>
      <c r="J12" s="41"/>
      <c r="K12" s="41"/>
      <c r="L12" s="37"/>
      <c r="M12" s="37"/>
      <c r="N12" s="37"/>
    </row>
    <row r="13" spans="1:22" s="24" customFormat="1" x14ac:dyDescent="0.3">
      <c r="A13" s="33">
        <v>70</v>
      </c>
      <c r="B13" s="54" t="s">
        <v>197</v>
      </c>
      <c r="C13" s="54" t="s">
        <v>198</v>
      </c>
      <c r="D13" s="33" t="s">
        <v>6</v>
      </c>
      <c r="E13" s="33">
        <v>1</v>
      </c>
      <c r="F13" s="33"/>
      <c r="G13" s="27">
        <v>5486.25</v>
      </c>
      <c r="H13" s="27">
        <f t="shared" ref="H13:H42" si="3">G13*E13</f>
        <v>5486.25</v>
      </c>
      <c r="I13" s="27">
        <v>10032</v>
      </c>
      <c r="J13" s="27">
        <f t="shared" ref="J13:J33" si="4">I13*E13</f>
        <v>10032</v>
      </c>
      <c r="K13" s="35">
        <f t="shared" ref="K13:K42" si="5">1-(G13/I13)</f>
        <v>0.453125</v>
      </c>
      <c r="L13" s="40"/>
      <c r="M13" s="37"/>
      <c r="N13" s="37"/>
    </row>
    <row r="14" spans="1:22" s="24" customFormat="1" x14ac:dyDescent="0.3">
      <c r="A14" s="33">
        <v>71</v>
      </c>
      <c r="B14" s="41" t="s">
        <v>199</v>
      </c>
      <c r="C14" s="41"/>
      <c r="D14" s="41"/>
      <c r="E14" s="41"/>
      <c r="F14" s="33"/>
      <c r="G14" s="41"/>
      <c r="H14" s="41"/>
      <c r="I14" s="41"/>
      <c r="J14" s="41"/>
      <c r="K14" s="41"/>
      <c r="L14" s="40"/>
      <c r="M14" s="37"/>
      <c r="N14" s="37"/>
    </row>
    <row r="15" spans="1:22" s="24" customFormat="1" x14ac:dyDescent="0.3">
      <c r="A15" s="33">
        <v>72</v>
      </c>
      <c r="B15" s="26" t="s">
        <v>136</v>
      </c>
      <c r="C15" s="34" t="s">
        <v>137</v>
      </c>
      <c r="D15" s="33" t="s">
        <v>6</v>
      </c>
      <c r="E15" s="33">
        <v>16</v>
      </c>
      <c r="F15" s="33"/>
      <c r="G15" s="27">
        <v>141.49</v>
      </c>
      <c r="H15" s="27">
        <f t="shared" si="3"/>
        <v>2263.84</v>
      </c>
      <c r="I15" s="27">
        <v>485.10666666666663</v>
      </c>
      <c r="J15" s="27">
        <f t="shared" si="4"/>
        <v>7761.706666666666</v>
      </c>
      <c r="K15" s="35">
        <f t="shared" si="5"/>
        <v>0.70833218810983145</v>
      </c>
      <c r="L15" s="22"/>
      <c r="M15" s="22"/>
      <c r="N15" s="22"/>
      <c r="O15" s="23"/>
      <c r="P15" s="23"/>
      <c r="Q15" s="23"/>
      <c r="R15" s="23"/>
      <c r="S15" s="23"/>
      <c r="T15" s="23"/>
      <c r="U15" s="23"/>
      <c r="V15" s="23"/>
    </row>
    <row r="16" spans="1:22" s="24" customFormat="1" x14ac:dyDescent="0.3">
      <c r="A16" s="33">
        <v>73</v>
      </c>
      <c r="B16" s="41" t="s">
        <v>200</v>
      </c>
      <c r="C16" s="41"/>
      <c r="D16" s="41"/>
      <c r="E16" s="41"/>
      <c r="F16" s="33"/>
      <c r="G16" s="41"/>
      <c r="H16" s="41"/>
      <c r="I16" s="41"/>
      <c r="J16" s="41"/>
      <c r="K16" s="41"/>
      <c r="L16" s="22"/>
      <c r="M16" s="22"/>
      <c r="N16" s="22"/>
      <c r="O16" s="23"/>
      <c r="P16" s="23"/>
      <c r="Q16" s="23"/>
      <c r="R16" s="23"/>
      <c r="S16" s="23"/>
      <c r="T16" s="23"/>
      <c r="U16" s="23"/>
      <c r="V16" s="23"/>
    </row>
    <row r="17" spans="1:22" s="24" customFormat="1" x14ac:dyDescent="0.3">
      <c r="A17" s="33">
        <v>74</v>
      </c>
      <c r="B17" s="26" t="s">
        <v>201</v>
      </c>
      <c r="C17" s="34" t="s">
        <v>202</v>
      </c>
      <c r="D17" s="33" t="s">
        <v>6</v>
      </c>
      <c r="E17" s="33">
        <v>1</v>
      </c>
      <c r="F17" s="33"/>
      <c r="G17" s="27">
        <v>31.76</v>
      </c>
      <c r="H17" s="27">
        <f t="shared" ref="H17" si="6">G17*E17</f>
        <v>31.76</v>
      </c>
      <c r="I17" s="27">
        <v>53.24</v>
      </c>
      <c r="J17" s="27">
        <f t="shared" ref="J17" si="7">I17*E17</f>
        <v>53.24</v>
      </c>
      <c r="K17" s="35">
        <f t="shared" si="5"/>
        <v>0.40345604808414726</v>
      </c>
      <c r="L17" s="22"/>
      <c r="M17" s="22"/>
      <c r="N17" s="22"/>
      <c r="O17" s="23"/>
      <c r="P17" s="23"/>
      <c r="Q17" s="23"/>
      <c r="R17" s="23"/>
      <c r="S17" s="23"/>
      <c r="T17" s="23"/>
      <c r="U17" s="23"/>
      <c r="V17" s="23"/>
    </row>
    <row r="18" spans="1:22" s="24" customFormat="1" x14ac:dyDescent="0.3">
      <c r="A18" s="33">
        <v>75</v>
      </c>
      <c r="B18" s="41" t="s">
        <v>203</v>
      </c>
      <c r="C18" s="41"/>
      <c r="D18" s="41"/>
      <c r="E18" s="41"/>
      <c r="F18" s="33"/>
      <c r="G18" s="41"/>
      <c r="H18" s="41"/>
      <c r="I18" s="41"/>
      <c r="J18" s="41"/>
      <c r="K18" s="41"/>
      <c r="L18" s="22"/>
      <c r="M18" s="22"/>
      <c r="N18" s="22"/>
      <c r="O18" s="23"/>
      <c r="P18" s="23"/>
      <c r="Q18" s="23"/>
      <c r="R18" s="23"/>
      <c r="S18" s="23"/>
      <c r="T18" s="23"/>
      <c r="U18" s="23"/>
      <c r="V18" s="23"/>
    </row>
    <row r="19" spans="1:22" s="24" customFormat="1" ht="41.4" x14ac:dyDescent="0.3">
      <c r="A19" s="33">
        <v>76</v>
      </c>
      <c r="B19" s="26" t="s">
        <v>204</v>
      </c>
      <c r="C19" s="34" t="s">
        <v>205</v>
      </c>
      <c r="D19" s="33" t="s">
        <v>6</v>
      </c>
      <c r="E19" s="33">
        <v>1</v>
      </c>
      <c r="F19" s="33"/>
      <c r="G19" s="27">
        <v>5449.81</v>
      </c>
      <c r="H19" s="27">
        <f t="shared" si="3"/>
        <v>5449.81</v>
      </c>
      <c r="I19" s="27">
        <v>23658.093333333334</v>
      </c>
      <c r="J19" s="27">
        <f t="shared" si="4"/>
        <v>23658.093333333334</v>
      </c>
      <c r="K19" s="35">
        <f t="shared" si="5"/>
        <v>0.76964289035408318</v>
      </c>
      <c r="L19" s="22"/>
      <c r="M19" s="22"/>
      <c r="N19" s="22"/>
      <c r="O19" s="23"/>
      <c r="P19" s="23"/>
      <c r="Q19" s="23"/>
      <c r="R19" s="23"/>
      <c r="S19" s="23"/>
      <c r="T19" s="23"/>
      <c r="U19" s="23"/>
      <c r="V19" s="23"/>
    </row>
    <row r="20" spans="1:22" s="24" customFormat="1" ht="41.4" x14ac:dyDescent="0.3">
      <c r="A20" s="33">
        <v>77</v>
      </c>
      <c r="B20" s="26" t="s">
        <v>206</v>
      </c>
      <c r="C20" s="34" t="s">
        <v>207</v>
      </c>
      <c r="D20" s="33" t="s">
        <v>6</v>
      </c>
      <c r="E20" s="33">
        <v>1</v>
      </c>
      <c r="F20" s="33"/>
      <c r="G20" s="27">
        <v>4977.28</v>
      </c>
      <c r="H20" s="27">
        <f t="shared" si="3"/>
        <v>4977.28</v>
      </c>
      <c r="I20" s="27">
        <v>21606.813333333335</v>
      </c>
      <c r="J20" s="27">
        <f t="shared" si="4"/>
        <v>21606.813333333335</v>
      </c>
      <c r="K20" s="35">
        <f t="shared" si="5"/>
        <v>0.76964303235214082</v>
      </c>
      <c r="L20" s="22"/>
      <c r="M20" s="22"/>
      <c r="N20" s="22"/>
      <c r="O20" s="23"/>
      <c r="P20" s="23"/>
      <c r="Q20" s="23"/>
      <c r="R20" s="23"/>
      <c r="S20" s="23"/>
      <c r="T20" s="23"/>
      <c r="U20" s="23"/>
      <c r="V20" s="23"/>
    </row>
    <row r="21" spans="1:22" s="24" customFormat="1" ht="27.6" x14ac:dyDescent="0.3">
      <c r="A21" s="33">
        <v>78</v>
      </c>
      <c r="B21" s="26" t="s">
        <v>208</v>
      </c>
      <c r="C21" s="34" t="s">
        <v>209</v>
      </c>
      <c r="D21" s="33"/>
      <c r="E21" s="33">
        <v>1</v>
      </c>
      <c r="F21" s="33"/>
      <c r="G21" s="27">
        <v>10500.6</v>
      </c>
      <c r="H21" s="27">
        <f t="shared" si="3"/>
        <v>10500.6</v>
      </c>
      <c r="I21" s="27">
        <v>45584</v>
      </c>
      <c r="J21" s="27">
        <f t="shared" si="4"/>
        <v>45584</v>
      </c>
      <c r="K21" s="35">
        <f t="shared" si="5"/>
        <v>0.76964285714285707</v>
      </c>
      <c r="L21" s="22"/>
      <c r="M21" s="22"/>
      <c r="N21" s="22"/>
      <c r="O21" s="23"/>
      <c r="P21" s="23"/>
      <c r="Q21" s="23"/>
      <c r="R21" s="23"/>
      <c r="S21" s="23"/>
      <c r="T21" s="23"/>
      <c r="U21" s="23"/>
      <c r="V21" s="23"/>
    </row>
    <row r="22" spans="1:22" s="24" customFormat="1" x14ac:dyDescent="0.3">
      <c r="A22" s="33">
        <v>79</v>
      </c>
      <c r="B22" s="41" t="s">
        <v>140</v>
      </c>
      <c r="C22" s="41"/>
      <c r="D22" s="41"/>
      <c r="E22" s="41"/>
      <c r="F22" s="41"/>
      <c r="G22" s="41"/>
      <c r="H22" s="41"/>
      <c r="I22" s="41"/>
      <c r="J22" s="41"/>
      <c r="K22" s="41"/>
      <c r="L22" s="22"/>
      <c r="M22" s="22"/>
      <c r="N22" s="22"/>
      <c r="O22" s="23"/>
      <c r="P22" s="23"/>
      <c r="Q22" s="23"/>
      <c r="R22" s="23"/>
      <c r="S22" s="23"/>
      <c r="T22" s="23"/>
      <c r="U22" s="23"/>
      <c r="V22" s="23"/>
    </row>
    <row r="23" spans="1:22" s="24" customFormat="1" ht="27.6" x14ac:dyDescent="0.3">
      <c r="A23" s="33">
        <v>80</v>
      </c>
      <c r="B23" s="26" t="s">
        <v>145</v>
      </c>
      <c r="C23" s="34" t="s">
        <v>146</v>
      </c>
      <c r="D23" s="33" t="s">
        <v>6</v>
      </c>
      <c r="E23" s="33">
        <v>8</v>
      </c>
      <c r="F23" s="33"/>
      <c r="G23" s="27">
        <v>2815.31</v>
      </c>
      <c r="H23" s="27">
        <f t="shared" si="3"/>
        <v>22522.48</v>
      </c>
      <c r="I23" s="27">
        <v>4319.3599999999997</v>
      </c>
      <c r="J23" s="27">
        <f t="shared" si="4"/>
        <v>34554.879999999997</v>
      </c>
      <c r="K23" s="35">
        <f t="shared" si="5"/>
        <v>0.34821130908282705</v>
      </c>
      <c r="L23" s="22"/>
      <c r="M23" s="22"/>
      <c r="N23" s="22"/>
      <c r="O23" s="23"/>
      <c r="P23" s="23"/>
      <c r="Q23" s="23"/>
      <c r="R23" s="23"/>
      <c r="S23" s="23"/>
      <c r="T23" s="23"/>
      <c r="U23" s="23"/>
      <c r="V23" s="23"/>
    </row>
    <row r="24" spans="1:22" s="24" customFormat="1" x14ac:dyDescent="0.3">
      <c r="A24" s="33">
        <v>81</v>
      </c>
      <c r="B24" s="26" t="s">
        <v>147</v>
      </c>
      <c r="C24" s="34" t="s">
        <v>148</v>
      </c>
      <c r="D24" s="33" t="s">
        <v>6</v>
      </c>
      <c r="E24" s="33">
        <v>8</v>
      </c>
      <c r="F24" s="33"/>
      <c r="G24" s="27">
        <v>360.94</v>
      </c>
      <c r="H24" s="27">
        <f t="shared" si="3"/>
        <v>2887.52</v>
      </c>
      <c r="I24" s="27">
        <v>553.76</v>
      </c>
      <c r="J24" s="27">
        <f t="shared" si="4"/>
        <v>4430.08</v>
      </c>
      <c r="K24" s="35">
        <f t="shared" si="5"/>
        <v>0.34820138688240387</v>
      </c>
      <c r="L24" s="22"/>
      <c r="M24" s="22"/>
      <c r="N24" s="22"/>
      <c r="O24" s="23"/>
      <c r="P24" s="23"/>
      <c r="Q24" s="23"/>
      <c r="R24" s="23"/>
      <c r="S24" s="23"/>
      <c r="T24" s="23"/>
      <c r="U24" s="23"/>
      <c r="V24" s="23"/>
    </row>
    <row r="25" spans="1:22" s="24" customFormat="1" ht="27.6" x14ac:dyDescent="0.3">
      <c r="A25" s="33">
        <v>82</v>
      </c>
      <c r="B25" s="26" t="s">
        <v>149</v>
      </c>
      <c r="C25" s="34" t="s">
        <v>150</v>
      </c>
      <c r="D25" s="33" t="s">
        <v>6</v>
      </c>
      <c r="E25" s="33">
        <v>16</v>
      </c>
      <c r="F25" s="33"/>
      <c r="G25" s="27">
        <v>646.79999999999995</v>
      </c>
      <c r="H25" s="27">
        <f t="shared" si="3"/>
        <v>10348.799999999999</v>
      </c>
      <c r="I25" s="27">
        <v>1091.5733333333333</v>
      </c>
      <c r="J25" s="27">
        <f t="shared" si="4"/>
        <v>17465.173333333332</v>
      </c>
      <c r="K25" s="35">
        <f t="shared" si="5"/>
        <v>0.4074607905408707</v>
      </c>
      <c r="L25" s="22"/>
      <c r="M25" s="22"/>
      <c r="N25" s="22"/>
      <c r="O25" s="23"/>
      <c r="P25" s="23"/>
      <c r="Q25" s="23"/>
      <c r="R25" s="23"/>
      <c r="S25" s="23"/>
      <c r="T25" s="23"/>
      <c r="U25" s="23"/>
      <c r="V25" s="23"/>
    </row>
    <row r="26" spans="1:22" s="24" customFormat="1" x14ac:dyDescent="0.3">
      <c r="A26" s="33">
        <v>83</v>
      </c>
      <c r="B26" s="26" t="s">
        <v>151</v>
      </c>
      <c r="C26" s="34" t="s">
        <v>152</v>
      </c>
      <c r="D26" s="33" t="s">
        <v>6</v>
      </c>
      <c r="E26" s="33">
        <v>8</v>
      </c>
      <c r="F26" s="33"/>
      <c r="G26" s="27">
        <v>116.94</v>
      </c>
      <c r="H26" s="27">
        <f t="shared" si="3"/>
        <v>935.52</v>
      </c>
      <c r="I26" s="27">
        <v>269.13333333333333</v>
      </c>
      <c r="J26" s="27">
        <f t="shared" si="4"/>
        <v>2153.0666666666666</v>
      </c>
      <c r="K26" s="35">
        <f t="shared" si="5"/>
        <v>0.56549417884567754</v>
      </c>
      <c r="L26" s="22"/>
      <c r="M26" s="22"/>
      <c r="N26" s="22"/>
      <c r="O26" s="23"/>
      <c r="P26" s="23"/>
      <c r="Q26" s="23"/>
      <c r="R26" s="23"/>
      <c r="S26" s="23"/>
      <c r="T26" s="23"/>
      <c r="U26" s="23"/>
      <c r="V26" s="23"/>
    </row>
    <row r="27" spans="1:22" s="24" customFormat="1" ht="41.4" x14ac:dyDescent="0.3">
      <c r="A27" s="33">
        <v>84</v>
      </c>
      <c r="B27" s="26" t="s">
        <v>210</v>
      </c>
      <c r="C27" s="34" t="s">
        <v>211</v>
      </c>
      <c r="D27" s="33" t="s">
        <v>6</v>
      </c>
      <c r="E27" s="33">
        <v>8</v>
      </c>
      <c r="F27" s="33"/>
      <c r="G27" s="27">
        <v>1207.57</v>
      </c>
      <c r="H27" s="27">
        <f t="shared" si="3"/>
        <v>9660.56</v>
      </c>
      <c r="I27" s="27">
        <v>5242.16</v>
      </c>
      <c r="J27" s="27">
        <f t="shared" si="4"/>
        <v>41937.279999999999</v>
      </c>
      <c r="K27" s="35">
        <f t="shared" si="5"/>
        <v>0.76964266638179679</v>
      </c>
      <c r="L27" s="22"/>
      <c r="M27" s="22"/>
      <c r="N27" s="22"/>
      <c r="O27" s="23"/>
      <c r="P27" s="23"/>
      <c r="Q27" s="23"/>
      <c r="R27" s="23"/>
      <c r="S27" s="23"/>
      <c r="T27" s="23"/>
      <c r="U27" s="23"/>
      <c r="V27" s="23"/>
    </row>
    <row r="28" spans="1:22" s="24" customFormat="1" x14ac:dyDescent="0.3">
      <c r="A28" s="33">
        <v>85</v>
      </c>
      <c r="B28" s="41" t="s">
        <v>140</v>
      </c>
      <c r="C28" s="41"/>
      <c r="D28" s="41"/>
      <c r="E28" s="41"/>
      <c r="F28" s="41"/>
      <c r="G28" s="41"/>
      <c r="H28" s="41"/>
      <c r="I28" s="41"/>
      <c r="J28" s="41"/>
      <c r="K28" s="41"/>
      <c r="L28" s="22"/>
      <c r="M28" s="22"/>
      <c r="N28" s="22"/>
      <c r="O28" s="23"/>
      <c r="P28" s="23"/>
      <c r="Q28" s="23"/>
      <c r="R28" s="23"/>
      <c r="S28" s="23"/>
      <c r="T28" s="23"/>
      <c r="U28" s="23"/>
      <c r="V28" s="23"/>
    </row>
    <row r="29" spans="1:22" s="24" customFormat="1" ht="27.6" x14ac:dyDescent="0.3">
      <c r="A29" s="33">
        <v>86</v>
      </c>
      <c r="B29" s="26" t="s">
        <v>145</v>
      </c>
      <c r="C29" s="34" t="s">
        <v>146</v>
      </c>
      <c r="D29" s="33" t="s">
        <v>6</v>
      </c>
      <c r="E29" s="33">
        <v>25</v>
      </c>
      <c r="F29" s="33"/>
      <c r="G29" s="27">
        <v>2815.31</v>
      </c>
      <c r="H29" s="27">
        <f t="shared" si="3"/>
        <v>70382.75</v>
      </c>
      <c r="I29" s="27">
        <v>4319.3599999999997</v>
      </c>
      <c r="J29" s="27">
        <f t="shared" si="4"/>
        <v>107983.99999999999</v>
      </c>
      <c r="K29" s="35">
        <f t="shared" si="5"/>
        <v>0.34821130908282705</v>
      </c>
      <c r="L29" s="22"/>
      <c r="M29" s="22"/>
      <c r="N29" s="22"/>
      <c r="O29" s="23"/>
      <c r="P29" s="23"/>
      <c r="Q29" s="23"/>
      <c r="R29" s="23"/>
      <c r="S29" s="23"/>
      <c r="T29" s="23"/>
      <c r="U29" s="23"/>
      <c r="V29" s="23"/>
    </row>
    <row r="30" spans="1:22" s="24" customFormat="1" x14ac:dyDescent="0.3">
      <c r="A30" s="33">
        <v>87</v>
      </c>
      <c r="B30" s="26" t="s">
        <v>147</v>
      </c>
      <c r="C30" s="34" t="s">
        <v>148</v>
      </c>
      <c r="D30" s="33" t="s">
        <v>6</v>
      </c>
      <c r="E30" s="33">
        <v>25</v>
      </c>
      <c r="F30" s="33"/>
      <c r="G30" s="27">
        <v>360.94</v>
      </c>
      <c r="H30" s="27">
        <f t="shared" si="3"/>
        <v>9023.5</v>
      </c>
      <c r="I30" s="27">
        <v>553.76</v>
      </c>
      <c r="J30" s="27">
        <f t="shared" si="4"/>
        <v>13844</v>
      </c>
      <c r="K30" s="35">
        <f t="shared" si="5"/>
        <v>0.34820138688240387</v>
      </c>
      <c r="L30" s="22"/>
      <c r="M30" s="22"/>
      <c r="N30" s="22"/>
      <c r="O30" s="23"/>
      <c r="P30" s="23"/>
      <c r="Q30" s="23"/>
      <c r="R30" s="23"/>
      <c r="S30" s="23"/>
      <c r="T30" s="23"/>
      <c r="U30" s="23"/>
      <c r="V30" s="23"/>
    </row>
    <row r="31" spans="1:22" s="47" customFormat="1" ht="13.2" customHeight="1" x14ac:dyDescent="0.3">
      <c r="A31" s="33">
        <v>88</v>
      </c>
      <c r="B31" s="26" t="s">
        <v>149</v>
      </c>
      <c r="C31" s="34" t="s">
        <v>150</v>
      </c>
      <c r="D31" s="33" t="s">
        <v>6</v>
      </c>
      <c r="E31" s="33">
        <v>50</v>
      </c>
      <c r="F31" s="49"/>
      <c r="G31" s="27">
        <v>646.79999999999995</v>
      </c>
      <c r="H31" s="27">
        <f t="shared" si="3"/>
        <v>32339.999999999996</v>
      </c>
      <c r="I31" s="27">
        <v>1091.5733333333333</v>
      </c>
      <c r="J31" s="27">
        <f t="shared" si="4"/>
        <v>54578.666666666664</v>
      </c>
      <c r="K31" s="35">
        <f t="shared" si="5"/>
        <v>0.4074607905408707</v>
      </c>
      <c r="L31" s="22"/>
      <c r="M31" s="22"/>
      <c r="N31" s="22"/>
      <c r="O31" s="23"/>
      <c r="P31" s="23"/>
      <c r="Q31" s="23"/>
      <c r="R31" s="23"/>
      <c r="S31" s="23"/>
      <c r="T31" s="23"/>
      <c r="U31" s="23"/>
      <c r="V31" s="23"/>
    </row>
    <row r="32" spans="1:22" s="24" customFormat="1" ht="13.2" customHeight="1" x14ac:dyDescent="0.3">
      <c r="A32" s="33">
        <v>89</v>
      </c>
      <c r="B32" s="26" t="s">
        <v>151</v>
      </c>
      <c r="C32" s="34" t="s">
        <v>152</v>
      </c>
      <c r="D32" s="33" t="s">
        <v>6</v>
      </c>
      <c r="E32" s="33">
        <v>25</v>
      </c>
      <c r="F32" s="33"/>
      <c r="G32" s="27">
        <v>116.94</v>
      </c>
      <c r="H32" s="27">
        <f t="shared" si="3"/>
        <v>2923.5</v>
      </c>
      <c r="I32" s="27">
        <v>269.13333333333333</v>
      </c>
      <c r="J32" s="27">
        <f t="shared" si="4"/>
        <v>6728.333333333333</v>
      </c>
      <c r="K32" s="35">
        <f t="shared" si="5"/>
        <v>0.56549417884567754</v>
      </c>
      <c r="L32" s="22"/>
      <c r="M32" s="22"/>
      <c r="N32" s="22"/>
      <c r="O32" s="23"/>
      <c r="P32" s="23"/>
      <c r="Q32" s="23"/>
      <c r="R32" s="23"/>
      <c r="S32" s="23"/>
      <c r="T32" s="23"/>
      <c r="U32" s="23"/>
      <c r="V32" s="23"/>
    </row>
    <row r="33" spans="1:22" s="24" customFormat="1" ht="40.799999999999997" customHeight="1" x14ac:dyDescent="0.3">
      <c r="A33" s="33">
        <v>90</v>
      </c>
      <c r="B33" s="26" t="s">
        <v>210</v>
      </c>
      <c r="C33" s="34" t="s">
        <v>211</v>
      </c>
      <c r="D33" s="33" t="s">
        <v>6</v>
      </c>
      <c r="E33" s="33">
        <v>25</v>
      </c>
      <c r="F33" s="33"/>
      <c r="G33" s="27">
        <v>1207.57</v>
      </c>
      <c r="H33" s="27">
        <f t="shared" si="3"/>
        <v>30189.25</v>
      </c>
      <c r="I33" s="27">
        <v>5242.16</v>
      </c>
      <c r="J33" s="27">
        <f t="shared" si="4"/>
        <v>131054</v>
      </c>
      <c r="K33" s="35">
        <f t="shared" si="5"/>
        <v>0.76964266638179679</v>
      </c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3"/>
    </row>
    <row r="34" spans="1:22" s="24" customFormat="1" ht="13.2" customHeight="1" x14ac:dyDescent="0.3">
      <c r="A34" s="33">
        <v>91</v>
      </c>
      <c r="B34" s="41" t="s">
        <v>140</v>
      </c>
      <c r="C34" s="41"/>
      <c r="D34" s="41"/>
      <c r="E34" s="41"/>
      <c r="F34" s="41"/>
      <c r="G34" s="41"/>
      <c r="H34" s="41"/>
      <c r="I34" s="41"/>
      <c r="J34" s="41"/>
      <c r="K34" s="41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3"/>
    </row>
    <row r="35" spans="1:22" s="24" customFormat="1" ht="13.2" customHeight="1" x14ac:dyDescent="0.3">
      <c r="A35" s="33">
        <v>92</v>
      </c>
      <c r="B35" s="26" t="s">
        <v>157</v>
      </c>
      <c r="C35" s="34" t="s">
        <v>158</v>
      </c>
      <c r="D35" s="33" t="s">
        <v>6</v>
      </c>
      <c r="E35" s="33">
        <v>1</v>
      </c>
      <c r="F35" s="33"/>
      <c r="G35" s="27">
        <v>1804.69</v>
      </c>
      <c r="H35" s="27">
        <f t="shared" ref="H35:H41" si="8">G35*E35</f>
        <v>1804.69</v>
      </c>
      <c r="I35" s="27">
        <v>2630.3733333333334</v>
      </c>
      <c r="J35" s="27">
        <f t="shared" ref="J35:J42" si="9">I35*E35</f>
        <v>2630.3733333333334</v>
      </c>
      <c r="K35" s="35">
        <f t="shared" si="5"/>
        <v>0.31390347631261473</v>
      </c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3"/>
    </row>
    <row r="36" spans="1:22" s="24" customFormat="1" ht="13.2" customHeight="1" x14ac:dyDescent="0.3">
      <c r="A36" s="33">
        <v>93</v>
      </c>
      <c r="B36" s="26" t="s">
        <v>159</v>
      </c>
      <c r="C36" s="34" t="s">
        <v>160</v>
      </c>
      <c r="D36" s="33" t="s">
        <v>6</v>
      </c>
      <c r="E36" s="33">
        <v>1</v>
      </c>
      <c r="F36" s="33"/>
      <c r="G36" s="27">
        <v>1566.47</v>
      </c>
      <c r="H36" s="27">
        <f t="shared" si="8"/>
        <v>1566.47</v>
      </c>
      <c r="I36" s="27">
        <v>2283.1733333333336</v>
      </c>
      <c r="J36" s="27">
        <f t="shared" si="9"/>
        <v>2283.1733333333336</v>
      </c>
      <c r="K36" s="35">
        <f t="shared" si="5"/>
        <v>0.31390666791249611</v>
      </c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3"/>
    </row>
    <row r="37" spans="1:22" s="24" customFormat="1" ht="13.2" customHeight="1" x14ac:dyDescent="0.3">
      <c r="A37" s="33">
        <v>94</v>
      </c>
      <c r="B37" s="26" t="s">
        <v>161</v>
      </c>
      <c r="C37" s="34" t="s">
        <v>162</v>
      </c>
      <c r="D37" s="33" t="s">
        <v>6</v>
      </c>
      <c r="E37" s="33">
        <v>1</v>
      </c>
      <c r="F37" s="33"/>
      <c r="G37" s="27">
        <v>2743.13</v>
      </c>
      <c r="H37" s="27">
        <f t="shared" si="8"/>
        <v>2743.13</v>
      </c>
      <c r="I37" s="27">
        <v>3998.1733333333336</v>
      </c>
      <c r="J37" s="27">
        <f t="shared" si="9"/>
        <v>3998.1733333333336</v>
      </c>
      <c r="K37" s="35">
        <f t="shared" si="5"/>
        <v>0.31390418291019573</v>
      </c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3"/>
    </row>
    <row r="38" spans="1:22" s="24" customFormat="1" ht="13.2" customHeight="1" x14ac:dyDescent="0.3">
      <c r="A38" s="33">
        <v>95</v>
      </c>
      <c r="B38" s="26" t="s">
        <v>163</v>
      </c>
      <c r="C38" s="34" t="s">
        <v>164</v>
      </c>
      <c r="D38" s="33" t="s">
        <v>6</v>
      </c>
      <c r="E38" s="33">
        <v>4</v>
      </c>
      <c r="F38" s="33"/>
      <c r="G38" s="27">
        <v>243.99</v>
      </c>
      <c r="H38" s="27">
        <f t="shared" si="8"/>
        <v>975.96</v>
      </c>
      <c r="I38" s="27">
        <v>561.52</v>
      </c>
      <c r="J38" s="27">
        <f t="shared" si="9"/>
        <v>2246.08</v>
      </c>
      <c r="K38" s="35">
        <f t="shared" si="5"/>
        <v>0.56548297478273257</v>
      </c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3"/>
    </row>
    <row r="39" spans="1:22" s="24" customFormat="1" ht="12.6" customHeight="1" x14ac:dyDescent="0.3">
      <c r="A39" s="33">
        <v>96</v>
      </c>
      <c r="B39" s="26" t="s">
        <v>165</v>
      </c>
      <c r="C39" s="34" t="s">
        <v>166</v>
      </c>
      <c r="D39" s="33" t="s">
        <v>6</v>
      </c>
      <c r="E39" s="33">
        <v>1</v>
      </c>
      <c r="F39" s="33"/>
      <c r="G39" s="27">
        <v>9.24</v>
      </c>
      <c r="H39" s="27">
        <f t="shared" si="8"/>
        <v>9.24</v>
      </c>
      <c r="I39" s="27">
        <v>15.6</v>
      </c>
      <c r="J39" s="27">
        <f t="shared" si="9"/>
        <v>15.6</v>
      </c>
      <c r="K39" s="35">
        <f t="shared" si="5"/>
        <v>0.40769230769230769</v>
      </c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3"/>
    </row>
    <row r="40" spans="1:22" s="24" customFormat="1" ht="31.2" customHeight="1" x14ac:dyDescent="0.3">
      <c r="A40" s="33">
        <v>97</v>
      </c>
      <c r="B40" s="26" t="s">
        <v>212</v>
      </c>
      <c r="C40" s="34" t="s">
        <v>213</v>
      </c>
      <c r="D40" s="33" t="s">
        <v>6</v>
      </c>
      <c r="E40" s="33">
        <v>1</v>
      </c>
      <c r="F40" s="33"/>
      <c r="G40" s="27">
        <v>635.71</v>
      </c>
      <c r="H40" s="27">
        <f t="shared" si="8"/>
        <v>635.71</v>
      </c>
      <c r="I40" s="27">
        <v>2759.6800000000003</v>
      </c>
      <c r="J40" s="27">
        <f t="shared" si="9"/>
        <v>2759.6800000000003</v>
      </c>
      <c r="K40" s="35">
        <f t="shared" si="5"/>
        <v>0.76964358186456405</v>
      </c>
      <c r="L40" s="22"/>
      <c r="M40" s="22"/>
      <c r="N40" s="22"/>
      <c r="O40" s="23"/>
      <c r="P40" s="23"/>
      <c r="Q40" s="23"/>
      <c r="R40" s="23"/>
      <c r="S40" s="23"/>
      <c r="T40" s="23"/>
      <c r="U40" s="23"/>
      <c r="V40" s="23"/>
    </row>
    <row r="41" spans="1:22" s="24" customFormat="1" ht="25.8" customHeight="1" x14ac:dyDescent="0.3">
      <c r="A41" s="33">
        <v>98</v>
      </c>
      <c r="B41" s="26" t="s">
        <v>214</v>
      </c>
      <c r="C41" s="34" t="s">
        <v>215</v>
      </c>
      <c r="D41" s="33" t="s">
        <v>6</v>
      </c>
      <c r="E41" s="33">
        <v>1</v>
      </c>
      <c r="F41" s="33"/>
      <c r="G41" s="27">
        <v>1081.99</v>
      </c>
      <c r="H41" s="27">
        <f t="shared" si="8"/>
        <v>1081.99</v>
      </c>
      <c r="I41" s="27">
        <v>4697</v>
      </c>
      <c r="J41" s="27">
        <f t="shared" si="9"/>
        <v>4697</v>
      </c>
      <c r="K41" s="35">
        <f t="shared" si="5"/>
        <v>0.76964232488822648</v>
      </c>
      <c r="L41" s="22"/>
      <c r="M41" s="22"/>
      <c r="N41" s="22"/>
      <c r="O41" s="23"/>
      <c r="P41" s="23"/>
      <c r="Q41" s="23"/>
      <c r="R41" s="23"/>
      <c r="S41" s="23"/>
      <c r="T41" s="23"/>
      <c r="U41" s="23"/>
      <c r="V41" s="23"/>
    </row>
    <row r="42" spans="1:22" s="24" customFormat="1" ht="34.799999999999997" customHeight="1" x14ac:dyDescent="0.3">
      <c r="A42" s="33">
        <v>99</v>
      </c>
      <c r="B42" s="26" t="s">
        <v>216</v>
      </c>
      <c r="C42" s="34" t="s">
        <v>217</v>
      </c>
      <c r="D42" s="33" t="s">
        <v>6</v>
      </c>
      <c r="E42" s="33">
        <v>1</v>
      </c>
      <c r="F42" s="33"/>
      <c r="G42" s="27">
        <v>1271.42</v>
      </c>
      <c r="H42" s="27">
        <f t="shared" si="3"/>
        <v>1271.42</v>
      </c>
      <c r="I42" s="27">
        <v>5519.3600000000006</v>
      </c>
      <c r="J42" s="27">
        <f t="shared" si="9"/>
        <v>5519.3600000000006</v>
      </c>
      <c r="K42" s="35">
        <f t="shared" si="5"/>
        <v>0.76964358186456405</v>
      </c>
      <c r="L42" s="22"/>
      <c r="M42" s="22"/>
      <c r="N42" s="22"/>
      <c r="O42" s="23"/>
      <c r="P42" s="23"/>
      <c r="Q42" s="23"/>
      <c r="R42" s="23"/>
      <c r="S42" s="23"/>
      <c r="T42" s="23"/>
      <c r="U42" s="23"/>
      <c r="V42" s="23"/>
    </row>
    <row r="43" spans="1:22" s="24" customFormat="1" ht="12.6" customHeight="1" x14ac:dyDescent="0.3">
      <c r="A43" s="33">
        <v>100</v>
      </c>
      <c r="B43" s="41" t="s">
        <v>173</v>
      </c>
      <c r="C43" s="41"/>
      <c r="D43" s="41"/>
      <c r="E43" s="41"/>
      <c r="F43" s="41"/>
      <c r="G43" s="41"/>
      <c r="H43" s="41"/>
      <c r="I43" s="41"/>
      <c r="J43" s="41"/>
      <c r="K43" s="41"/>
      <c r="L43" s="22"/>
      <c r="M43" s="22"/>
      <c r="N43" s="22"/>
      <c r="O43" s="23"/>
      <c r="P43" s="23"/>
      <c r="Q43" s="23"/>
      <c r="R43" s="23"/>
      <c r="S43" s="23"/>
      <c r="T43" s="23"/>
      <c r="U43" s="23"/>
      <c r="V43" s="23"/>
    </row>
    <row r="44" spans="1:22" s="24" customFormat="1" ht="12.6" customHeight="1" x14ac:dyDescent="0.3">
      <c r="A44" s="33">
        <v>101</v>
      </c>
      <c r="B44" s="26" t="s">
        <v>174</v>
      </c>
      <c r="C44" s="34" t="s">
        <v>175</v>
      </c>
      <c r="D44" s="33" t="s">
        <v>6</v>
      </c>
      <c r="E44" s="33">
        <v>4</v>
      </c>
      <c r="F44" s="33"/>
      <c r="G44" s="27">
        <v>7666.31</v>
      </c>
      <c r="H44" s="27">
        <f t="shared" ref="H44:H48" si="10">G44*E44</f>
        <v>30665.24</v>
      </c>
      <c r="I44" s="27">
        <v>9805.1066666666666</v>
      </c>
      <c r="J44" s="27">
        <f t="shared" ref="J44:J48" si="11">I44*E44</f>
        <v>39220.426666666666</v>
      </c>
      <c r="K44" s="35">
        <f t="shared" ref="K44:K48" si="12">1-(G44/I44)</f>
        <v>0.21813089233773419</v>
      </c>
      <c r="L44" s="22"/>
      <c r="M44" s="22"/>
      <c r="N44" s="22"/>
      <c r="O44" s="23"/>
      <c r="P44" s="23"/>
      <c r="Q44" s="23"/>
      <c r="R44" s="23"/>
      <c r="S44" s="23"/>
      <c r="T44" s="23"/>
      <c r="U44" s="23"/>
      <c r="V44" s="23"/>
    </row>
    <row r="45" spans="1:22" s="24" customFormat="1" ht="12.6" customHeight="1" x14ac:dyDescent="0.3">
      <c r="A45" s="33">
        <v>102</v>
      </c>
      <c r="B45" s="26" t="s">
        <v>218</v>
      </c>
      <c r="C45" s="34" t="s">
        <v>219</v>
      </c>
      <c r="D45" s="33" t="s">
        <v>6</v>
      </c>
      <c r="E45" s="33">
        <v>4</v>
      </c>
      <c r="F45" s="33"/>
      <c r="G45" s="27">
        <v>3150.18</v>
      </c>
      <c r="H45" s="27">
        <f t="shared" si="10"/>
        <v>12600.72</v>
      </c>
      <c r="I45" s="27">
        <v>13675.199999999999</v>
      </c>
      <c r="J45" s="27">
        <f t="shared" si="11"/>
        <v>54700.799999999996</v>
      </c>
      <c r="K45" s="35">
        <f t="shared" si="12"/>
        <v>0.76964285714285707</v>
      </c>
      <c r="L45" s="22"/>
      <c r="M45" s="22"/>
      <c r="N45" s="22"/>
      <c r="O45" s="23"/>
      <c r="P45" s="23"/>
      <c r="Q45" s="23"/>
      <c r="R45" s="23"/>
      <c r="S45" s="23"/>
      <c r="T45" s="23"/>
      <c r="U45" s="23"/>
      <c r="V45" s="23"/>
    </row>
    <row r="46" spans="1:22" s="24" customFormat="1" ht="12.6" customHeight="1" x14ac:dyDescent="0.3">
      <c r="A46" s="33">
        <v>103</v>
      </c>
      <c r="B46" s="41" t="s">
        <v>199</v>
      </c>
      <c r="C46" s="41"/>
      <c r="D46" s="41"/>
      <c r="E46" s="41"/>
      <c r="F46" s="41"/>
      <c r="G46" s="41"/>
      <c r="H46" s="41"/>
      <c r="I46" s="41"/>
      <c r="J46" s="41"/>
      <c r="K46" s="41"/>
      <c r="L46" s="22"/>
      <c r="M46" s="22"/>
      <c r="N46" s="22"/>
      <c r="O46" s="23"/>
      <c r="P46" s="23"/>
      <c r="Q46" s="23"/>
      <c r="R46" s="23"/>
      <c r="S46" s="23"/>
      <c r="T46" s="23"/>
      <c r="U46" s="23"/>
      <c r="V46" s="23"/>
    </row>
    <row r="47" spans="1:22" s="24" customFormat="1" ht="12.6" customHeight="1" x14ac:dyDescent="0.3">
      <c r="A47" s="33">
        <v>104</v>
      </c>
      <c r="B47" s="26" t="s">
        <v>163</v>
      </c>
      <c r="C47" s="34" t="s">
        <v>164</v>
      </c>
      <c r="D47" s="33" t="s">
        <v>6</v>
      </c>
      <c r="E47" s="33">
        <v>32</v>
      </c>
      <c r="F47" s="33"/>
      <c r="G47" s="27">
        <v>243.99</v>
      </c>
      <c r="H47" s="27">
        <f t="shared" si="10"/>
        <v>7807.68</v>
      </c>
      <c r="I47" s="27">
        <v>561.52</v>
      </c>
      <c r="J47" s="27">
        <f t="shared" si="11"/>
        <v>17968.64</v>
      </c>
      <c r="K47" s="35">
        <f t="shared" si="12"/>
        <v>0.56548297478273257</v>
      </c>
      <c r="L47" s="22"/>
      <c r="M47" s="22"/>
      <c r="N47" s="22"/>
      <c r="O47" s="23"/>
      <c r="P47" s="23"/>
      <c r="Q47" s="23"/>
      <c r="R47" s="23"/>
      <c r="S47" s="23"/>
      <c r="T47" s="23"/>
      <c r="U47" s="23"/>
      <c r="V47" s="23"/>
    </row>
    <row r="48" spans="1:22" s="24" customFormat="1" ht="13.2" customHeight="1" x14ac:dyDescent="0.3">
      <c r="A48" s="33">
        <v>105</v>
      </c>
      <c r="B48" s="26" t="s">
        <v>153</v>
      </c>
      <c r="C48" s="34" t="s">
        <v>154</v>
      </c>
      <c r="D48" s="33" t="s">
        <v>6</v>
      </c>
      <c r="E48" s="33">
        <v>12</v>
      </c>
      <c r="F48" s="33"/>
      <c r="G48" s="27">
        <v>656.91</v>
      </c>
      <c r="H48" s="27">
        <f t="shared" si="10"/>
        <v>7882.92</v>
      </c>
      <c r="I48" s="27">
        <v>1511.7733333333333</v>
      </c>
      <c r="J48" s="27">
        <f t="shared" si="11"/>
        <v>18141.28</v>
      </c>
      <c r="K48" s="35">
        <f t="shared" si="12"/>
        <v>0.56547057318998439</v>
      </c>
      <c r="L48" s="22"/>
      <c r="M48" s="22"/>
      <c r="N48" s="22"/>
      <c r="O48" s="23"/>
      <c r="P48" s="23"/>
      <c r="Q48" s="23"/>
      <c r="R48" s="23"/>
      <c r="S48" s="23"/>
      <c r="T48" s="23"/>
      <c r="U48" s="23"/>
      <c r="V48" s="23"/>
    </row>
    <row r="49" spans="1:11" x14ac:dyDescent="0.3">
      <c r="A49" s="28"/>
      <c r="B49" s="28"/>
      <c r="C49" s="28" t="s">
        <v>179</v>
      </c>
      <c r="D49" s="56" t="s">
        <v>13</v>
      </c>
      <c r="E49" s="56"/>
      <c r="F49" s="56"/>
      <c r="G49" s="56"/>
      <c r="H49" s="29">
        <f>SUM(H2:H48)</f>
        <v>351771.72</v>
      </c>
      <c r="I49" s="29" t="s">
        <v>1</v>
      </c>
      <c r="J49" s="29">
        <f>SUM(J2:J48)</f>
        <v>792005.91999999993</v>
      </c>
      <c r="K49" s="30">
        <f>1-(H49/J49)</f>
        <v>0.5558471078094972</v>
      </c>
    </row>
    <row r="51" spans="1:11" x14ac:dyDescent="0.3">
      <c r="E51" s="36"/>
      <c r="F51" s="36"/>
    </row>
    <row r="52" spans="1:11" x14ac:dyDescent="0.3">
      <c r="E52" s="36"/>
      <c r="F52" s="36"/>
    </row>
  </sheetData>
  <mergeCells count="1">
    <mergeCell ref="D49:G49"/>
  </mergeCells>
  <pageMargins left="0.7" right="0.7" top="0.75" bottom="0.75" header="0.3" footer="0.3"/>
  <pageSetup paperSize="9" scale="3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240E-5CCA-4857-8421-626379651340}">
  <sheetPr>
    <tabColor rgb="FFFFFF00"/>
  </sheetPr>
  <dimension ref="A1:M24"/>
  <sheetViews>
    <sheetView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1" width="9.6640625" style="12" customWidth="1"/>
    <col min="12" max="12" width="11.109375" bestFit="1" customWidth="1"/>
  </cols>
  <sheetData>
    <row r="1" spans="1:13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  <c r="K1" s="18"/>
    </row>
    <row r="2" spans="1:13" ht="15.6" x14ac:dyDescent="0.3">
      <c r="A2" s="3"/>
      <c r="B2" s="3"/>
      <c r="C2" s="4" t="s">
        <v>45</v>
      </c>
      <c r="D2" s="3"/>
      <c r="E2" s="3"/>
      <c r="F2" s="3"/>
      <c r="G2" s="3"/>
      <c r="H2" s="3"/>
      <c r="I2" s="3"/>
      <c r="J2" s="3"/>
      <c r="K2" s="19"/>
    </row>
    <row r="3" spans="1:13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  <c r="K3" s="21">
        <f>ROUNDUP(H3,0)</f>
        <v>0</v>
      </c>
    </row>
    <row r="4" spans="1:13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1</v>
      </c>
      <c r="F4" s="7">
        <v>8556.09</v>
      </c>
      <c r="G4" s="7">
        <f t="shared" ref="G4:G12" si="0">F4*E4</f>
        <v>8556.09</v>
      </c>
      <c r="H4" s="7">
        <f t="shared" ref="H4:H12" si="1">F4/0.8</f>
        <v>10695.112499999999</v>
      </c>
      <c r="I4" s="7">
        <f t="shared" ref="I4:I12" si="2">H4*E4</f>
        <v>10695.112499999999</v>
      </c>
      <c r="J4" s="9">
        <f t="shared" ref="J4:J23" si="3">1-(F4/H4)</f>
        <v>0.19999999999999996</v>
      </c>
      <c r="K4" s="21">
        <f t="shared" ref="K4:K23" si="4">ROUNDUP(H4,0)</f>
        <v>10696</v>
      </c>
    </row>
    <row r="5" spans="1:13" x14ac:dyDescent="0.3">
      <c r="A5" s="2">
        <v>3</v>
      </c>
      <c r="B5" s="2">
        <v>396449</v>
      </c>
      <c r="C5" s="5" t="s">
        <v>21</v>
      </c>
      <c r="D5" s="2" t="s">
        <v>6</v>
      </c>
      <c r="E5" s="2">
        <v>1</v>
      </c>
      <c r="F5" s="7">
        <v>4805.28</v>
      </c>
      <c r="G5" s="7">
        <f t="shared" si="0"/>
        <v>4805.28</v>
      </c>
      <c r="H5" s="7">
        <f t="shared" si="1"/>
        <v>6006.5999999999995</v>
      </c>
      <c r="I5" s="7">
        <f t="shared" si="2"/>
        <v>6006.5999999999995</v>
      </c>
      <c r="J5" s="9">
        <f t="shared" si="3"/>
        <v>0.19999999999999996</v>
      </c>
      <c r="K5" s="21">
        <f t="shared" si="4"/>
        <v>6007</v>
      </c>
      <c r="L5" s="15" t="s">
        <v>38</v>
      </c>
      <c r="M5" s="14">
        <v>4</v>
      </c>
    </row>
    <row r="6" spans="1:13" x14ac:dyDescent="0.3">
      <c r="A6" s="2">
        <v>4</v>
      </c>
      <c r="B6" s="2">
        <v>383110</v>
      </c>
      <c r="C6" s="5" t="s">
        <v>22</v>
      </c>
      <c r="D6" s="2" t="s">
        <v>6</v>
      </c>
      <c r="E6" s="2">
        <v>84</v>
      </c>
      <c r="F6" s="7">
        <v>112.8</v>
      </c>
      <c r="G6" s="7">
        <f t="shared" si="0"/>
        <v>9475.1999999999989</v>
      </c>
      <c r="H6" s="7">
        <f t="shared" si="1"/>
        <v>141</v>
      </c>
      <c r="I6" s="7">
        <f t="shared" si="2"/>
        <v>11844</v>
      </c>
      <c r="J6" s="9">
        <f t="shared" si="3"/>
        <v>0.20000000000000007</v>
      </c>
      <c r="K6" s="21">
        <f t="shared" si="4"/>
        <v>141</v>
      </c>
      <c r="L6" s="15" t="s">
        <v>39</v>
      </c>
      <c r="M6" s="14">
        <v>1</v>
      </c>
    </row>
    <row r="7" spans="1:13" x14ac:dyDescent="0.3">
      <c r="A7" s="2">
        <v>5</v>
      </c>
      <c r="B7" s="2">
        <v>383085</v>
      </c>
      <c r="C7" s="5" t="s">
        <v>23</v>
      </c>
      <c r="D7" s="2" t="s">
        <v>6</v>
      </c>
      <c r="E7" s="2">
        <v>10</v>
      </c>
      <c r="F7" s="7">
        <v>115.81</v>
      </c>
      <c r="G7" s="7">
        <f t="shared" si="0"/>
        <v>1158.0999999999999</v>
      </c>
      <c r="H7" s="7">
        <f t="shared" si="1"/>
        <v>144.76249999999999</v>
      </c>
      <c r="I7" s="7">
        <f t="shared" si="2"/>
        <v>1447.625</v>
      </c>
      <c r="J7" s="9">
        <f t="shared" si="3"/>
        <v>0.19999999999999996</v>
      </c>
      <c r="K7" s="21">
        <f t="shared" si="4"/>
        <v>145</v>
      </c>
      <c r="L7" s="15" t="s">
        <v>40</v>
      </c>
      <c r="M7" s="14">
        <v>2000</v>
      </c>
    </row>
    <row r="8" spans="1:13" x14ac:dyDescent="0.3">
      <c r="A8" s="2">
        <v>6</v>
      </c>
      <c r="B8" s="2">
        <v>382687</v>
      </c>
      <c r="C8" s="5" t="s">
        <v>24</v>
      </c>
      <c r="D8" s="2" t="s">
        <v>6</v>
      </c>
      <c r="E8" s="2">
        <v>1</v>
      </c>
      <c r="F8" s="7">
        <v>930.98</v>
      </c>
      <c r="G8" s="7">
        <f t="shared" si="0"/>
        <v>930.98</v>
      </c>
      <c r="H8" s="7">
        <f t="shared" si="1"/>
        <v>1163.7249999999999</v>
      </c>
      <c r="I8" s="7">
        <f t="shared" si="2"/>
        <v>1163.7249999999999</v>
      </c>
      <c r="J8" s="9">
        <f t="shared" si="3"/>
        <v>0.19999999999999996</v>
      </c>
      <c r="K8" s="21">
        <f t="shared" si="4"/>
        <v>1164</v>
      </c>
    </row>
    <row r="9" spans="1:13" ht="15.6" x14ac:dyDescent="0.3">
      <c r="A9" s="3"/>
      <c r="B9" s="3"/>
      <c r="C9" s="4" t="s">
        <v>42</v>
      </c>
      <c r="D9" s="3"/>
      <c r="E9" s="3"/>
      <c r="F9" s="3"/>
      <c r="G9" s="3"/>
      <c r="H9" s="3"/>
      <c r="I9" s="3"/>
      <c r="J9" s="3"/>
      <c r="K9" s="21">
        <f t="shared" si="4"/>
        <v>0</v>
      </c>
    </row>
    <row r="10" spans="1:13" x14ac:dyDescent="0.3">
      <c r="A10" s="2">
        <v>7</v>
      </c>
      <c r="B10" s="2" t="s">
        <v>43</v>
      </c>
      <c r="C10" s="5" t="s">
        <v>44</v>
      </c>
      <c r="D10" s="2" t="s">
        <v>6</v>
      </c>
      <c r="E10" s="2">
        <v>1</v>
      </c>
      <c r="F10" s="7">
        <v>7000</v>
      </c>
      <c r="G10" s="7">
        <f t="shared" ref="G10" si="5">F10*E10</f>
        <v>7000</v>
      </c>
      <c r="H10" s="7">
        <f t="shared" ref="H10" si="6">F10/0.8</f>
        <v>8750</v>
      </c>
      <c r="I10" s="7">
        <f t="shared" ref="I10" si="7">H10*E10</f>
        <v>8750</v>
      </c>
      <c r="J10" s="9">
        <f t="shared" ref="J10" si="8">1-(F10/H10)</f>
        <v>0.19999999999999996</v>
      </c>
      <c r="K10" s="21">
        <f t="shared" si="4"/>
        <v>8750</v>
      </c>
    </row>
    <row r="11" spans="1:13" ht="15.6" x14ac:dyDescent="0.3">
      <c r="A11" s="3">
        <v>7</v>
      </c>
      <c r="B11" s="3"/>
      <c r="C11" s="4" t="s">
        <v>25</v>
      </c>
      <c r="D11" s="3"/>
      <c r="E11" s="3"/>
      <c r="F11" s="8"/>
      <c r="G11" s="8">
        <f t="shared" si="0"/>
        <v>0</v>
      </c>
      <c r="H11" s="8">
        <f t="shared" si="1"/>
        <v>0</v>
      </c>
      <c r="I11" s="8">
        <f t="shared" si="2"/>
        <v>0</v>
      </c>
      <c r="J11" s="10"/>
      <c r="K11" s="21">
        <f t="shared" si="4"/>
        <v>0</v>
      </c>
    </row>
    <row r="12" spans="1:13" x14ac:dyDescent="0.3">
      <c r="A12" s="2">
        <v>8</v>
      </c>
      <c r="B12" s="2">
        <v>271631</v>
      </c>
      <c r="C12" s="5" t="s">
        <v>27</v>
      </c>
      <c r="D12" s="2" t="s">
        <v>6</v>
      </c>
      <c r="E12" s="2">
        <v>1</v>
      </c>
      <c r="F12" s="7">
        <v>1808.77</v>
      </c>
      <c r="G12" s="7">
        <f t="shared" si="0"/>
        <v>1808.77</v>
      </c>
      <c r="H12" s="7">
        <f t="shared" si="1"/>
        <v>2260.9624999999996</v>
      </c>
      <c r="I12" s="7">
        <f t="shared" si="2"/>
        <v>2260.9624999999996</v>
      </c>
      <c r="J12" s="9">
        <f t="shared" si="3"/>
        <v>0.19999999999999984</v>
      </c>
      <c r="K12" s="21">
        <f t="shared" si="4"/>
        <v>2261</v>
      </c>
    </row>
    <row r="13" spans="1:13" ht="15.6" x14ac:dyDescent="0.3">
      <c r="A13" s="3"/>
      <c r="B13" s="3"/>
      <c r="C13" s="4" t="s">
        <v>29</v>
      </c>
      <c r="D13" s="3"/>
      <c r="E13" s="3"/>
      <c r="F13" s="8"/>
      <c r="G13" s="8"/>
      <c r="H13" s="8"/>
      <c r="I13" s="8"/>
      <c r="J13" s="10"/>
      <c r="K13" s="21">
        <f t="shared" si="4"/>
        <v>0</v>
      </c>
    </row>
    <row r="14" spans="1:13" x14ac:dyDescent="0.3">
      <c r="A14" s="2">
        <v>9</v>
      </c>
      <c r="B14" s="2">
        <v>700512394</v>
      </c>
      <c r="C14" s="5" t="s">
        <v>30</v>
      </c>
      <c r="D14" s="2" t="s">
        <v>6</v>
      </c>
      <c r="E14" s="2">
        <v>1</v>
      </c>
      <c r="F14" s="7">
        <v>502.8</v>
      </c>
      <c r="G14" s="17">
        <v>0</v>
      </c>
      <c r="H14" s="7">
        <f>F14/0.8</f>
        <v>628.5</v>
      </c>
      <c r="I14" s="17">
        <v>0</v>
      </c>
      <c r="J14" s="9">
        <f t="shared" si="3"/>
        <v>0.19999999999999996</v>
      </c>
      <c r="K14" s="21">
        <f t="shared" si="4"/>
        <v>629</v>
      </c>
    </row>
    <row r="15" spans="1:13" x14ac:dyDescent="0.3">
      <c r="A15" s="2">
        <v>10</v>
      </c>
      <c r="B15" s="2">
        <v>700512396</v>
      </c>
      <c r="C15" s="5" t="s">
        <v>31</v>
      </c>
      <c r="D15" s="2" t="s">
        <v>6</v>
      </c>
      <c r="E15" s="2">
        <v>1</v>
      </c>
      <c r="F15" s="7">
        <v>726.93</v>
      </c>
      <c r="G15" s="17">
        <v>0</v>
      </c>
      <c r="H15" s="7">
        <f t="shared" ref="H15:H21" si="9">F15/0.8</f>
        <v>908.66249999999991</v>
      </c>
      <c r="I15" s="17">
        <v>0</v>
      </c>
      <c r="J15" s="9">
        <f t="shared" si="3"/>
        <v>0.19999999999999996</v>
      </c>
      <c r="K15" s="21">
        <f t="shared" si="4"/>
        <v>909</v>
      </c>
    </row>
    <row r="16" spans="1:13" x14ac:dyDescent="0.3">
      <c r="A16" s="2">
        <v>11</v>
      </c>
      <c r="B16" s="2">
        <v>700512398</v>
      </c>
      <c r="C16" s="5" t="s">
        <v>32</v>
      </c>
      <c r="D16" s="2" t="s">
        <v>6</v>
      </c>
      <c r="E16" s="2">
        <v>1</v>
      </c>
      <c r="F16" s="7">
        <v>209.6</v>
      </c>
      <c r="G16" s="17">
        <v>0</v>
      </c>
      <c r="H16" s="7">
        <f t="shared" si="9"/>
        <v>262</v>
      </c>
      <c r="I16" s="17">
        <v>0</v>
      </c>
      <c r="J16" s="9">
        <f t="shared" si="3"/>
        <v>0.20000000000000007</v>
      </c>
      <c r="K16" s="21">
        <f t="shared" si="4"/>
        <v>262</v>
      </c>
    </row>
    <row r="17" spans="1:11" x14ac:dyDescent="0.3">
      <c r="A17" s="2">
        <v>12</v>
      </c>
      <c r="B17" s="2">
        <v>700513569</v>
      </c>
      <c r="C17" s="5" t="s">
        <v>33</v>
      </c>
      <c r="D17" s="2" t="s">
        <v>6</v>
      </c>
      <c r="E17" s="2">
        <v>1</v>
      </c>
      <c r="F17" s="7">
        <v>605.78</v>
      </c>
      <c r="G17" s="17">
        <v>0</v>
      </c>
      <c r="H17" s="7">
        <f t="shared" si="9"/>
        <v>757.22499999999991</v>
      </c>
      <c r="I17" s="17">
        <v>0</v>
      </c>
      <c r="J17" s="9">
        <f t="shared" si="3"/>
        <v>0.19999999999999996</v>
      </c>
      <c r="K17" s="21">
        <f t="shared" si="4"/>
        <v>758</v>
      </c>
    </row>
    <row r="18" spans="1:11" x14ac:dyDescent="0.3">
      <c r="A18" s="2">
        <v>13</v>
      </c>
      <c r="B18" s="2">
        <v>700513916</v>
      </c>
      <c r="C18" s="5" t="s">
        <v>34</v>
      </c>
      <c r="D18" s="2" t="s">
        <v>6</v>
      </c>
      <c r="E18" s="2">
        <v>1</v>
      </c>
      <c r="F18" s="7">
        <v>315</v>
      </c>
      <c r="G18" s="17">
        <v>0</v>
      </c>
      <c r="H18" s="7">
        <f t="shared" si="9"/>
        <v>393.75</v>
      </c>
      <c r="I18" s="17">
        <v>0</v>
      </c>
      <c r="J18" s="9">
        <f t="shared" si="3"/>
        <v>0.19999999999999996</v>
      </c>
      <c r="K18" s="21">
        <f t="shared" si="4"/>
        <v>394</v>
      </c>
    </row>
    <row r="19" spans="1:11" x14ac:dyDescent="0.3">
      <c r="A19" s="2">
        <v>14</v>
      </c>
      <c r="B19" s="2">
        <v>700514685</v>
      </c>
      <c r="C19" s="5" t="s">
        <v>35</v>
      </c>
      <c r="D19" s="2" t="s">
        <v>6</v>
      </c>
      <c r="E19" s="2">
        <v>1</v>
      </c>
      <c r="F19" s="7">
        <v>2002.66</v>
      </c>
      <c r="G19" s="17">
        <v>0</v>
      </c>
      <c r="H19" s="7">
        <f t="shared" si="9"/>
        <v>2503.3249999999998</v>
      </c>
      <c r="I19" s="17">
        <v>0</v>
      </c>
      <c r="J19" s="9">
        <f t="shared" si="3"/>
        <v>0.19999999999999996</v>
      </c>
      <c r="K19" s="21">
        <f t="shared" si="4"/>
        <v>2504</v>
      </c>
    </row>
    <row r="20" spans="1:11" x14ac:dyDescent="0.3">
      <c r="A20" s="2">
        <v>15</v>
      </c>
      <c r="B20" s="2">
        <v>700514687</v>
      </c>
      <c r="C20" s="5" t="s">
        <v>36</v>
      </c>
      <c r="D20" s="2" t="s">
        <v>6</v>
      </c>
      <c r="E20" s="2">
        <v>1</v>
      </c>
      <c r="F20" s="7">
        <v>1467.9</v>
      </c>
      <c r="G20" s="17">
        <v>0</v>
      </c>
      <c r="H20" s="7">
        <f t="shared" si="9"/>
        <v>1834.875</v>
      </c>
      <c r="I20" s="17">
        <v>0</v>
      </c>
      <c r="J20" s="9">
        <f t="shared" si="3"/>
        <v>0.19999999999999996</v>
      </c>
      <c r="K20" s="21">
        <f t="shared" si="4"/>
        <v>1835</v>
      </c>
    </row>
    <row r="21" spans="1:11" x14ac:dyDescent="0.3">
      <c r="A21" s="2">
        <v>16</v>
      </c>
      <c r="B21" s="2">
        <v>700515454</v>
      </c>
      <c r="C21" s="5" t="s">
        <v>37</v>
      </c>
      <c r="D21" s="2" t="s">
        <v>6</v>
      </c>
      <c r="E21" s="2">
        <v>1</v>
      </c>
      <c r="F21" s="7">
        <v>152.41</v>
      </c>
      <c r="G21" s="17">
        <v>0</v>
      </c>
      <c r="H21" s="7">
        <f t="shared" si="9"/>
        <v>190.51249999999999</v>
      </c>
      <c r="I21" s="17">
        <v>0</v>
      </c>
      <c r="J21" s="9">
        <f t="shared" si="3"/>
        <v>0.19999999999999996</v>
      </c>
      <c r="K21" s="21">
        <f t="shared" si="4"/>
        <v>191</v>
      </c>
    </row>
    <row r="22" spans="1:11" ht="15.6" x14ac:dyDescent="0.3">
      <c r="A22" s="3"/>
      <c r="B22" s="3"/>
      <c r="C22" s="4" t="s">
        <v>10</v>
      </c>
      <c r="D22" s="3"/>
      <c r="E22" s="3"/>
      <c r="F22" s="8"/>
      <c r="G22" s="8"/>
      <c r="H22" s="8"/>
      <c r="I22" s="8"/>
      <c r="J22" s="11"/>
      <c r="K22" s="21">
        <f t="shared" si="4"/>
        <v>0</v>
      </c>
    </row>
    <row r="23" spans="1:11" x14ac:dyDescent="0.3">
      <c r="A23" s="2">
        <v>17</v>
      </c>
      <c r="B23" s="2" t="s">
        <v>11</v>
      </c>
      <c r="C23" s="5" t="s">
        <v>41</v>
      </c>
      <c r="D23" s="2" t="s">
        <v>12</v>
      </c>
      <c r="E23" s="2">
        <v>1</v>
      </c>
      <c r="F23" s="7">
        <v>8000</v>
      </c>
      <c r="G23" s="7">
        <f t="shared" ref="G23" si="10">F23*E23</f>
        <v>8000</v>
      </c>
      <c r="H23" s="7">
        <f t="shared" ref="H23" si="11">F23/0.8</f>
        <v>10000</v>
      </c>
      <c r="I23" s="7">
        <f t="shared" ref="I23" si="12">H23*E23</f>
        <v>10000</v>
      </c>
      <c r="J23" s="9">
        <f t="shared" si="3"/>
        <v>0.19999999999999996</v>
      </c>
      <c r="K23" s="21">
        <f t="shared" si="4"/>
        <v>10000</v>
      </c>
    </row>
    <row r="24" spans="1:11" ht="15.6" x14ac:dyDescent="0.3">
      <c r="A24" s="1"/>
      <c r="B24" s="1"/>
      <c r="C24" s="1"/>
      <c r="D24" s="57" t="s">
        <v>13</v>
      </c>
      <c r="E24" s="58"/>
      <c r="F24" s="59"/>
      <c r="G24" s="6">
        <f>SUM(G3:G23)</f>
        <v>41734.42</v>
      </c>
      <c r="H24" s="1" t="s">
        <v>1</v>
      </c>
      <c r="I24" s="6">
        <f>SUM(I3:I23)</f>
        <v>52168.025000000001</v>
      </c>
      <c r="J24" s="13">
        <f>1-(G24/I24)</f>
        <v>0.20000000000000007</v>
      </c>
      <c r="K24" s="20"/>
    </row>
  </sheetData>
  <mergeCells count="1">
    <mergeCell ref="D24:F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6B1F-905E-4314-A844-C2C82227EDB3}">
  <sheetPr>
    <tabColor rgb="FFFFFF00"/>
  </sheetPr>
  <dimension ref="A1:L29"/>
  <sheetViews>
    <sheetView topLeftCell="A10"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0" width="9.6640625" style="12" customWidth="1"/>
    <col min="11" max="11" width="11.109375" bestFit="1" customWidth="1"/>
  </cols>
  <sheetData>
    <row r="1" spans="1:12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</row>
    <row r="2" spans="1:12" ht="15.6" x14ac:dyDescent="0.3">
      <c r="A2" s="3"/>
      <c r="B2" s="3"/>
      <c r="C2" s="4" t="s">
        <v>26</v>
      </c>
      <c r="D2" s="3"/>
      <c r="E2" s="3"/>
      <c r="F2" s="3"/>
      <c r="G2" s="3"/>
      <c r="H2" s="3"/>
      <c r="I2" s="3"/>
      <c r="J2" s="3"/>
    </row>
    <row r="3" spans="1:12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</row>
    <row r="4" spans="1:12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2</v>
      </c>
      <c r="F4" s="7">
        <v>8556.09</v>
      </c>
      <c r="G4" s="7">
        <f t="shared" ref="G4:G5" si="0">F4*E4</f>
        <v>17112.18</v>
      </c>
      <c r="H4" s="7">
        <f t="shared" ref="H4:H5" si="1">F4/0.8</f>
        <v>10695.112499999999</v>
      </c>
      <c r="I4" s="7">
        <f t="shared" ref="I4:I5" si="2">H4*E4</f>
        <v>21390.224999999999</v>
      </c>
      <c r="J4" s="9">
        <f t="shared" ref="J4:J28" si="3">1-(F4/H4)</f>
        <v>0.19999999999999996</v>
      </c>
    </row>
    <row r="5" spans="1:12" x14ac:dyDescent="0.3">
      <c r="A5" s="2">
        <v>3</v>
      </c>
      <c r="B5" s="2">
        <v>700517268</v>
      </c>
      <c r="C5" s="16" t="s">
        <v>17</v>
      </c>
      <c r="D5" s="2" t="s">
        <v>6</v>
      </c>
      <c r="E5" s="2">
        <v>1</v>
      </c>
      <c r="F5" s="7">
        <v>3509.33</v>
      </c>
      <c r="G5" s="7">
        <f t="shared" si="0"/>
        <v>3509.33</v>
      </c>
      <c r="H5" s="7">
        <f t="shared" si="1"/>
        <v>4386.6624999999995</v>
      </c>
      <c r="I5" s="7">
        <f t="shared" si="2"/>
        <v>4386.6624999999995</v>
      </c>
      <c r="J5" s="9">
        <f t="shared" si="3"/>
        <v>0.19999999999999996</v>
      </c>
    </row>
    <row r="6" spans="1:12" x14ac:dyDescent="0.3">
      <c r="A6" s="2">
        <v>4</v>
      </c>
      <c r="B6" s="2">
        <v>407786599</v>
      </c>
      <c r="C6" s="16" t="s">
        <v>18</v>
      </c>
      <c r="D6" s="2" t="s">
        <v>6</v>
      </c>
      <c r="E6" s="2">
        <v>1</v>
      </c>
      <c r="F6" s="7">
        <v>26.9</v>
      </c>
      <c r="G6" s="7">
        <f t="shared" ref="G6:G17" si="4">F6*E6</f>
        <v>26.9</v>
      </c>
      <c r="H6" s="7">
        <f t="shared" ref="H6:H17" si="5">F6/0.8</f>
        <v>33.624999999999993</v>
      </c>
      <c r="I6" s="7">
        <f t="shared" ref="I6:I17" si="6">H6*E6</f>
        <v>33.624999999999993</v>
      </c>
      <c r="J6" s="9">
        <f t="shared" ref="J6:J17" si="7">1-(F6/H6)</f>
        <v>0.19999999999999984</v>
      </c>
    </row>
    <row r="7" spans="1:12" x14ac:dyDescent="0.3">
      <c r="A7" s="2">
        <v>5</v>
      </c>
      <c r="B7" s="2">
        <v>413371</v>
      </c>
      <c r="C7" s="16" t="s">
        <v>19</v>
      </c>
      <c r="D7" s="2" t="s">
        <v>6</v>
      </c>
      <c r="E7" s="2">
        <v>10</v>
      </c>
      <c r="F7" s="7">
        <v>52.85</v>
      </c>
      <c r="G7" s="7">
        <f t="shared" si="4"/>
        <v>528.5</v>
      </c>
      <c r="H7" s="7">
        <f t="shared" si="5"/>
        <v>66.0625</v>
      </c>
      <c r="I7" s="7">
        <f t="shared" si="6"/>
        <v>660.625</v>
      </c>
      <c r="J7" s="9">
        <f t="shared" si="7"/>
        <v>0.19999999999999996</v>
      </c>
      <c r="K7" s="15" t="s">
        <v>38</v>
      </c>
      <c r="L7" s="14">
        <v>4</v>
      </c>
    </row>
    <row r="8" spans="1:12" x14ac:dyDescent="0.3">
      <c r="A8" s="2">
        <v>6</v>
      </c>
      <c r="B8" s="2">
        <v>413392</v>
      </c>
      <c r="C8" s="16" t="s">
        <v>20</v>
      </c>
      <c r="D8" s="2" t="s">
        <v>6</v>
      </c>
      <c r="E8" s="2">
        <v>1</v>
      </c>
      <c r="F8" s="7">
        <v>0</v>
      </c>
      <c r="G8" s="7">
        <f t="shared" si="4"/>
        <v>0</v>
      </c>
      <c r="H8" s="7">
        <f t="shared" si="5"/>
        <v>0</v>
      </c>
      <c r="I8" s="7">
        <f t="shared" si="6"/>
        <v>0</v>
      </c>
      <c r="J8" s="9">
        <v>0</v>
      </c>
      <c r="K8" s="15" t="s">
        <v>39</v>
      </c>
      <c r="L8" s="14">
        <v>1</v>
      </c>
    </row>
    <row r="9" spans="1:12" x14ac:dyDescent="0.3">
      <c r="A9" s="2">
        <v>7</v>
      </c>
      <c r="B9" s="2">
        <v>396449</v>
      </c>
      <c r="C9" s="5" t="s">
        <v>21</v>
      </c>
      <c r="D9" s="2" t="s">
        <v>6</v>
      </c>
      <c r="E9" s="2">
        <v>2</v>
      </c>
      <c r="F9" s="7">
        <v>4805.28</v>
      </c>
      <c r="G9" s="7">
        <f t="shared" si="4"/>
        <v>9610.56</v>
      </c>
      <c r="H9" s="7">
        <f t="shared" si="5"/>
        <v>6006.5999999999995</v>
      </c>
      <c r="I9" s="7">
        <f t="shared" si="6"/>
        <v>12013.199999999999</v>
      </c>
      <c r="J9" s="9">
        <f t="shared" si="7"/>
        <v>0.19999999999999996</v>
      </c>
      <c r="K9" s="15" t="s">
        <v>40</v>
      </c>
      <c r="L9" s="14">
        <v>2000</v>
      </c>
    </row>
    <row r="10" spans="1:12" x14ac:dyDescent="0.3">
      <c r="A10" s="2">
        <v>8</v>
      </c>
      <c r="B10" s="2">
        <v>383110</v>
      </c>
      <c r="C10" s="5" t="s">
        <v>22</v>
      </c>
      <c r="D10" s="2" t="s">
        <v>6</v>
      </c>
      <c r="E10" s="2">
        <v>84</v>
      </c>
      <c r="F10" s="7">
        <v>112.8</v>
      </c>
      <c r="G10" s="7">
        <f t="shared" si="4"/>
        <v>9475.1999999999989</v>
      </c>
      <c r="H10" s="7">
        <f t="shared" si="5"/>
        <v>141</v>
      </c>
      <c r="I10" s="7">
        <f t="shared" si="6"/>
        <v>11844</v>
      </c>
      <c r="J10" s="9">
        <f t="shared" si="7"/>
        <v>0.20000000000000007</v>
      </c>
    </row>
    <row r="11" spans="1:12" x14ac:dyDescent="0.3">
      <c r="A11" s="2">
        <v>9</v>
      </c>
      <c r="B11" s="2">
        <v>383085</v>
      </c>
      <c r="C11" s="5" t="s">
        <v>23</v>
      </c>
      <c r="D11" s="2" t="s">
        <v>6</v>
      </c>
      <c r="E11" s="2">
        <v>10</v>
      </c>
      <c r="F11" s="7">
        <v>115.81</v>
      </c>
      <c r="G11" s="7">
        <f t="shared" si="4"/>
        <v>1158.0999999999999</v>
      </c>
      <c r="H11" s="7">
        <f t="shared" si="5"/>
        <v>144.76249999999999</v>
      </c>
      <c r="I11" s="7">
        <f t="shared" si="6"/>
        <v>1447.625</v>
      </c>
      <c r="J11" s="9">
        <f t="shared" si="7"/>
        <v>0.19999999999999996</v>
      </c>
    </row>
    <row r="12" spans="1:12" x14ac:dyDescent="0.3">
      <c r="A12" s="2">
        <v>10</v>
      </c>
      <c r="B12" s="2">
        <v>382687</v>
      </c>
      <c r="C12" s="5" t="s">
        <v>24</v>
      </c>
      <c r="D12" s="2" t="s">
        <v>6</v>
      </c>
      <c r="E12" s="2">
        <v>1</v>
      </c>
      <c r="F12" s="7">
        <v>930.98</v>
      </c>
      <c r="G12" s="7">
        <f t="shared" si="4"/>
        <v>930.98</v>
      </c>
      <c r="H12" s="7">
        <f t="shared" si="5"/>
        <v>1163.7249999999999</v>
      </c>
      <c r="I12" s="7">
        <f t="shared" si="6"/>
        <v>1163.7249999999999</v>
      </c>
      <c r="J12" s="9">
        <f t="shared" si="7"/>
        <v>0.19999999999999996</v>
      </c>
    </row>
    <row r="13" spans="1:12" ht="15.6" x14ac:dyDescent="0.3">
      <c r="A13" s="3"/>
      <c r="B13" s="3"/>
      <c r="C13" s="4" t="s">
        <v>42</v>
      </c>
      <c r="D13" s="3"/>
      <c r="E13" s="3"/>
      <c r="F13" s="3"/>
      <c r="G13" s="3"/>
      <c r="H13" s="3"/>
      <c r="I13" s="3"/>
      <c r="J13" s="3"/>
    </row>
    <row r="14" spans="1:12" x14ac:dyDescent="0.3">
      <c r="A14" s="2">
        <v>11</v>
      </c>
      <c r="B14" s="2" t="s">
        <v>43</v>
      </c>
      <c r="C14" s="5" t="s">
        <v>44</v>
      </c>
      <c r="D14" s="2" t="s">
        <v>6</v>
      </c>
      <c r="E14" s="2">
        <v>1</v>
      </c>
      <c r="F14" s="7">
        <v>7000</v>
      </c>
      <c r="G14" s="7">
        <f t="shared" ref="G14" si="8">F14*E14</f>
        <v>7000</v>
      </c>
      <c r="H14" s="7">
        <f t="shared" ref="H14" si="9">F14/0.8</f>
        <v>8750</v>
      </c>
      <c r="I14" s="7">
        <f t="shared" ref="I14" si="10">H14*E14</f>
        <v>8750</v>
      </c>
      <c r="J14" s="9">
        <f t="shared" ref="J14" si="11">1-(F14/H14)</f>
        <v>0.19999999999999996</v>
      </c>
    </row>
    <row r="15" spans="1:12" ht="15.6" x14ac:dyDescent="0.3">
      <c r="A15" s="3"/>
      <c r="B15" s="3"/>
      <c r="C15" s="4" t="s">
        <v>25</v>
      </c>
      <c r="D15" s="3"/>
      <c r="E15" s="3"/>
      <c r="F15" s="8"/>
      <c r="G15" s="8">
        <f t="shared" si="4"/>
        <v>0</v>
      </c>
      <c r="H15" s="8">
        <f t="shared" si="5"/>
        <v>0</v>
      </c>
      <c r="I15" s="8">
        <f t="shared" si="6"/>
        <v>0</v>
      </c>
      <c r="J15" s="10"/>
    </row>
    <row r="16" spans="1:12" x14ac:dyDescent="0.3">
      <c r="A16" s="2">
        <v>12</v>
      </c>
      <c r="B16" s="2">
        <v>271631</v>
      </c>
      <c r="C16" s="5" t="s">
        <v>27</v>
      </c>
      <c r="D16" s="2" t="s">
        <v>6</v>
      </c>
      <c r="E16" s="2">
        <v>2</v>
      </c>
      <c r="F16" s="7">
        <v>1808.77</v>
      </c>
      <c r="G16" s="7">
        <f t="shared" si="4"/>
        <v>3617.54</v>
      </c>
      <c r="H16" s="7">
        <f t="shared" si="5"/>
        <v>2260.9624999999996</v>
      </c>
      <c r="I16" s="7">
        <f t="shared" si="6"/>
        <v>4521.9249999999993</v>
      </c>
      <c r="J16" s="9">
        <f t="shared" si="7"/>
        <v>0.19999999999999984</v>
      </c>
    </row>
    <row r="17" spans="1:10" x14ac:dyDescent="0.3">
      <c r="A17" s="2">
        <v>13</v>
      </c>
      <c r="B17" s="2">
        <v>349162</v>
      </c>
      <c r="C17" s="5" t="s">
        <v>28</v>
      </c>
      <c r="D17" s="2" t="s">
        <v>6</v>
      </c>
      <c r="E17" s="2">
        <v>1</v>
      </c>
      <c r="F17" s="7">
        <v>1560.43</v>
      </c>
      <c r="G17" s="7">
        <f t="shared" si="4"/>
        <v>1560.43</v>
      </c>
      <c r="H17" s="7">
        <f t="shared" si="5"/>
        <v>1950.5374999999999</v>
      </c>
      <c r="I17" s="7">
        <f t="shared" si="6"/>
        <v>1950.5374999999999</v>
      </c>
      <c r="J17" s="9">
        <f t="shared" si="7"/>
        <v>0.19999999999999996</v>
      </c>
    </row>
    <row r="18" spans="1:10" ht="15.6" x14ac:dyDescent="0.3">
      <c r="A18" s="3"/>
      <c r="B18" s="3"/>
      <c r="C18" s="4" t="s">
        <v>29</v>
      </c>
      <c r="D18" s="3"/>
      <c r="E18" s="3"/>
      <c r="F18" s="8"/>
      <c r="G18" s="8"/>
      <c r="H18" s="8"/>
      <c r="I18" s="8"/>
      <c r="J18" s="10"/>
    </row>
    <row r="19" spans="1:10" x14ac:dyDescent="0.3">
      <c r="A19" s="2">
        <v>14</v>
      </c>
      <c r="B19" s="2">
        <v>700512394</v>
      </c>
      <c r="C19" s="5" t="s">
        <v>30</v>
      </c>
      <c r="D19" s="2" t="s">
        <v>6</v>
      </c>
      <c r="E19" s="2">
        <v>1</v>
      </c>
      <c r="F19" s="7">
        <v>502.8</v>
      </c>
      <c r="G19" s="7">
        <f>F19*E19</f>
        <v>502.8</v>
      </c>
      <c r="H19" s="7">
        <f>F19/0.8</f>
        <v>628.5</v>
      </c>
      <c r="I19" s="7">
        <f>H19*E19</f>
        <v>628.5</v>
      </c>
      <c r="J19" s="9">
        <f t="shared" si="3"/>
        <v>0.19999999999999996</v>
      </c>
    </row>
    <row r="20" spans="1:10" x14ac:dyDescent="0.3">
      <c r="A20" s="2">
        <v>15</v>
      </c>
      <c r="B20" s="2">
        <v>700512396</v>
      </c>
      <c r="C20" s="5" t="s">
        <v>31</v>
      </c>
      <c r="D20" s="2" t="s">
        <v>6</v>
      </c>
      <c r="E20" s="2">
        <v>1</v>
      </c>
      <c r="F20" s="7">
        <v>726.93</v>
      </c>
      <c r="G20" s="7">
        <f t="shared" ref="G20:G21" si="12">F20*E20</f>
        <v>726.93</v>
      </c>
      <c r="H20" s="7">
        <f t="shared" ref="H20:H21" si="13">F20/0.8</f>
        <v>908.66249999999991</v>
      </c>
      <c r="I20" s="7">
        <f t="shared" ref="I20:I21" si="14">H20*E20</f>
        <v>908.66249999999991</v>
      </c>
      <c r="J20" s="9">
        <f t="shared" si="3"/>
        <v>0.19999999999999996</v>
      </c>
    </row>
    <row r="21" spans="1:10" x14ac:dyDescent="0.3">
      <c r="A21" s="2">
        <v>16</v>
      </c>
      <c r="B21" s="2">
        <v>700512398</v>
      </c>
      <c r="C21" s="5" t="s">
        <v>32</v>
      </c>
      <c r="D21" s="2" t="s">
        <v>6</v>
      </c>
      <c r="E21" s="2">
        <v>1</v>
      </c>
      <c r="F21" s="7">
        <v>209.6</v>
      </c>
      <c r="G21" s="7">
        <f t="shared" si="12"/>
        <v>209.6</v>
      </c>
      <c r="H21" s="7">
        <f t="shared" si="13"/>
        <v>262</v>
      </c>
      <c r="I21" s="7">
        <f t="shared" si="14"/>
        <v>262</v>
      </c>
      <c r="J21" s="9">
        <f t="shared" si="3"/>
        <v>0.20000000000000007</v>
      </c>
    </row>
    <row r="22" spans="1:10" x14ac:dyDescent="0.3">
      <c r="A22" s="2">
        <v>17</v>
      </c>
      <c r="B22" s="2">
        <v>700513569</v>
      </c>
      <c r="C22" s="5" t="s">
        <v>33</v>
      </c>
      <c r="D22" s="2" t="s">
        <v>6</v>
      </c>
      <c r="E22" s="2">
        <v>1</v>
      </c>
      <c r="F22" s="7">
        <v>605.78</v>
      </c>
      <c r="G22" s="7">
        <f t="shared" ref="G22:G26" si="15">F22*E22</f>
        <v>605.78</v>
      </c>
      <c r="H22" s="7">
        <f t="shared" ref="H22:H26" si="16">F22/0.8</f>
        <v>757.22499999999991</v>
      </c>
      <c r="I22" s="7">
        <f t="shared" ref="I22:I26" si="17">H22*E22</f>
        <v>757.22499999999991</v>
      </c>
      <c r="J22" s="9">
        <f t="shared" ref="J22:J26" si="18">1-(F22/H22)</f>
        <v>0.19999999999999996</v>
      </c>
    </row>
    <row r="23" spans="1:10" x14ac:dyDescent="0.3">
      <c r="A23" s="2">
        <v>18</v>
      </c>
      <c r="B23" s="2">
        <v>700513916</v>
      </c>
      <c r="C23" s="5" t="s">
        <v>34</v>
      </c>
      <c r="D23" s="2" t="s">
        <v>6</v>
      </c>
      <c r="E23" s="2">
        <v>1</v>
      </c>
      <c r="F23" s="7">
        <v>315</v>
      </c>
      <c r="G23" s="7">
        <f t="shared" si="15"/>
        <v>315</v>
      </c>
      <c r="H23" s="7">
        <f t="shared" si="16"/>
        <v>393.75</v>
      </c>
      <c r="I23" s="7">
        <f t="shared" si="17"/>
        <v>393.75</v>
      </c>
      <c r="J23" s="9">
        <f t="shared" si="18"/>
        <v>0.19999999999999996</v>
      </c>
    </row>
    <row r="24" spans="1:10" x14ac:dyDescent="0.3">
      <c r="A24" s="2">
        <v>19</v>
      </c>
      <c r="B24" s="2">
        <v>700514685</v>
      </c>
      <c r="C24" s="5" t="s">
        <v>35</v>
      </c>
      <c r="D24" s="2" t="s">
        <v>6</v>
      </c>
      <c r="E24" s="2">
        <v>1</v>
      </c>
      <c r="F24" s="7">
        <v>2002.66</v>
      </c>
      <c r="G24" s="7">
        <f t="shared" si="15"/>
        <v>2002.66</v>
      </c>
      <c r="H24" s="7">
        <f t="shared" si="16"/>
        <v>2503.3249999999998</v>
      </c>
      <c r="I24" s="7">
        <f t="shared" si="17"/>
        <v>2503.3249999999998</v>
      </c>
      <c r="J24" s="9">
        <f t="shared" si="18"/>
        <v>0.19999999999999996</v>
      </c>
    </row>
    <row r="25" spans="1:10" x14ac:dyDescent="0.3">
      <c r="A25" s="2">
        <v>20</v>
      </c>
      <c r="B25" s="2">
        <v>700514687</v>
      </c>
      <c r="C25" s="5" t="s">
        <v>36</v>
      </c>
      <c r="D25" s="2" t="s">
        <v>6</v>
      </c>
      <c r="E25" s="2">
        <v>1</v>
      </c>
      <c r="F25" s="7">
        <v>1467.9</v>
      </c>
      <c r="G25" s="7">
        <f t="shared" si="15"/>
        <v>1467.9</v>
      </c>
      <c r="H25" s="7">
        <f t="shared" si="16"/>
        <v>1834.875</v>
      </c>
      <c r="I25" s="7">
        <f t="shared" si="17"/>
        <v>1834.875</v>
      </c>
      <c r="J25" s="9">
        <f t="shared" si="18"/>
        <v>0.19999999999999996</v>
      </c>
    </row>
    <row r="26" spans="1:10" x14ac:dyDescent="0.3">
      <c r="A26" s="2">
        <v>21</v>
      </c>
      <c r="B26" s="2">
        <v>700515454</v>
      </c>
      <c r="C26" s="5" t="s">
        <v>37</v>
      </c>
      <c r="D26" s="2" t="s">
        <v>6</v>
      </c>
      <c r="E26" s="2">
        <v>1</v>
      </c>
      <c r="F26" s="7">
        <v>152.41</v>
      </c>
      <c r="G26" s="7">
        <f t="shared" si="15"/>
        <v>152.41</v>
      </c>
      <c r="H26" s="7">
        <f t="shared" si="16"/>
        <v>190.51249999999999</v>
      </c>
      <c r="I26" s="7">
        <f t="shared" si="17"/>
        <v>190.51249999999999</v>
      </c>
      <c r="J26" s="9">
        <f t="shared" si="18"/>
        <v>0.19999999999999996</v>
      </c>
    </row>
    <row r="27" spans="1:10" ht="15.6" x14ac:dyDescent="0.3">
      <c r="A27" s="3"/>
      <c r="B27" s="3"/>
      <c r="C27" s="4" t="s">
        <v>10</v>
      </c>
      <c r="D27" s="3"/>
      <c r="E27" s="3"/>
      <c r="F27" s="8"/>
      <c r="G27" s="8"/>
      <c r="H27" s="8"/>
      <c r="I27" s="8"/>
      <c r="J27" s="11"/>
    </row>
    <row r="28" spans="1:10" x14ac:dyDescent="0.3">
      <c r="A28" s="2">
        <v>22</v>
      </c>
      <c r="B28" s="2" t="s">
        <v>11</v>
      </c>
      <c r="C28" s="5" t="s">
        <v>41</v>
      </c>
      <c r="D28" s="2" t="s">
        <v>12</v>
      </c>
      <c r="E28" s="2">
        <v>1</v>
      </c>
      <c r="F28" s="7">
        <v>10000</v>
      </c>
      <c r="G28" s="7">
        <f t="shared" ref="G28" si="19">F28*E28</f>
        <v>10000</v>
      </c>
      <c r="H28" s="7">
        <f t="shared" ref="H28" si="20">F28/0.8</f>
        <v>12500</v>
      </c>
      <c r="I28" s="7">
        <f t="shared" ref="I28" si="21">H28*E28</f>
        <v>12500</v>
      </c>
      <c r="J28" s="9">
        <f t="shared" si="3"/>
        <v>0.19999999999999996</v>
      </c>
    </row>
    <row r="29" spans="1:10" ht="15.6" x14ac:dyDescent="0.3">
      <c r="A29" s="1"/>
      <c r="B29" s="1"/>
      <c r="C29" s="1"/>
      <c r="D29" s="57" t="s">
        <v>13</v>
      </c>
      <c r="E29" s="58"/>
      <c r="F29" s="59"/>
      <c r="G29" s="6">
        <f>SUM(G3:G28)</f>
        <v>70512.800000000017</v>
      </c>
      <c r="H29" s="1" t="s">
        <v>1</v>
      </c>
      <c r="I29" s="6">
        <f>SUM(I3:I28)</f>
        <v>88141</v>
      </c>
      <c r="J29" s="13">
        <f>1-(G29/I29)</f>
        <v>0.19999999999999984</v>
      </c>
    </row>
  </sheetData>
  <mergeCells count="1">
    <mergeCell ref="D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Passive</vt:lpstr>
      <vt:lpstr>Data Active (2)</vt:lpstr>
      <vt:lpstr>Data Active Modular</vt:lpstr>
      <vt:lpstr>Data Active Modular After disco</vt:lpstr>
      <vt:lpstr>IP TEL-NO RED</vt:lpstr>
      <vt:lpstr>IP 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</dc:creator>
  <cp:lastModifiedBy>Mohammed Faisal</cp:lastModifiedBy>
  <cp:lastPrinted>2024-09-05T08:31:06Z</cp:lastPrinted>
  <dcterms:created xsi:type="dcterms:W3CDTF">2023-07-16T11:50:15Z</dcterms:created>
  <dcterms:modified xsi:type="dcterms:W3CDTF">2024-10-02T07:59:27Z</dcterms:modified>
</cp:coreProperties>
</file>