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ortant Work File\Mahmoud Saleh\Customers\Under Quoting\Qalam School\Quote And CostSheet\"/>
    </mc:Choice>
  </mc:AlternateContent>
  <xr:revisionPtr revIDLastSave="0" documentId="13_ncr:1_{30B8852A-B871-4B5B-8590-018C73A5A585}" xr6:coauthVersionLast="47" xr6:coauthVersionMax="47" xr10:uidLastSave="{00000000-0000-0000-0000-000000000000}"/>
  <bookViews>
    <workbookView xWindow="-108" yWindow="-108" windowWidth="23256" windowHeight="12456" activeTab="1" xr2:uid="{20BB5F51-DEC2-4FEE-B2D3-3A5266212CBA}"/>
  </bookViews>
  <sheets>
    <sheet name="Summary" sheetId="15" r:id="rId1"/>
    <sheet name="Data" sheetId="5" r:id="rId2"/>
    <sheet name="Data Cisco" sheetId="20" r:id="rId3"/>
    <sheet name="PA(Sound SYS)" sheetId="12" r:id="rId4"/>
    <sheet name="IP-CCTV" sheetId="13" r:id="rId5"/>
    <sheet name="Data BOQ" sheetId="16" r:id="rId6"/>
    <sheet name="PA(Sound SYS) IP" sheetId="17" r:id="rId7"/>
    <sheet name="IP-CCTV hikvision" sheetId="18" r:id="rId8"/>
    <sheet name="Data BOQ Cisco" sheetId="19" r:id="rId9"/>
    <sheet name="IP TEL-NO RED" sheetId="11" state="hidden" r:id="rId10"/>
    <sheet name="IP TEL" sheetId="8" state="hidden" r:id="rId11"/>
  </sheets>
  <definedNames>
    <definedName name="_xlnm.Print_Area" localSheetId="5">'Data BOQ'!$A$1:$E$42</definedName>
    <definedName name="_xlnm.Print_Area" localSheetId="8">'Data BOQ Cisco'!$A$1:$C$36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5" l="1"/>
  <c r="M43" i="5" s="1"/>
  <c r="J43" i="5"/>
  <c r="I43" i="5"/>
  <c r="G43" i="5"/>
  <c r="M42" i="5"/>
  <c r="L42" i="5"/>
  <c r="K42" i="5"/>
  <c r="J42" i="5"/>
  <c r="I42" i="5"/>
  <c r="G42" i="5"/>
  <c r="L43" i="5" l="1"/>
  <c r="G45" i="20" l="1"/>
  <c r="G43" i="20"/>
  <c r="K41" i="20"/>
  <c r="M41" i="20" s="1"/>
  <c r="J41" i="20"/>
  <c r="I41" i="20"/>
  <c r="G41" i="20"/>
  <c r="K38" i="20"/>
  <c r="M38" i="20" s="1"/>
  <c r="K37" i="20"/>
  <c r="L37" i="20" s="1"/>
  <c r="J38" i="20"/>
  <c r="J37" i="20"/>
  <c r="G38" i="20"/>
  <c r="G37" i="20"/>
  <c r="I38" i="20"/>
  <c r="E32" i="20"/>
  <c r="J32" i="20" s="1"/>
  <c r="H55" i="20"/>
  <c r="H50" i="20"/>
  <c r="J50" i="20" s="1"/>
  <c r="H49" i="20"/>
  <c r="K49" i="20" s="1"/>
  <c r="H48" i="20"/>
  <c r="H47" i="20"/>
  <c r="K45" i="20"/>
  <c r="M45" i="20" s="1"/>
  <c r="J45" i="20"/>
  <c r="I45" i="20"/>
  <c r="K43" i="20"/>
  <c r="M43" i="20" s="1"/>
  <c r="J43" i="20"/>
  <c r="I43" i="20"/>
  <c r="K40" i="20"/>
  <c r="M40" i="20" s="1"/>
  <c r="J40" i="20"/>
  <c r="I40" i="20"/>
  <c r="G40" i="20"/>
  <c r="I37" i="20"/>
  <c r="K35" i="20"/>
  <c r="M35" i="20" s="1"/>
  <c r="J35" i="20"/>
  <c r="I35" i="20"/>
  <c r="G35" i="20"/>
  <c r="K34" i="20"/>
  <c r="L34" i="20" s="1"/>
  <c r="J34" i="20"/>
  <c r="I34" i="20"/>
  <c r="G34" i="20"/>
  <c r="K32" i="20"/>
  <c r="M32" i="20" s="1"/>
  <c r="I32" i="20"/>
  <c r="K31" i="20"/>
  <c r="L31" i="20" s="1"/>
  <c r="J31" i="20"/>
  <c r="I31" i="20"/>
  <c r="G31" i="20"/>
  <c r="K30" i="20"/>
  <c r="M30" i="20" s="1"/>
  <c r="J30" i="20"/>
  <c r="I30" i="20"/>
  <c r="G30" i="20"/>
  <c r="K29" i="20"/>
  <c r="M29" i="20" s="1"/>
  <c r="J29" i="20"/>
  <c r="I29" i="20"/>
  <c r="G29" i="20"/>
  <c r="K28" i="20"/>
  <c r="M28" i="20" s="1"/>
  <c r="J28" i="20"/>
  <c r="I28" i="20"/>
  <c r="G28" i="20"/>
  <c r="K26" i="20"/>
  <c r="M26" i="20" s="1"/>
  <c r="J26" i="20"/>
  <c r="I26" i="20"/>
  <c r="G26" i="20"/>
  <c r="K25" i="20"/>
  <c r="J25" i="20"/>
  <c r="I25" i="20"/>
  <c r="G25" i="20"/>
  <c r="K23" i="20"/>
  <c r="M23" i="20" s="1"/>
  <c r="I23" i="20"/>
  <c r="E23" i="20"/>
  <c r="J23" i="20" s="1"/>
  <c r="K22" i="20"/>
  <c r="M22" i="20" s="1"/>
  <c r="J22" i="20"/>
  <c r="I22" i="20"/>
  <c r="G22" i="20"/>
  <c r="K21" i="20"/>
  <c r="M21" i="20" s="1"/>
  <c r="J21" i="20"/>
  <c r="I21" i="20"/>
  <c r="G21" i="20"/>
  <c r="K19" i="20"/>
  <c r="M19" i="20" s="1"/>
  <c r="I19" i="20"/>
  <c r="E19" i="20"/>
  <c r="J19" i="20" s="1"/>
  <c r="K18" i="20"/>
  <c r="J18" i="20"/>
  <c r="I18" i="20"/>
  <c r="G18" i="20"/>
  <c r="K17" i="20"/>
  <c r="M17" i="20" s="1"/>
  <c r="J17" i="20"/>
  <c r="I17" i="20"/>
  <c r="G17" i="20"/>
  <c r="K15" i="20"/>
  <c r="M15" i="20" s="1"/>
  <c r="J15" i="20"/>
  <c r="I15" i="20"/>
  <c r="G15" i="20"/>
  <c r="K14" i="20"/>
  <c r="M14" i="20" s="1"/>
  <c r="J14" i="20"/>
  <c r="I14" i="20"/>
  <c r="G14" i="20"/>
  <c r="K13" i="20"/>
  <c r="M13" i="20" s="1"/>
  <c r="J13" i="20"/>
  <c r="I13" i="20"/>
  <c r="G13" i="20"/>
  <c r="K12" i="20"/>
  <c r="M12" i="20" s="1"/>
  <c r="J12" i="20"/>
  <c r="I12" i="20"/>
  <c r="G12" i="20"/>
  <c r="K10" i="20"/>
  <c r="I10" i="20"/>
  <c r="E10" i="20"/>
  <c r="J10" i="20" s="1"/>
  <c r="K9" i="20"/>
  <c r="M9" i="20" s="1"/>
  <c r="I9" i="20"/>
  <c r="E9" i="20"/>
  <c r="J9" i="20" s="1"/>
  <c r="K8" i="20"/>
  <c r="L8" i="20" s="1"/>
  <c r="J8" i="20"/>
  <c r="I8" i="20"/>
  <c r="G8" i="20"/>
  <c r="K7" i="20"/>
  <c r="M7" i="20" s="1"/>
  <c r="J7" i="20"/>
  <c r="I7" i="20"/>
  <c r="G7" i="20"/>
  <c r="K6" i="20"/>
  <c r="M6" i="20" s="1"/>
  <c r="J6" i="20"/>
  <c r="I6" i="20"/>
  <c r="G6" i="20"/>
  <c r="K5" i="20"/>
  <c r="M5" i="20" s="1"/>
  <c r="I5" i="20"/>
  <c r="E5" i="20"/>
  <c r="J5" i="20" s="1"/>
  <c r="K4" i="20"/>
  <c r="M4" i="20" s="1"/>
  <c r="J4" i="20"/>
  <c r="I4" i="20"/>
  <c r="G4" i="20"/>
  <c r="K3" i="20"/>
  <c r="M3" i="20" s="1"/>
  <c r="J3" i="20"/>
  <c r="I3" i="20"/>
  <c r="G3" i="20"/>
  <c r="L10" i="20" l="1"/>
  <c r="L38" i="20"/>
  <c r="M10" i="20"/>
  <c r="L41" i="20"/>
  <c r="M37" i="20"/>
  <c r="M8" i="20"/>
  <c r="L5" i="20"/>
  <c r="L28" i="20"/>
  <c r="M34" i="20"/>
  <c r="H57" i="20"/>
  <c r="L3" i="20"/>
  <c r="L14" i="20"/>
  <c r="M25" i="20"/>
  <c r="L25" i="20"/>
  <c r="L21" i="20"/>
  <c r="M31" i="20"/>
  <c r="M18" i="20"/>
  <c r="L18" i="20"/>
  <c r="M49" i="20"/>
  <c r="L49" i="20"/>
  <c r="J47" i="20"/>
  <c r="K50" i="20"/>
  <c r="L50" i="20" s="1"/>
  <c r="G9" i="20"/>
  <c r="G32" i="20"/>
  <c r="L35" i="20"/>
  <c r="L45" i="20"/>
  <c r="K47" i="20"/>
  <c r="L47" i="20" s="1"/>
  <c r="L6" i="20"/>
  <c r="L12" i="20"/>
  <c r="L29" i="20"/>
  <c r="G19" i="20"/>
  <c r="L22" i="20"/>
  <c r="L15" i="20"/>
  <c r="L4" i="20"/>
  <c r="L9" i="20"/>
  <c r="L32" i="20"/>
  <c r="L43" i="20"/>
  <c r="J48" i="20"/>
  <c r="G23" i="20"/>
  <c r="L26" i="20"/>
  <c r="K48" i="20"/>
  <c r="L48" i="20" s="1"/>
  <c r="L19" i="20"/>
  <c r="G5" i="20"/>
  <c r="L7" i="20"/>
  <c r="G10" i="20"/>
  <c r="L13" i="20"/>
  <c r="L30" i="20"/>
  <c r="L40" i="20"/>
  <c r="L17" i="20"/>
  <c r="L23" i="20"/>
  <c r="J49" i="20"/>
  <c r="J51" i="20" l="1"/>
  <c r="G51" i="20"/>
  <c r="M48" i="20"/>
  <c r="M47" i="20"/>
  <c r="M50" i="20"/>
  <c r="H58" i="20"/>
  <c r="L51" i="20"/>
  <c r="K23" i="18"/>
  <c r="M23" i="18" s="1"/>
  <c r="J23" i="18"/>
  <c r="I23" i="18"/>
  <c r="G23" i="18"/>
  <c r="K22" i="18"/>
  <c r="M22" i="18" s="1"/>
  <c r="J22" i="18"/>
  <c r="I22" i="18"/>
  <c r="G22" i="18"/>
  <c r="K21" i="18"/>
  <c r="M21" i="18" s="1"/>
  <c r="J21" i="18"/>
  <c r="I21" i="18"/>
  <c r="G21" i="18"/>
  <c r="K20" i="18"/>
  <c r="L20" i="18" s="1"/>
  <c r="J20" i="18"/>
  <c r="I20" i="18"/>
  <c r="G20" i="18"/>
  <c r="K19" i="18"/>
  <c r="M19" i="18" s="1"/>
  <c r="J19" i="18"/>
  <c r="I19" i="18"/>
  <c r="G19" i="18"/>
  <c r="K18" i="18"/>
  <c r="M18" i="18" s="1"/>
  <c r="J18" i="18"/>
  <c r="I18" i="18"/>
  <c r="G18" i="18"/>
  <c r="K17" i="18"/>
  <c r="L17" i="18" s="1"/>
  <c r="J17" i="18"/>
  <c r="I17" i="18"/>
  <c r="G17" i="18"/>
  <c r="K16" i="18"/>
  <c r="L16" i="18" s="1"/>
  <c r="J16" i="18"/>
  <c r="I16" i="18"/>
  <c r="G16" i="18"/>
  <c r="K15" i="18"/>
  <c r="M15" i="18" s="1"/>
  <c r="J15" i="18"/>
  <c r="I15" i="18"/>
  <c r="G15" i="18"/>
  <c r="K14" i="18"/>
  <c r="M14" i="18" s="1"/>
  <c r="J14" i="18"/>
  <c r="I14" i="18"/>
  <c r="G14" i="18"/>
  <c r="K11" i="18"/>
  <c r="M11" i="18" s="1"/>
  <c r="J11" i="18"/>
  <c r="I11" i="18"/>
  <c r="G11" i="18"/>
  <c r="K10" i="18"/>
  <c r="M10" i="18" s="1"/>
  <c r="J10" i="18"/>
  <c r="I10" i="18"/>
  <c r="G10" i="18"/>
  <c r="K12" i="18"/>
  <c r="M12" i="18" s="1"/>
  <c r="J12" i="18"/>
  <c r="I12" i="18"/>
  <c r="G12" i="18"/>
  <c r="K9" i="18"/>
  <c r="M9" i="18" s="1"/>
  <c r="J9" i="18"/>
  <c r="I9" i="18"/>
  <c r="G9" i="18"/>
  <c r="K8" i="18"/>
  <c r="M8" i="18" s="1"/>
  <c r="J8" i="18"/>
  <c r="I8" i="18"/>
  <c r="G8" i="18"/>
  <c r="G7" i="18"/>
  <c r="K6" i="18"/>
  <c r="M6" i="18" s="1"/>
  <c r="J6" i="18"/>
  <c r="I6" i="18"/>
  <c r="G6" i="18"/>
  <c r="K5" i="18"/>
  <c r="M5" i="18" s="1"/>
  <c r="J5" i="18"/>
  <c r="I5" i="18"/>
  <c r="G5" i="18"/>
  <c r="K4" i="18"/>
  <c r="M4" i="18" s="1"/>
  <c r="J4" i="18"/>
  <c r="I4" i="18"/>
  <c r="G4" i="18"/>
  <c r="K3" i="18"/>
  <c r="L3" i="18" s="1"/>
  <c r="J3" i="18"/>
  <c r="I3" i="18"/>
  <c r="G3" i="18"/>
  <c r="H20" i="17"/>
  <c r="M21" i="17"/>
  <c r="L21" i="17"/>
  <c r="J21" i="17"/>
  <c r="K18" i="17"/>
  <c r="M18" i="17" s="1"/>
  <c r="J18" i="17"/>
  <c r="I18" i="17"/>
  <c r="G18" i="17"/>
  <c r="K17" i="17"/>
  <c r="M17" i="17" s="1"/>
  <c r="J17" i="17"/>
  <c r="I17" i="17"/>
  <c r="G17" i="17"/>
  <c r="K16" i="17"/>
  <c r="M16" i="17" s="1"/>
  <c r="J16" i="17"/>
  <c r="I16" i="17"/>
  <c r="G16" i="17"/>
  <c r="K15" i="17"/>
  <c r="M15" i="17" s="1"/>
  <c r="J15" i="17"/>
  <c r="I15" i="17"/>
  <c r="G15" i="17"/>
  <c r="K13" i="17"/>
  <c r="M13" i="17" s="1"/>
  <c r="J13" i="17"/>
  <c r="I13" i="17"/>
  <c r="G13" i="17"/>
  <c r="K12" i="17"/>
  <c r="M12" i="17" s="1"/>
  <c r="J12" i="17"/>
  <c r="I12" i="17"/>
  <c r="G12" i="17"/>
  <c r="K11" i="17"/>
  <c r="M11" i="17" s="1"/>
  <c r="J11" i="17"/>
  <c r="I11" i="17"/>
  <c r="G11" i="17"/>
  <c r="K10" i="17"/>
  <c r="M10" i="17" s="1"/>
  <c r="J10" i="17"/>
  <c r="I10" i="17"/>
  <c r="G10" i="17"/>
  <c r="K9" i="17"/>
  <c r="M9" i="17" s="1"/>
  <c r="J9" i="17"/>
  <c r="I9" i="17"/>
  <c r="G9" i="17"/>
  <c r="K7" i="17"/>
  <c r="M7" i="17" s="1"/>
  <c r="J7" i="17"/>
  <c r="I7" i="17"/>
  <c r="G7" i="17"/>
  <c r="K6" i="17"/>
  <c r="M6" i="17" s="1"/>
  <c r="J6" i="17"/>
  <c r="I6" i="17"/>
  <c r="G6" i="17"/>
  <c r="K5" i="17"/>
  <c r="L5" i="17" s="1"/>
  <c r="J5" i="17"/>
  <c r="I5" i="17"/>
  <c r="G5" i="17"/>
  <c r="K4" i="17"/>
  <c r="M4" i="17" s="1"/>
  <c r="J4" i="17"/>
  <c r="I4" i="17"/>
  <c r="G4" i="17"/>
  <c r="K3" i="17"/>
  <c r="M3" i="17" s="1"/>
  <c r="J3" i="17"/>
  <c r="I3" i="17"/>
  <c r="G3" i="17"/>
  <c r="M51" i="20" l="1"/>
  <c r="L18" i="18"/>
  <c r="J54" i="20"/>
  <c r="M20" i="18"/>
  <c r="M17" i="18"/>
  <c r="L21" i="18"/>
  <c r="M16" i="18"/>
  <c r="L14" i="18"/>
  <c r="L22" i="18"/>
  <c r="L19" i="18"/>
  <c r="L23" i="18"/>
  <c r="L15" i="18"/>
  <c r="L10" i="18"/>
  <c r="L11" i="18"/>
  <c r="L12" i="18"/>
  <c r="L5" i="18"/>
  <c r="L8" i="18"/>
  <c r="G27" i="18"/>
  <c r="K7" i="18"/>
  <c r="L7" i="18" s="1"/>
  <c r="J26" i="18"/>
  <c r="K26" i="18"/>
  <c r="L26" i="18" s="1"/>
  <c r="M3" i="18"/>
  <c r="L6" i="18"/>
  <c r="J25" i="18"/>
  <c r="K25" i="18"/>
  <c r="L25" i="18" s="1"/>
  <c r="L9" i="18"/>
  <c r="L4" i="18"/>
  <c r="I7" i="18"/>
  <c r="J7" i="18"/>
  <c r="E31" i="18" s="1"/>
  <c r="L10" i="17"/>
  <c r="L16" i="17"/>
  <c r="L17" i="17"/>
  <c r="L12" i="17"/>
  <c r="L6" i="17"/>
  <c r="L4" i="17"/>
  <c r="M28" i="17"/>
  <c r="J20" i="17"/>
  <c r="J22" i="17" s="1"/>
  <c r="K20" i="17"/>
  <c r="L20" i="17" s="1"/>
  <c r="G22" i="17"/>
  <c r="L7" i="17"/>
  <c r="L11" i="17"/>
  <c r="L15" i="17"/>
  <c r="M5" i="17"/>
  <c r="L18" i="17"/>
  <c r="L3" i="17"/>
  <c r="L9" i="17"/>
  <c r="L13" i="17"/>
  <c r="J27" i="18" l="1"/>
  <c r="M25" i="18"/>
  <c r="L27" i="18"/>
  <c r="M26" i="18"/>
  <c r="E32" i="18"/>
  <c r="M7" i="18"/>
  <c r="J25" i="17"/>
  <c r="M20" i="17"/>
  <c r="L22" i="17"/>
  <c r="M22" i="17" s="1"/>
  <c r="M29" i="17"/>
  <c r="J30" i="18" l="1"/>
  <c r="M27" i="18"/>
  <c r="I29" i="5" l="1"/>
  <c r="I30" i="5"/>
  <c r="I31" i="5"/>
  <c r="I32" i="5"/>
  <c r="J29" i="5"/>
  <c r="J30" i="5"/>
  <c r="J31" i="5"/>
  <c r="K29" i="5"/>
  <c r="M29" i="5" s="1"/>
  <c r="K30" i="5"/>
  <c r="L30" i="5" s="1"/>
  <c r="K31" i="5"/>
  <c r="L31" i="5" s="1"/>
  <c r="K32" i="5"/>
  <c r="M32" i="5" s="1"/>
  <c r="G29" i="5"/>
  <c r="G30" i="5"/>
  <c r="G31" i="5"/>
  <c r="G28" i="5"/>
  <c r="E32" i="5"/>
  <c r="G32" i="5" s="1"/>
  <c r="E23" i="5"/>
  <c r="E19" i="5"/>
  <c r="M31" i="5" l="1"/>
  <c r="J32" i="5"/>
  <c r="L29" i="5"/>
  <c r="M30" i="5"/>
  <c r="K26" i="5" l="1"/>
  <c r="M26" i="5" s="1"/>
  <c r="J26" i="5"/>
  <c r="I26" i="5"/>
  <c r="G26" i="5"/>
  <c r="K25" i="5"/>
  <c r="L25" i="5" s="1"/>
  <c r="J25" i="5"/>
  <c r="I25" i="5"/>
  <c r="G25" i="5"/>
  <c r="K23" i="5"/>
  <c r="M23" i="5" s="1"/>
  <c r="J23" i="5"/>
  <c r="I23" i="5"/>
  <c r="G23" i="5"/>
  <c r="K22" i="5"/>
  <c r="M22" i="5" s="1"/>
  <c r="J22" i="5"/>
  <c r="I22" i="5"/>
  <c r="G22" i="5"/>
  <c r="K21" i="5"/>
  <c r="M21" i="5" s="1"/>
  <c r="J21" i="5"/>
  <c r="I21" i="5"/>
  <c r="G21" i="5"/>
  <c r="E10" i="5"/>
  <c r="E9" i="5"/>
  <c r="E5" i="5"/>
  <c r="E22" i="16"/>
  <c r="L26" i="5" l="1"/>
  <c r="M25" i="5"/>
  <c r="L21" i="5"/>
  <c r="L22" i="5"/>
  <c r="L23" i="5"/>
  <c r="K9" i="13"/>
  <c r="M9" i="13" s="1"/>
  <c r="K8" i="13"/>
  <c r="M8" i="13" s="1"/>
  <c r="K16" i="13"/>
  <c r="M16" i="13" s="1"/>
  <c r="K17" i="13"/>
  <c r="M17" i="13" s="1"/>
  <c r="H15" i="13"/>
  <c r="I15" i="13" s="1"/>
  <c r="G15" i="13"/>
  <c r="H7" i="13"/>
  <c r="K7" i="13" s="1"/>
  <c r="J17" i="13"/>
  <c r="I17" i="13"/>
  <c r="G17" i="13"/>
  <c r="J16" i="13"/>
  <c r="I16" i="13"/>
  <c r="G16" i="13"/>
  <c r="J9" i="13"/>
  <c r="I9" i="13"/>
  <c r="G9" i="13"/>
  <c r="J8" i="13"/>
  <c r="I8" i="13"/>
  <c r="G8" i="13"/>
  <c r="K40" i="5"/>
  <c r="M40" i="5" s="1"/>
  <c r="J40" i="5"/>
  <c r="I40" i="5"/>
  <c r="G40" i="5"/>
  <c r="K51" i="5"/>
  <c r="M51" i="5" s="1"/>
  <c r="J51" i="5"/>
  <c r="I51" i="5"/>
  <c r="G51" i="5"/>
  <c r="J15" i="13" l="1"/>
  <c r="K15" i="13"/>
  <c r="L15" i="13" s="1"/>
  <c r="L17" i="13"/>
  <c r="L16" i="13"/>
  <c r="L9" i="13"/>
  <c r="L8" i="13"/>
  <c r="L40" i="5"/>
  <c r="L51" i="5"/>
  <c r="K49" i="5"/>
  <c r="M49" i="5" s="1"/>
  <c r="K48" i="5"/>
  <c r="M48" i="5" s="1"/>
  <c r="K47" i="5"/>
  <c r="M47" i="5" s="1"/>
  <c r="K46" i="5"/>
  <c r="L46" i="5" s="1"/>
  <c r="K45" i="5"/>
  <c r="M45" i="5" s="1"/>
  <c r="K39" i="5"/>
  <c r="M39" i="5" s="1"/>
  <c r="K35" i="5"/>
  <c r="M35" i="5" s="1"/>
  <c r="K36" i="5"/>
  <c r="M36" i="5" s="1"/>
  <c r="K37" i="5"/>
  <c r="M37" i="5" s="1"/>
  <c r="K34" i="5"/>
  <c r="M34" i="5" s="1"/>
  <c r="J34" i="5"/>
  <c r="J48" i="5"/>
  <c r="I48" i="5"/>
  <c r="G48" i="5"/>
  <c r="J47" i="5"/>
  <c r="I47" i="5"/>
  <c r="G47" i="5"/>
  <c r="J46" i="5"/>
  <c r="I46" i="5"/>
  <c r="G46" i="5"/>
  <c r="J45" i="5"/>
  <c r="I45" i="5"/>
  <c r="G45" i="5"/>
  <c r="J49" i="5"/>
  <c r="I49" i="5"/>
  <c r="G49" i="5"/>
  <c r="J39" i="5"/>
  <c r="I39" i="5"/>
  <c r="G39" i="5"/>
  <c r="J36" i="5"/>
  <c r="I36" i="5"/>
  <c r="G36" i="5"/>
  <c r="J35" i="5"/>
  <c r="I35" i="5"/>
  <c r="G35" i="5"/>
  <c r="I34" i="5"/>
  <c r="G34" i="5"/>
  <c r="J37" i="5"/>
  <c r="I37" i="5"/>
  <c r="G37" i="5"/>
  <c r="I7" i="13"/>
  <c r="G7" i="13"/>
  <c r="K12" i="5"/>
  <c r="K3" i="5"/>
  <c r="H20" i="13"/>
  <c r="H31" i="12"/>
  <c r="H19" i="13"/>
  <c r="H56" i="5"/>
  <c r="F5" i="15" s="1"/>
  <c r="M15" i="13" l="1"/>
  <c r="J7" i="13"/>
  <c r="M46" i="5"/>
  <c r="L47" i="5"/>
  <c r="L45" i="5"/>
  <c r="L48" i="5"/>
  <c r="L49" i="5"/>
  <c r="L39" i="5"/>
  <c r="L36" i="5"/>
  <c r="L34" i="5"/>
  <c r="L35" i="5"/>
  <c r="L37" i="5"/>
  <c r="M7" i="13"/>
  <c r="L7" i="13"/>
  <c r="K31" i="12"/>
  <c r="M31" i="12" s="1"/>
  <c r="J31" i="12" l="1"/>
  <c r="F6" i="15" s="1"/>
  <c r="L31" i="12"/>
  <c r="G6" i="15" s="1"/>
  <c r="J20" i="13"/>
  <c r="F9" i="15" s="1"/>
  <c r="K19" i="13"/>
  <c r="M19" i="13" s="1"/>
  <c r="I3" i="13"/>
  <c r="J6" i="13"/>
  <c r="J5" i="13"/>
  <c r="J4" i="13"/>
  <c r="J3" i="13"/>
  <c r="K14" i="13"/>
  <c r="M14" i="13" s="1"/>
  <c r="J14" i="13"/>
  <c r="I14" i="13"/>
  <c r="G14" i="13"/>
  <c r="K13" i="13"/>
  <c r="L13" i="13" s="1"/>
  <c r="J13" i="13"/>
  <c r="I13" i="13"/>
  <c r="G13" i="13"/>
  <c r="K12" i="13"/>
  <c r="M12" i="13" s="1"/>
  <c r="J12" i="13"/>
  <c r="I12" i="13"/>
  <c r="G12" i="13"/>
  <c r="K11" i="13"/>
  <c r="M11" i="13" s="1"/>
  <c r="J11" i="13"/>
  <c r="I11" i="13"/>
  <c r="G11" i="13"/>
  <c r="K6" i="13"/>
  <c r="M6" i="13" s="1"/>
  <c r="I6" i="13"/>
  <c r="G6" i="13"/>
  <c r="K5" i="13"/>
  <c r="L5" i="13" s="1"/>
  <c r="I5" i="13"/>
  <c r="G5" i="13"/>
  <c r="K4" i="13"/>
  <c r="M4" i="13" s="1"/>
  <c r="I4" i="13"/>
  <c r="G4" i="13"/>
  <c r="K3" i="13"/>
  <c r="L3" i="13" s="1"/>
  <c r="G3" i="13"/>
  <c r="K56" i="5"/>
  <c r="H55" i="5"/>
  <c r="F4" i="15" s="1"/>
  <c r="H54" i="5"/>
  <c r="H53" i="5"/>
  <c r="H61" i="5"/>
  <c r="G19" i="5"/>
  <c r="L32" i="5" l="1"/>
  <c r="K53" i="5"/>
  <c r="L53" i="5" s="1"/>
  <c r="F2" i="15"/>
  <c r="M56" i="5"/>
  <c r="G5" i="15"/>
  <c r="H5" i="15" s="1"/>
  <c r="J54" i="5"/>
  <c r="F3" i="15"/>
  <c r="E25" i="13"/>
  <c r="B4" i="15" s="1"/>
  <c r="H6" i="15"/>
  <c r="K20" i="13"/>
  <c r="M20" i="13" s="1"/>
  <c r="J19" i="13"/>
  <c r="L19" i="13"/>
  <c r="G8" i="15" s="1"/>
  <c r="L12" i="13"/>
  <c r="L4" i="13"/>
  <c r="M13" i="13"/>
  <c r="M5" i="13"/>
  <c r="G21" i="13"/>
  <c r="L11" i="13"/>
  <c r="M3" i="13"/>
  <c r="L6" i="13"/>
  <c r="L14" i="13"/>
  <c r="J53" i="5"/>
  <c r="J56" i="5"/>
  <c r="K54" i="5"/>
  <c r="L56" i="5"/>
  <c r="E26" i="13" l="1"/>
  <c r="C4" i="15" s="1"/>
  <c r="D4" i="15" s="1"/>
  <c r="J21" i="13"/>
  <c r="J24" i="13" s="1"/>
  <c r="F8" i="15"/>
  <c r="H8" i="15" s="1"/>
  <c r="M54" i="5"/>
  <c r="G3" i="15"/>
  <c r="H3" i="15" s="1"/>
  <c r="M53" i="5"/>
  <c r="G2" i="15"/>
  <c r="L20" i="13"/>
  <c r="L54" i="5"/>
  <c r="L21" i="13" l="1"/>
  <c r="M21" i="13" s="1"/>
  <c r="G9" i="15"/>
  <c r="H9" i="15" s="1"/>
  <c r="H2" i="15"/>
  <c r="K28" i="12"/>
  <c r="M28" i="12" s="1"/>
  <c r="J28" i="12"/>
  <c r="I28" i="12"/>
  <c r="G28" i="12"/>
  <c r="K27" i="12"/>
  <c r="M27" i="12" s="1"/>
  <c r="J27" i="12"/>
  <c r="I27" i="12"/>
  <c r="G27" i="12"/>
  <c r="K26" i="12"/>
  <c r="L26" i="12" s="1"/>
  <c r="J26" i="12"/>
  <c r="I26" i="12"/>
  <c r="G26" i="12"/>
  <c r="K25" i="12"/>
  <c r="M25" i="12" s="1"/>
  <c r="J25" i="12"/>
  <c r="I25" i="12"/>
  <c r="G25" i="12"/>
  <c r="K24" i="12"/>
  <c r="L24" i="12" s="1"/>
  <c r="J24" i="12"/>
  <c r="I24" i="12"/>
  <c r="G24" i="12"/>
  <c r="K23" i="12"/>
  <c r="M23" i="12" s="1"/>
  <c r="J23" i="12"/>
  <c r="I23" i="12"/>
  <c r="G23" i="12"/>
  <c r="K19" i="12"/>
  <c r="L19" i="12" s="1"/>
  <c r="J19" i="12"/>
  <c r="I19" i="12"/>
  <c r="G19" i="12"/>
  <c r="K18" i="12"/>
  <c r="M18" i="12" s="1"/>
  <c r="J18" i="12"/>
  <c r="I18" i="12"/>
  <c r="G18" i="12"/>
  <c r="K17" i="12"/>
  <c r="L17" i="12" s="1"/>
  <c r="J17" i="12"/>
  <c r="I17" i="12"/>
  <c r="G17" i="12"/>
  <c r="K16" i="12"/>
  <c r="M16" i="12" s="1"/>
  <c r="J16" i="12"/>
  <c r="I16" i="12"/>
  <c r="G16" i="12"/>
  <c r="K15" i="12"/>
  <c r="M15" i="12" s="1"/>
  <c r="J15" i="12"/>
  <c r="I15" i="12"/>
  <c r="G15" i="12"/>
  <c r="K14" i="12"/>
  <c r="L14" i="12" s="1"/>
  <c r="J14" i="12"/>
  <c r="I14" i="12"/>
  <c r="G14" i="12"/>
  <c r="K13" i="12"/>
  <c r="L13" i="12" s="1"/>
  <c r="J13" i="12"/>
  <c r="I13" i="12"/>
  <c r="G13" i="12"/>
  <c r="K12" i="12"/>
  <c r="L12" i="12" s="1"/>
  <c r="J12" i="12"/>
  <c r="I12" i="12"/>
  <c r="G12" i="12"/>
  <c r="M32" i="12"/>
  <c r="J32" i="12"/>
  <c r="F7" i="15" s="1"/>
  <c r="F10" i="15" s="1"/>
  <c r="B7" i="15" s="1"/>
  <c r="K29" i="12"/>
  <c r="M29" i="12" s="1"/>
  <c r="J29" i="12"/>
  <c r="I29" i="12"/>
  <c r="G29" i="12"/>
  <c r="K21" i="12"/>
  <c r="L21" i="12" s="1"/>
  <c r="J21" i="12"/>
  <c r="I21" i="12"/>
  <c r="G21" i="12"/>
  <c r="K20" i="12"/>
  <c r="M20" i="12" s="1"/>
  <c r="J20" i="12"/>
  <c r="I20" i="12"/>
  <c r="G20" i="12"/>
  <c r="K10" i="12"/>
  <c r="M10" i="12" s="1"/>
  <c r="J10" i="12"/>
  <c r="I10" i="12"/>
  <c r="G10" i="12"/>
  <c r="K9" i="12"/>
  <c r="M9" i="12" s="1"/>
  <c r="J9" i="12"/>
  <c r="I9" i="12"/>
  <c r="G9" i="12"/>
  <c r="K8" i="12"/>
  <c r="M8" i="12" s="1"/>
  <c r="J8" i="12"/>
  <c r="I8" i="12"/>
  <c r="G8" i="12"/>
  <c r="K7" i="12"/>
  <c r="M7" i="12" s="1"/>
  <c r="J7" i="12"/>
  <c r="I7" i="12"/>
  <c r="G7" i="12"/>
  <c r="K6" i="12"/>
  <c r="M6" i="12" s="1"/>
  <c r="J6" i="12"/>
  <c r="I6" i="12"/>
  <c r="G6" i="12"/>
  <c r="K5" i="12"/>
  <c r="M5" i="12" s="1"/>
  <c r="J5" i="12"/>
  <c r="I5" i="12"/>
  <c r="G5" i="12"/>
  <c r="K4" i="12"/>
  <c r="L4" i="12" s="1"/>
  <c r="J4" i="12"/>
  <c r="I4" i="12"/>
  <c r="G4" i="12"/>
  <c r="K3" i="12"/>
  <c r="M3" i="12" s="1"/>
  <c r="J3" i="12"/>
  <c r="I3" i="12"/>
  <c r="G3" i="12"/>
  <c r="G5" i="5"/>
  <c r="G6" i="5"/>
  <c r="G7" i="5"/>
  <c r="G8" i="5"/>
  <c r="G9" i="5"/>
  <c r="G10" i="5"/>
  <c r="G3" i="5"/>
  <c r="G12" i="5"/>
  <c r="G13" i="5"/>
  <c r="G14" i="5"/>
  <c r="G15" i="5"/>
  <c r="G17" i="5"/>
  <c r="G18" i="5"/>
  <c r="G4" i="5"/>
  <c r="I5" i="5"/>
  <c r="I6" i="5"/>
  <c r="I7" i="5"/>
  <c r="I8" i="5"/>
  <c r="I9" i="5"/>
  <c r="I10" i="5"/>
  <c r="I3" i="5"/>
  <c r="I28" i="5"/>
  <c r="I12" i="5"/>
  <c r="I13" i="5"/>
  <c r="I14" i="5"/>
  <c r="I15" i="5"/>
  <c r="I17" i="5"/>
  <c r="I18" i="5"/>
  <c r="I19" i="5"/>
  <c r="I4" i="5"/>
  <c r="E38" i="12" l="1"/>
  <c r="B3" i="15" s="1"/>
  <c r="M19" i="12"/>
  <c r="G57" i="5"/>
  <c r="L23" i="12"/>
  <c r="M24" i="12"/>
  <c r="L27" i="12"/>
  <c r="M26" i="12"/>
  <c r="L25" i="12"/>
  <c r="L28" i="12"/>
  <c r="M13" i="12"/>
  <c r="M17" i="12"/>
  <c r="L15" i="12"/>
  <c r="L18" i="12"/>
  <c r="M14" i="12"/>
  <c r="M12" i="12"/>
  <c r="L16" i="12"/>
  <c r="G33" i="12"/>
  <c r="L9" i="12"/>
  <c r="J33" i="12"/>
  <c r="L6" i="12"/>
  <c r="M21" i="12"/>
  <c r="L10" i="12"/>
  <c r="L29" i="12"/>
  <c r="L7" i="12"/>
  <c r="L8" i="12"/>
  <c r="L32" i="12"/>
  <c r="L5" i="12"/>
  <c r="L3" i="12"/>
  <c r="L20" i="12"/>
  <c r="M4" i="12"/>
  <c r="K19" i="5"/>
  <c r="M19" i="5" s="1"/>
  <c r="J19" i="5"/>
  <c r="K18" i="5"/>
  <c r="M18" i="5" s="1"/>
  <c r="J18" i="5"/>
  <c r="K17" i="5"/>
  <c r="M17" i="5" s="1"/>
  <c r="J17" i="5"/>
  <c r="K15" i="5"/>
  <c r="M15" i="5" s="1"/>
  <c r="J15" i="5"/>
  <c r="K14" i="5"/>
  <c r="M14" i="5" s="1"/>
  <c r="J14" i="5"/>
  <c r="K13" i="5"/>
  <c r="L13" i="5" s="1"/>
  <c r="J13" i="5"/>
  <c r="L12" i="5"/>
  <c r="J12" i="5"/>
  <c r="K28" i="5"/>
  <c r="L28" i="5" s="1"/>
  <c r="J28" i="5"/>
  <c r="K4" i="5"/>
  <c r="K5" i="5"/>
  <c r="K6" i="5"/>
  <c r="K7" i="5"/>
  <c r="K8" i="5"/>
  <c r="K9" i="5"/>
  <c r="K10" i="5"/>
  <c r="K55" i="5"/>
  <c r="G4" i="15" s="1"/>
  <c r="H4" i="15" l="1"/>
  <c r="L33" i="12"/>
  <c r="M33" i="12" s="1"/>
  <c r="G7" i="15"/>
  <c r="H7" i="15" s="1"/>
  <c r="E39" i="12"/>
  <c r="C3" i="15" s="1"/>
  <c r="D3" i="15" s="1"/>
  <c r="J36" i="12"/>
  <c r="M12" i="5"/>
  <c r="M13" i="5"/>
  <c r="L14" i="5"/>
  <c r="L15" i="5"/>
  <c r="M28" i="5"/>
  <c r="L17" i="5"/>
  <c r="L18" i="5"/>
  <c r="L19" i="5"/>
  <c r="J3" i="5"/>
  <c r="L3" i="5"/>
  <c r="G10" i="15" l="1"/>
  <c r="M3" i="5"/>
  <c r="H10" i="15" l="1"/>
  <c r="C7" i="15"/>
  <c r="M55" i="5"/>
  <c r="L55" i="5"/>
  <c r="J55" i="5"/>
  <c r="L10" i="5"/>
  <c r="J10" i="5"/>
  <c r="M9" i="5"/>
  <c r="L9" i="5"/>
  <c r="M8" i="5"/>
  <c r="L8" i="5"/>
  <c r="J8" i="5"/>
  <c r="M7" i="5"/>
  <c r="L7" i="5"/>
  <c r="J7" i="5"/>
  <c r="M6" i="5"/>
  <c r="L6" i="5"/>
  <c r="J6" i="5"/>
  <c r="M5" i="5"/>
  <c r="L5" i="5"/>
  <c r="J5" i="5"/>
  <c r="M4" i="5"/>
  <c r="L4" i="5"/>
  <c r="J4" i="5"/>
  <c r="L57" i="5" l="1"/>
  <c r="H64" i="5"/>
  <c r="D7" i="15"/>
  <c r="M10" i="5"/>
  <c r="J9" i="5"/>
  <c r="H63" i="5" s="1"/>
  <c r="B2" i="15" s="1"/>
  <c r="J57" i="5" l="1"/>
  <c r="J60" i="5" s="1"/>
  <c r="C2" i="15"/>
  <c r="D2" i="15" s="1"/>
  <c r="B6" i="15"/>
  <c r="K9" i="11"/>
  <c r="K13" i="11"/>
  <c r="K22" i="11"/>
  <c r="C6" i="15" l="1"/>
  <c r="C8" i="15" s="1"/>
  <c r="C11" i="15" s="1"/>
  <c r="B8" i="15"/>
  <c r="H23" i="11"/>
  <c r="G23" i="11"/>
  <c r="H21" i="11"/>
  <c r="H20" i="11"/>
  <c r="H19" i="11"/>
  <c r="K19" i="11" s="1"/>
  <c r="H18" i="11"/>
  <c r="H17" i="11"/>
  <c r="H16" i="11"/>
  <c r="H15" i="11"/>
  <c r="K15" i="11" s="1"/>
  <c r="H14" i="11"/>
  <c r="H12" i="11"/>
  <c r="G12" i="11"/>
  <c r="H11" i="11"/>
  <c r="G11" i="11"/>
  <c r="H10" i="11"/>
  <c r="G10" i="11"/>
  <c r="H8" i="11"/>
  <c r="G8" i="11"/>
  <c r="H7" i="11"/>
  <c r="G7" i="11"/>
  <c r="H6" i="11"/>
  <c r="G6" i="11"/>
  <c r="H5" i="11"/>
  <c r="G5" i="11"/>
  <c r="H4" i="11"/>
  <c r="G4" i="11"/>
  <c r="H3" i="11"/>
  <c r="G3" i="11"/>
  <c r="G14" i="8"/>
  <c r="H14" i="8"/>
  <c r="J14" i="8" s="1"/>
  <c r="G22" i="8"/>
  <c r="H22" i="8"/>
  <c r="I22" i="8" s="1"/>
  <c r="G23" i="8"/>
  <c r="H23" i="8"/>
  <c r="I23" i="8" s="1"/>
  <c r="G24" i="8"/>
  <c r="H24" i="8"/>
  <c r="I24" i="8" s="1"/>
  <c r="G25" i="8"/>
  <c r="H25" i="8"/>
  <c r="J25" i="8" s="1"/>
  <c r="G26" i="8"/>
  <c r="H26" i="8"/>
  <c r="I26" i="8" s="1"/>
  <c r="G6" i="8"/>
  <c r="H6" i="8"/>
  <c r="I6" i="8" s="1"/>
  <c r="G7" i="8"/>
  <c r="H7" i="8"/>
  <c r="I7" i="8" s="1"/>
  <c r="G8" i="8"/>
  <c r="H8" i="8"/>
  <c r="I8" i="8" s="1"/>
  <c r="G9" i="8"/>
  <c r="H9" i="8"/>
  <c r="J9" i="8" s="1"/>
  <c r="G10" i="8"/>
  <c r="H10" i="8"/>
  <c r="I10" i="8" s="1"/>
  <c r="G11" i="8"/>
  <c r="H11" i="8"/>
  <c r="I11" i="8" s="1"/>
  <c r="G12" i="8"/>
  <c r="H12" i="8"/>
  <c r="I12" i="8" s="1"/>
  <c r="G15" i="8"/>
  <c r="H15" i="8"/>
  <c r="I15" i="8" s="1"/>
  <c r="G16" i="8"/>
  <c r="H16" i="8"/>
  <c r="I16" i="8" s="1"/>
  <c r="G17" i="8"/>
  <c r="H17" i="8"/>
  <c r="I17" i="8" s="1"/>
  <c r="H28" i="8"/>
  <c r="J28" i="8" s="1"/>
  <c r="G28" i="8"/>
  <c r="H21" i="8"/>
  <c r="I21" i="8" s="1"/>
  <c r="G21" i="8"/>
  <c r="H20" i="8"/>
  <c r="J20" i="8" s="1"/>
  <c r="G20" i="8"/>
  <c r="H19" i="8"/>
  <c r="J19" i="8" s="1"/>
  <c r="G19" i="8"/>
  <c r="H5" i="8"/>
  <c r="J5" i="8" s="1"/>
  <c r="G5" i="8"/>
  <c r="H4" i="8"/>
  <c r="J4" i="8" s="1"/>
  <c r="G4" i="8"/>
  <c r="H3" i="8"/>
  <c r="I3" i="8" s="1"/>
  <c r="G3" i="8"/>
  <c r="D6" i="15" l="1"/>
  <c r="B11" i="15"/>
  <c r="D11" i="15" s="1"/>
  <c r="D8" i="15"/>
  <c r="I3" i="11"/>
  <c r="K3" i="11"/>
  <c r="J6" i="11"/>
  <c r="K6" i="11"/>
  <c r="I11" i="11"/>
  <c r="K11" i="11"/>
  <c r="J20" i="11"/>
  <c r="K20" i="11"/>
  <c r="J14" i="11"/>
  <c r="K14" i="11"/>
  <c r="I7" i="11"/>
  <c r="K7" i="11"/>
  <c r="I4" i="11"/>
  <c r="K4" i="11"/>
  <c r="J8" i="11"/>
  <c r="K8" i="11"/>
  <c r="J23" i="11"/>
  <c r="K23" i="11"/>
  <c r="J12" i="11"/>
  <c r="K12" i="11"/>
  <c r="J16" i="11"/>
  <c r="K16" i="11"/>
  <c r="I5" i="11"/>
  <c r="K5" i="11"/>
  <c r="J10" i="11"/>
  <c r="K10" i="11"/>
  <c r="J17" i="11"/>
  <c r="K17" i="11"/>
  <c r="J21" i="11"/>
  <c r="K21" i="11"/>
  <c r="J18" i="11"/>
  <c r="K18" i="11"/>
  <c r="J15" i="11"/>
  <c r="G24" i="11"/>
  <c r="J5" i="11"/>
  <c r="I23" i="11"/>
  <c r="I6" i="11"/>
  <c r="J19" i="11"/>
  <c r="J7" i="11"/>
  <c r="J4" i="11"/>
  <c r="I10" i="11"/>
  <c r="I12" i="11"/>
  <c r="I8" i="11"/>
  <c r="I14" i="8"/>
  <c r="J26" i="8"/>
  <c r="I25" i="8"/>
  <c r="J24" i="8"/>
  <c r="J22" i="8"/>
  <c r="J23" i="8"/>
  <c r="I9" i="8"/>
  <c r="J12" i="8"/>
  <c r="J17" i="8"/>
  <c r="J11" i="8"/>
  <c r="J7" i="8"/>
  <c r="J16" i="8"/>
  <c r="J10" i="8"/>
  <c r="J6" i="8"/>
  <c r="I4" i="8"/>
  <c r="I19" i="8"/>
  <c r="J21" i="8"/>
  <c r="G29" i="8"/>
  <c r="I20" i="8"/>
  <c r="I5" i="8"/>
  <c r="I28" i="8"/>
  <c r="I24" i="11" l="1"/>
  <c r="I29" i="8"/>
  <c r="J29" i="8" s="1"/>
  <c r="J24" i="11" l="1"/>
  <c r="M57" i="5"/>
</calcChain>
</file>

<file path=xl/sharedStrings.xml><?xml version="1.0" encoding="utf-8"?>
<sst xmlns="http://schemas.openxmlformats.org/spreadsheetml/2006/main" count="974" uniqueCount="253">
  <si>
    <t>S.#</t>
  </si>
  <si>
    <t>TOTAL</t>
  </si>
  <si>
    <t>Item Description</t>
  </si>
  <si>
    <t>Item Code</t>
  </si>
  <si>
    <t>UOM</t>
  </si>
  <si>
    <t>Qty</t>
  </si>
  <si>
    <t>Ea</t>
  </si>
  <si>
    <t>Unit Cost</t>
  </si>
  <si>
    <t>Total</t>
  </si>
  <si>
    <t>Unit Price</t>
  </si>
  <si>
    <t>Professional Services</t>
  </si>
  <si>
    <t>SRV</t>
  </si>
  <si>
    <t>Lot</t>
  </si>
  <si>
    <t>TOTAL EXCLUDING VAT</t>
  </si>
  <si>
    <t>%</t>
  </si>
  <si>
    <t>IP OFFICE SERVER EDITION MODEL</t>
  </si>
  <si>
    <t>ASP 110 DELL R240 SERVER IPO UC</t>
  </si>
  <si>
    <t>ASBCE CORE DELL 1425 COMPACT IPO</t>
  </si>
  <si>
    <t>POWER CORD UNITED KINGDOM</t>
  </si>
  <si>
    <t>ASBCE R10 STANDARD SERVICES SESSION IPO LIC:CU</t>
  </si>
  <si>
    <t>ASBCE R10 ENCRYPTION FOR IPO LIC:DS</t>
  </si>
  <si>
    <t>IP OFFICE R11 SERVER EDITION LIC:DS</t>
  </si>
  <si>
    <t>IP OFFICE R10+ AVAYA IP ENDPOINT 1 LIC:CU</t>
  </si>
  <si>
    <t>IP OFFICE R10+ SIP TRUNK 1 LIC:CU</t>
  </si>
  <si>
    <t>IP OFFICE R10+ RECEPTIONIST 1 LIC:CU</t>
  </si>
  <si>
    <t>MAINTENANCE COMPREHENSIVE SUPPORT MODEL</t>
  </si>
  <si>
    <t>AVAYA - IP PABX</t>
  </si>
  <si>
    <t>IPO REM TECH SUPT 8X5 - HP DL120G7 1YPP</t>
  </si>
  <si>
    <t>IPO REM TECH SUPT 8X5 - ASBCE PORTWELL CAT8 1YPP</t>
  </si>
  <si>
    <t>IP PHONE OPTIONS</t>
  </si>
  <si>
    <t>J159 IP PHONE</t>
  </si>
  <si>
    <t>J189 IP PHONE</t>
  </si>
  <si>
    <t>AVAYA VANTAGE CORDLESS HANDSET WIDEBAND WITH CHARGING CRADLE KIT</t>
  </si>
  <si>
    <t>J179 IP PHONE GLOBAL NO POWER SUPPLY</t>
  </si>
  <si>
    <t>J139 IP PHONE</t>
  </si>
  <si>
    <t>AVAYA VANTAGE K175 WITH CAMERA WITH WIRELESS</t>
  </si>
  <si>
    <t>AVAYA VANTAGE K155 WITH CAMERA WITH WIRELESS</t>
  </si>
  <si>
    <t>AVAYA VANTAGE 3 CORDED HANDSET KIT</t>
  </si>
  <si>
    <t>VM</t>
  </si>
  <si>
    <t>PC</t>
  </si>
  <si>
    <t>USERS</t>
  </si>
  <si>
    <t>Programming, Testing, and Labelling</t>
  </si>
  <si>
    <t>WORKSTATION FOR RECEPTIONIST</t>
  </si>
  <si>
    <t>WS</t>
  </si>
  <si>
    <t>Workstation for Receptionist</t>
  </si>
  <si>
    <t>IP OFFICE SERVER EDITION</t>
  </si>
  <si>
    <t>*</t>
  </si>
  <si>
    <t>Professional Services:</t>
  </si>
  <si>
    <t>Programming, Testing &amp; Commissioning.</t>
  </si>
  <si>
    <t>Lot.</t>
  </si>
  <si>
    <t>Total - DATA</t>
  </si>
  <si>
    <t>24 Ports Cat 6A Patch Panel 19" 1U,Shielded, Empty, Black Color -Datwyler.</t>
  </si>
  <si>
    <t>1U Cable Mangment 19" with Cover -Datwyler.</t>
  </si>
  <si>
    <t>Cat 6A RJ45-Module Shielded, KS-Keystone Plus(IEC) TIA-B - Datwyler.</t>
  </si>
  <si>
    <t xml:space="preserve">RJ 45 FOR CAT6A </t>
  </si>
  <si>
    <t>Cat 6A Patch Cord Shielded, FRNC/LS0H Sheath ,Grey Color, 1 Meter -Datwyler.</t>
  </si>
  <si>
    <t>Cat 6A Patch Cord Shielded, FRNC/LS0H Sheath , Grey Color,3Meter -Datwyler.</t>
  </si>
  <si>
    <t>19145400DL</t>
  </si>
  <si>
    <t>Cat 6A Data Cable F/FTP 4 Pairs,500MHz, FRNC/LS0H Sheath, Orange Color (500 Meter/Roll) -Datwyler.</t>
  </si>
  <si>
    <t>18595900DZ</t>
  </si>
  <si>
    <t>8C Fibre Optic Cable MM(OM3-50/125µm), Loose Tube, Glass Armoured, Indoor/Outdoor  LS0H Sheath -Datwyler.</t>
  </si>
  <si>
    <t>41522400ZY</t>
  </si>
  <si>
    <t>Fibre Patch Panel 1U 12 SC (6 SCD) Multi Mode, full Loaded with Adapters, Ceramic Sleeve and 12 Pigtails MM OM3  2meter -Datwyler.</t>
  </si>
  <si>
    <t>41523200ZY</t>
  </si>
  <si>
    <t>Fibre Patch Panel 1U 48 SC (24 SCD) Multi Mode, full Loaded with Adapters, Ceramic Sleeve and 48 Pigtails MM OM3 2meter -Datwyler.</t>
  </si>
  <si>
    <t>Fibre Optic Patch Cord   MM 50/125 OM3 SC-LC Duplex 3Meter -Datwyler.</t>
  </si>
  <si>
    <t>40014800ZY</t>
  </si>
  <si>
    <t>6 kVA Online UPS, Tower or/2U Rack Mounted (Additional Accessories), Rotable LCD screen, I/O Single Phase 230V, W/O Batteries(2 Years Warranty)</t>
  </si>
  <si>
    <t>40015300ZY</t>
  </si>
  <si>
    <t>6kVA Battery Back Module,  Tower or/2U Rack Mounted (Additional Accessories)with Built in 20 X12V/9AH batteries (5 Minutes), (1 Year Warranty)</t>
  </si>
  <si>
    <t>40015600ZY</t>
  </si>
  <si>
    <t>Rail Kit for 6 &amp; 10 kVA UPS.</t>
  </si>
  <si>
    <t>Unit Cost Before Dis</t>
  </si>
  <si>
    <t>Unit Cost SAR After Dis</t>
  </si>
  <si>
    <t xml:space="preserve">Unit Cost SAR </t>
  </si>
  <si>
    <t>NOVA-500</t>
  </si>
  <si>
    <t>MASTER AMPLIFIER 500W 6 ZONES</t>
  </si>
  <si>
    <t>NOVA-12RM</t>
  </si>
  <si>
    <t>12 ZONES REMOTE MICROPHONE</t>
  </si>
  <si>
    <t>CP40-MP3BT</t>
  </si>
  <si>
    <t>SOUND SOURCE MOD. CD/MP3 TUNER BT USB 1u</t>
  </si>
  <si>
    <t>A-252BTM</t>
  </si>
  <si>
    <t>6W/100V 2,5" METAL CEILING SPEAKER</t>
  </si>
  <si>
    <t>PM-2EU</t>
  </si>
  <si>
    <t>Mixer preamplifier module with mic input &amp; stereo aux input. Flush mount. Universal</t>
  </si>
  <si>
    <t>DM-10DS</t>
  </si>
  <si>
    <t>Hand held unidirectional cardioid microphone. XLR connector. 250 ohm, balanced</t>
  </si>
  <si>
    <t>Z-45</t>
  </si>
  <si>
    <t>2u MAIN SWITCH MODULE</t>
  </si>
  <si>
    <t>Z-76M</t>
  </si>
  <si>
    <t>INT.AUT. 2POLS D10 6KA. EATON-PLS6D10/2</t>
  </si>
  <si>
    <t>NOVA-500S</t>
  </si>
  <si>
    <t>SALVE AMPLIFIER 500W 6 ZONES</t>
  </si>
  <si>
    <t>BS-6WA</t>
  </si>
  <si>
    <t>6W 100V WHITE OPTIMUS BAFFLE</t>
  </si>
  <si>
    <t>MXD-88</t>
  </si>
  <si>
    <t>Multichannel audio matrix with 8 inputs and 8 outputs, DSP and control via app</t>
  </si>
  <si>
    <t>DA-240M4</t>
  </si>
  <si>
    <t>CLASS D 100V 4x240W POWER UNIT</t>
  </si>
  <si>
    <t>C-660A</t>
  </si>
  <si>
    <t>Acoustic column 12 x 2,5'', 60 W RMS (60 &amp; 30 W), 100 V</t>
  </si>
  <si>
    <t>ME-F40A</t>
  </si>
  <si>
    <t>Pencil-style gooseneck microphone, cardioid, with XLR connector. 200 ohm. Phantom</t>
  </si>
  <si>
    <t>MI-RD2CU16</t>
  </si>
  <si>
    <t>2 CHANNEL UHF DIVERSITY RECEIVER</t>
  </si>
  <si>
    <t>MI-MMU16</t>
  </si>
  <si>
    <t>HANDHELD UHF MICROPHONE</t>
  </si>
  <si>
    <t>Theater - :</t>
  </si>
  <si>
    <t>GIRLS- :</t>
  </si>
  <si>
    <t>BOYS - :</t>
  </si>
  <si>
    <t>Termination Testing &amp; Commissioning.</t>
  </si>
  <si>
    <t>Splicing,Testing &amp; Commissioning.</t>
  </si>
  <si>
    <t>Configuration, Testing &amp; Commissioning.</t>
  </si>
  <si>
    <t>Rack Installation.</t>
  </si>
  <si>
    <t xml:space="preserve">42U GS NETWORKING CABINET 800W X 1000D </t>
  </si>
  <si>
    <t xml:space="preserve">GS.8042.9801 </t>
  </si>
  <si>
    <t>UPS- :</t>
  </si>
  <si>
    <t>Fiber Solution - :</t>
  </si>
  <si>
    <t>Copper Solution - :</t>
  </si>
  <si>
    <t>Cabinet- :</t>
  </si>
  <si>
    <t>IPC325LB-SF28-A</t>
  </si>
  <si>
    <t>UNV 5MP (2.8mm) IR Fixed Dome IP Camera</t>
  </si>
  <si>
    <t>IPC2125LB-SF40-A</t>
  </si>
  <si>
    <t>UNV 5MP (4.0mm) IR Fixed Bullet IP Camera</t>
  </si>
  <si>
    <t xml:space="preserve">NVR508-128E-R </t>
  </si>
  <si>
    <t>8 Hard Disks 128-Channel Network Video Recorder</t>
  </si>
  <si>
    <t>HDD 8T</t>
  </si>
  <si>
    <t>WD HDD 8T</t>
  </si>
  <si>
    <t>Installation.</t>
  </si>
  <si>
    <t xml:space="preserve">Dell OptiPlex Tower (Plus 7010) 13th Gen Intel Core i7-13700 (8+8
Cores/30MB/24T/2.1GHz to 5.1GHz/65W) , M.2 2230 512GB PCIe NVMe
Class 35 Solid State Drive ,, 16GB (2X8GB) DDR5 Non-ECC Memory , ,8x
DVD+/-RW 9.5mm Optical Disk Drive , Intel Integrated Graphics , Dell
Optical Mouse - MS116 - Black , Dell Wired Keyboard-KB216 - Arabic
(QWERTY) - Black , Ubuntu Linux 18.04 , 3Y Basic Support and Next
Business Day Onsite Service
</t>
  </si>
  <si>
    <t>Installation</t>
  </si>
  <si>
    <t>PDU 6 WAY (UK TYPE) 13A 19" WITH 2-METER X 1.5MM CABLE &amp; UK PLUG</t>
  </si>
  <si>
    <t xml:space="preserve"> CT-01001 </t>
  </si>
  <si>
    <t>Dell OptiPlex Tower (Plus 7010)</t>
  </si>
  <si>
    <t>LS-6520X-54QC-HI-GL</t>
  </si>
  <si>
    <t>H3C S6520X-54QC-HI L3 Ethernet Switch(48SFP Plus+2QSFP Plus+2Slot),Without Power Supplies</t>
  </si>
  <si>
    <t>LSWM1QSTK1</t>
  </si>
  <si>
    <t>40G QSFP+ Cable 3m</t>
  </si>
  <si>
    <t>PSR250-12A1-GL</t>
  </si>
  <si>
    <t>250W AC Power Supply Module (Power Panel Side Exhaust Airflow)</t>
  </si>
  <si>
    <t>LSWM1FANSCBE</t>
  </si>
  <si>
    <t>Fan Module (Fan Panel Side Exhaust Airflow)</t>
  </si>
  <si>
    <t>S6520X-HI_GL Switch #1- :</t>
  </si>
  <si>
    <t>LS-5170-54S-PWR-EI-GL</t>
  </si>
  <si>
    <t>H3C S5170-54S-PWR-EI L2 Ethernet Switch with 48*10/100/1000BASE-T Ports and 6*1G/10G BASE-X SFP Plus Ports,(AC),PoE+</t>
  </si>
  <si>
    <t>LS-5170-28S-HPWR-EI-GL</t>
  </si>
  <si>
    <t>H3C S5170-28S-HPWR-EI L2 Ethernet Switch with 24*10/100/1000BASE-T Ports and 4*1G/10G BASE-X SFP Plus Ports,(AC),PoE+</t>
  </si>
  <si>
    <t>S5170-EI Switch #1</t>
  </si>
  <si>
    <t>EWP-WX2880X</t>
  </si>
  <si>
    <t>H3C WX2880X Access Controller with 10*1000BASE-T Ports and 2*SFP Plus Ports</t>
  </si>
  <si>
    <t>SFP-XG-SX-MM850-A</t>
  </si>
  <si>
    <t>SFP+ Module(850nm,300m,LC)</t>
  </si>
  <si>
    <t>LIS-WX-16-BE</t>
  </si>
  <si>
    <t>Enhanced Access Controller License,16 APs,for Verticals,for V7V9</t>
  </si>
  <si>
    <t>LIS-WX-64-BE</t>
  </si>
  <si>
    <t>Enhanced Access Controller License,64 APs,for Verticals,for V7V9</t>
  </si>
  <si>
    <t>EWP-WA6520-FIT</t>
  </si>
  <si>
    <t>H3C WA6520 Internal Antennas 4 Streams Dual Radio 802.11ax/ac/n Access Point,FIT</t>
  </si>
  <si>
    <t>H3C WirelessACV7FitGL</t>
  </si>
  <si>
    <t>Datwyler</t>
  </si>
  <si>
    <t>H3C</t>
  </si>
  <si>
    <t>SFP</t>
  </si>
  <si>
    <t>Stack Cable</t>
  </si>
  <si>
    <t>Dell 24 Monitor | P2419H - 68.6cm(24") Black</t>
  </si>
  <si>
    <t>Nvidia Quadro T1000 8GB</t>
  </si>
  <si>
    <t>Dell 24 Monitor</t>
  </si>
  <si>
    <t>SYS</t>
  </si>
  <si>
    <t>Martrial Cost</t>
  </si>
  <si>
    <t>Material Price</t>
  </si>
  <si>
    <t>Margin</t>
  </si>
  <si>
    <t>Cost</t>
  </si>
  <si>
    <t>Price</t>
  </si>
  <si>
    <t>IP-CCTV</t>
  </si>
  <si>
    <t>Total Matrial</t>
  </si>
  <si>
    <t>Total  SRV</t>
  </si>
  <si>
    <t xml:space="preserve">G.Total </t>
  </si>
  <si>
    <t>Discount</t>
  </si>
  <si>
    <t>Total After Discount</t>
  </si>
  <si>
    <t>Data</t>
  </si>
  <si>
    <t>PA</t>
  </si>
  <si>
    <t>Matrial Cost</t>
  </si>
  <si>
    <t>Matrial Selling Price</t>
  </si>
  <si>
    <t>DATA Termination Testing &amp; Commissioning.</t>
  </si>
  <si>
    <t xml:space="preserve"> DATA Splicing,Testing &amp; Commissioning.</t>
  </si>
  <si>
    <t xml:space="preserve"> DATA Rack Installation.</t>
  </si>
  <si>
    <t>DATA Configuration, Testing &amp; Commissioning.</t>
  </si>
  <si>
    <t>PA Installation</t>
  </si>
  <si>
    <t>PA Programming, Testing &amp; Commissioning.</t>
  </si>
  <si>
    <t>IP-CCTV Installation.</t>
  </si>
  <si>
    <t>IP-CCTV Programming, Testing &amp; Commissioning.</t>
  </si>
  <si>
    <t>BOYS School - :</t>
  </si>
  <si>
    <t>40014700ZY</t>
  </si>
  <si>
    <t>3 kVA Online UPS, Tower or/2U Rack Mounted(Additional Accessories), Rotable LCD screen, I/O Single Phase 230V, Built in 6X9AH Batteries, (2 Years Warranty)</t>
  </si>
  <si>
    <t>40015200ZY</t>
  </si>
  <si>
    <t>3kVA Battery Pack Module, Tower or/2U Rack Mounted (Additional Accessories)with Built in 12 X12V/9AH batteries for (15 Minutes), (1 Year Warranty)</t>
  </si>
  <si>
    <t>40015500ZY</t>
  </si>
  <si>
    <t>Rail Kit for 1, 2 &amp; 3 kVA UPS.</t>
  </si>
  <si>
    <t>40014640ZY</t>
  </si>
  <si>
    <t xml:space="preserve">1 kVA Online UPS, Tower or/2U Rack Mounted(Additional Accessories), Rotable LCD screen, I/O Single Phase 230V, Built in 2X9AH Batteries, (2 Years Warranty) </t>
  </si>
  <si>
    <t>40015000ZY</t>
  </si>
  <si>
    <t>1 kVA Battery Pack Module,  Tower or/2U Rack Mounted (Additional Accessories)with Built in  4 X12V/9AH batteries for (15 Minutes), (1 Year Warranty)</t>
  </si>
  <si>
    <t>UPS 6 kVA- :</t>
  </si>
  <si>
    <t>UPS 3 kVA:</t>
  </si>
  <si>
    <t>UPS 1 kVA:</t>
  </si>
  <si>
    <t>GS.6827.9801</t>
  </si>
  <si>
    <t xml:space="preserve">27U GS NETWORKING CABINET 600W X 800D </t>
  </si>
  <si>
    <t xml:space="preserve">15U Wall Mounted CABINET 600W X 600D </t>
  </si>
  <si>
    <t xml:space="preserve">18U GS NETWORKING CABINET 600W X 600D </t>
  </si>
  <si>
    <t xml:space="preserve">GS.6618.9801 </t>
  </si>
  <si>
    <t>W2.6615.9001</t>
  </si>
  <si>
    <t>Compact Lite</t>
  </si>
  <si>
    <t>Audio matrix 2 x 460 W RMS (music/backup and messages) and 8 speaker zones. Rack (2u)</t>
  </si>
  <si>
    <t>MD-30ETH</t>
  </si>
  <si>
    <t>Microphone desk with 18 zone selection keys, Ethernet connection</t>
  </si>
  <si>
    <t xml:space="preserve"> 6MP Smart Hybrid Light Fixed Dome Network Camera</t>
  </si>
  <si>
    <t xml:space="preserve">6MP Smart Hybrid Light Fixed Bullet Network Camera </t>
  </si>
  <si>
    <t>128-ch 2U 4K NVR</t>
  </si>
  <si>
    <t>WUS721010ALE6L4</t>
  </si>
  <si>
    <t>WD Ultrastar 10TB HDD</t>
  </si>
  <si>
    <t xml:space="preserve">55 inch UHD 60Hz VA Monitor </t>
  </si>
  <si>
    <t>Monitor Display Wall-mounted Bracket 42/43/49/55</t>
  </si>
  <si>
    <t>Ch Decoder 128</t>
  </si>
  <si>
    <t>Hikvision Hikcentral - Base License - 128 Camera</t>
  </si>
  <si>
    <t xml:space="preserve"> 1 Camera Connection Add-on</t>
  </si>
  <si>
    <t>HikCentral-P-SmartWall-Module</t>
  </si>
  <si>
    <t>HikCentral-P-VSS-1Ch</t>
  </si>
  <si>
    <t>HikCentral-P-VSS-Base/128CH</t>
  </si>
  <si>
    <t>DS-6916UDI</t>
  </si>
  <si>
    <t>DS-DM4255W</t>
  </si>
  <si>
    <t>DS-D5055U3-1V0S</t>
  </si>
  <si>
    <t>DS-96128NI-M8</t>
  </si>
  <si>
    <t>DS-2CD1063G2-LIU</t>
  </si>
  <si>
    <t>DS-2CD1163G2-LIU</t>
  </si>
  <si>
    <t>MS425-32-HW</t>
  </si>
  <si>
    <t>Meraki MS425-32 L3 Cld-Mngd 32x 10G SFP+ Switch</t>
  </si>
  <si>
    <t>EAB-MS425-32-3Y</t>
  </si>
  <si>
    <t>Meraki MS425-32 Enterprise Agreement 3Y - Booking Only</t>
  </si>
  <si>
    <t>MS125-48FP-HW</t>
  </si>
  <si>
    <t>Meraki MS125-48FP 10G L2 Cld-Mngd 48x GigE 740W PoE Switch</t>
  </si>
  <si>
    <t>LIC-MS125-48FP-3Y</t>
  </si>
  <si>
    <t>Meraki MS125-48FP Enterprise License and Support, 3 Year</t>
  </si>
  <si>
    <t>MS125-24P-HW</t>
  </si>
  <si>
    <t>Meraki MS125-24P 10G L2 Cld-Mngd 24x GigE 370W PoE Switch</t>
  </si>
  <si>
    <t>LIC-MS125-24P-3Y</t>
  </si>
  <si>
    <t>Meraki MS125-24P Enterprise License and Support, 3 Year</t>
  </si>
  <si>
    <t>MR44-HW</t>
  </si>
  <si>
    <t>Meraki MR44 WiFi 6 Indoor AP</t>
  </si>
  <si>
    <t>Core Switch</t>
  </si>
  <si>
    <t>48 Port Access Switch</t>
  </si>
  <si>
    <t>24 Port Access Switch</t>
  </si>
  <si>
    <t>WAP</t>
  </si>
  <si>
    <t>MA-SFP-10GB-SR</t>
  </si>
  <si>
    <t>Meraki 10G Base SR Multi-Mode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</si>
</sst>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Verdana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color rgb="FFFFFFFF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4120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393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7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</cellStyleXfs>
  <cellXfs count="9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3" fontId="1" fillId="2" borderId="1" xfId="1" applyFont="1" applyFill="1" applyBorder="1" applyAlignment="1">
      <alignment horizontal="center" vertical="center" wrapText="1"/>
    </xf>
    <xf numFmtId="43" fontId="2" fillId="0" borderId="1" xfId="1" applyFont="1" applyBorder="1" applyAlignment="1">
      <alignment horizontal="right" vertical="center" wrapText="1"/>
    </xf>
    <xf numFmtId="43" fontId="1" fillId="3" borderId="1" xfId="1" applyFont="1" applyFill="1" applyBorder="1" applyAlignment="1">
      <alignment horizontal="right" vertical="center" wrapText="1"/>
    </xf>
    <xf numFmtId="9" fontId="2" fillId="0" borderId="1" xfId="2" applyFont="1" applyBorder="1" applyAlignment="1">
      <alignment horizontal="center" vertical="center" wrapText="1"/>
    </xf>
    <xf numFmtId="43" fontId="1" fillId="3" borderId="1" xfId="1" applyFont="1" applyFill="1" applyBorder="1" applyAlignment="1">
      <alignment horizontal="center" vertical="center" wrapText="1"/>
    </xf>
    <xf numFmtId="9" fontId="1" fillId="3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1" fillId="2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2" fillId="4" borderId="1" xfId="0" applyFont="1" applyFill="1" applyBorder="1" applyAlignment="1">
      <alignment horizontal="left" vertical="center" wrapText="1"/>
    </xf>
    <xf numFmtId="43" fontId="2" fillId="4" borderId="1" xfId="1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9" fontId="1" fillId="2" borderId="0" xfId="2" applyFont="1" applyFill="1" applyBorder="1" applyAlignment="1">
      <alignment horizontal="center" vertical="center" wrapText="1"/>
    </xf>
    <xf numFmtId="43" fontId="2" fillId="0" borderId="0" xfId="2" applyNumberFormat="1" applyFont="1" applyBorder="1" applyAlignment="1">
      <alignment horizontal="center" vertical="center" wrapText="1"/>
    </xf>
    <xf numFmtId="0" fontId="8" fillId="0" borderId="0" xfId="3" applyFont="1"/>
    <xf numFmtId="0" fontId="4" fillId="0" borderId="0" xfId="3"/>
    <xf numFmtId="0" fontId="4" fillId="5" borderId="0" xfId="3" applyFill="1"/>
    <xf numFmtId="0" fontId="5" fillId="3" borderId="1" xfId="4" applyFont="1" applyFill="1" applyBorder="1" applyAlignment="1">
      <alignment horizontal="center" vertical="center"/>
    </xf>
    <xf numFmtId="0" fontId="5" fillId="3" borderId="2" xfId="4" applyFont="1" applyFill="1" applyBorder="1" applyAlignment="1">
      <alignment vertical="center"/>
    </xf>
    <xf numFmtId="0" fontId="5" fillId="3" borderId="3" xfId="4" applyFont="1" applyFill="1" applyBorder="1" applyAlignment="1">
      <alignment vertical="center"/>
    </xf>
    <xf numFmtId="0" fontId="5" fillId="3" borderId="4" xfId="4" applyFont="1" applyFill="1" applyBorder="1" applyAlignment="1">
      <alignment vertical="center"/>
    </xf>
    <xf numFmtId="0" fontId="9" fillId="0" borderId="1" xfId="4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 wrapText="1"/>
    </xf>
    <xf numFmtId="0" fontId="9" fillId="0" borderId="1" xfId="4" applyFont="1" applyBorder="1" applyAlignment="1">
      <alignment horizontal="left" vertical="center" wrapText="1"/>
    </xf>
    <xf numFmtId="43" fontId="9" fillId="0" borderId="1" xfId="5" applyFont="1" applyFill="1" applyBorder="1" applyAlignment="1">
      <alignment horizontal="center" vertical="center"/>
    </xf>
    <xf numFmtId="9" fontId="9" fillId="0" borderId="1" xfId="6" applyFont="1" applyFill="1" applyBorder="1" applyAlignment="1">
      <alignment horizontal="center" vertical="center"/>
    </xf>
    <xf numFmtId="43" fontId="9" fillId="5" borderId="1" xfId="5" applyFont="1" applyFill="1" applyBorder="1" applyAlignment="1">
      <alignment horizontal="center" vertical="center"/>
    </xf>
    <xf numFmtId="43" fontId="5" fillId="3" borderId="3" xfId="4" applyNumberFormat="1" applyFont="1" applyFill="1" applyBorder="1" applyAlignment="1">
      <alignment vertical="center"/>
    </xf>
    <xf numFmtId="0" fontId="9" fillId="0" borderId="1" xfId="4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43" fontId="10" fillId="2" borderId="1" xfId="1" applyFont="1" applyFill="1" applyBorder="1" applyAlignment="1">
      <alignment horizontal="center" vertical="center" wrapText="1"/>
    </xf>
    <xf numFmtId="9" fontId="10" fillId="2" borderId="1" xfId="2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5" borderId="1" xfId="4" applyFont="1" applyFill="1" applyBorder="1" applyAlignment="1">
      <alignment horizontal="center" vertical="center"/>
    </xf>
    <xf numFmtId="0" fontId="9" fillId="5" borderId="1" xfId="4" applyFont="1" applyFill="1" applyBorder="1" applyAlignment="1">
      <alignment horizontal="left" vertical="center" wrapText="1"/>
    </xf>
    <xf numFmtId="9" fontId="9" fillId="5" borderId="1" xfId="6" applyFont="1" applyFill="1" applyBorder="1" applyAlignment="1">
      <alignment horizontal="center" vertical="center"/>
    </xf>
    <xf numFmtId="43" fontId="2" fillId="0" borderId="0" xfId="1" applyFont="1"/>
    <xf numFmtId="0" fontId="8" fillId="5" borderId="0" xfId="3" applyFont="1" applyFill="1"/>
    <xf numFmtId="43" fontId="9" fillId="5" borderId="5" xfId="5" applyFont="1" applyFill="1" applyBorder="1" applyAlignment="1">
      <alignment horizontal="center" vertical="center"/>
    </xf>
    <xf numFmtId="0" fontId="0" fillId="0" borderId="1" xfId="4" applyFont="1" applyBorder="1" applyAlignment="1">
      <alignment horizontal="center" vertical="center" wrapText="1"/>
    </xf>
    <xf numFmtId="0" fontId="0" fillId="0" borderId="1" xfId="4" applyFont="1" applyBorder="1" applyAlignment="1">
      <alignment horizontal="left" vertical="center" wrapText="1"/>
    </xf>
    <xf numFmtId="0" fontId="10" fillId="2" borderId="3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/>
    </xf>
    <xf numFmtId="0" fontId="0" fillId="0" borderId="1" xfId="4" applyFont="1" applyBorder="1" applyAlignment="1">
      <alignment horizontal="center" wrapText="1"/>
    </xf>
    <xf numFmtId="0" fontId="0" fillId="0" borderId="1" xfId="4" applyFont="1" applyBorder="1" applyAlignment="1">
      <alignment horizontal="left" wrapText="1"/>
    </xf>
    <xf numFmtId="0" fontId="5" fillId="3" borderId="3" xfId="4" applyFont="1" applyFill="1" applyBorder="1" applyAlignment="1">
      <alignment horizontal="center"/>
    </xf>
    <xf numFmtId="39" fontId="9" fillId="5" borderId="1" xfId="5" applyNumberFormat="1" applyFont="1" applyFill="1" applyBorder="1" applyAlignment="1">
      <alignment horizontal="center" vertical="center"/>
    </xf>
    <xf numFmtId="0" fontId="0" fillId="0" borderId="1" xfId="4" applyFont="1" applyBorder="1" applyAlignment="1">
      <alignment horizontal="left" vertical="top" wrapText="1"/>
    </xf>
    <xf numFmtId="164" fontId="10" fillId="2" borderId="1" xfId="2" applyNumberFormat="1" applyFont="1" applyFill="1" applyBorder="1" applyAlignment="1">
      <alignment horizontal="center" vertical="center" wrapText="1"/>
    </xf>
    <xf numFmtId="43" fontId="10" fillId="2" borderId="5" xfId="1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5" fillId="7" borderId="10" xfId="2" applyFont="1" applyFill="1" applyBorder="1" applyAlignment="1">
      <alignment horizontal="center" vertical="center" wrapText="1"/>
    </xf>
    <xf numFmtId="43" fontId="9" fillId="0" borderId="1" xfId="5" applyFont="1" applyFill="1" applyBorder="1" applyAlignment="1">
      <alignment vertical="center"/>
    </xf>
    <xf numFmtId="43" fontId="0" fillId="0" borderId="1" xfId="0" applyNumberFormat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9" fontId="3" fillId="0" borderId="1" xfId="2" applyFont="1" applyBorder="1" applyAlignment="1">
      <alignment horizontal="center" vertical="center" wrapText="1"/>
    </xf>
    <xf numFmtId="43" fontId="0" fillId="4" borderId="1" xfId="0" applyNumberForma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43" fontId="0" fillId="0" borderId="12" xfId="0" applyNumberForma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165" fontId="11" fillId="4" borderId="7" xfId="0" applyNumberFormat="1" applyFont="1" applyFill="1" applyBorder="1" applyAlignment="1">
      <alignment horizontal="center" vertical="center"/>
    </xf>
    <xf numFmtId="43" fontId="12" fillId="0" borderId="1" xfId="4" applyNumberFormat="1" applyFont="1" applyBorder="1" applyAlignment="1">
      <alignment horizontal="left" vertical="center"/>
    </xf>
    <xf numFmtId="0" fontId="13" fillId="6" borderId="9" xfId="0" applyFont="1" applyFill="1" applyBorder="1" applyAlignment="1">
      <alignment horizontal="center" vertical="center" wrapText="1"/>
    </xf>
    <xf numFmtId="43" fontId="0" fillId="0" borderId="1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9" fontId="14" fillId="8" borderId="14" xfId="2" applyFont="1" applyFill="1" applyBorder="1" applyAlignment="1">
      <alignment horizontal="center" vertical="center" wrapText="1"/>
    </xf>
    <xf numFmtId="43" fontId="0" fillId="0" borderId="0" xfId="0" applyNumberFormat="1"/>
    <xf numFmtId="164" fontId="3" fillId="8" borderId="10" xfId="2" applyNumberFormat="1" applyFont="1" applyFill="1" applyBorder="1" applyAlignment="1">
      <alignment horizontal="center" vertical="center" wrapText="1"/>
    </xf>
    <xf numFmtId="9" fontId="5" fillId="0" borderId="10" xfId="2" applyFont="1" applyFill="1" applyBorder="1" applyAlignment="1">
      <alignment horizontal="center" vertical="center" wrapText="1"/>
    </xf>
    <xf numFmtId="43" fontId="9" fillId="4" borderId="1" xfId="4" applyNumberFormat="1" applyFont="1" applyFill="1" applyBorder="1" applyAlignment="1">
      <alignment vertical="center"/>
    </xf>
    <xf numFmtId="43" fontId="9" fillId="4" borderId="1" xfId="4" applyNumberFormat="1" applyFont="1" applyFill="1" applyBorder="1" applyAlignment="1">
      <alignment horizontal="left" vertical="center"/>
    </xf>
    <xf numFmtId="0" fontId="5" fillId="3" borderId="1" xfId="4" applyFont="1" applyFill="1" applyBorder="1" applyAlignment="1">
      <alignment vertical="center"/>
    </xf>
    <xf numFmtId="0" fontId="5" fillId="3" borderId="1" xfId="4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0">
    <cellStyle name="Comma" xfId="1" builtinId="3"/>
    <cellStyle name="Comma 6 4" xfId="5" xr:uid="{9E224B4B-A354-4D56-B693-9545F2835B19}"/>
    <cellStyle name="Comma 6 5" xfId="7" xr:uid="{FFFA73FC-96A9-4F41-A82C-AE66155D2D8C}"/>
    <cellStyle name="Normal" xfId="0" builtinId="0"/>
    <cellStyle name="Normal 4 2 4" xfId="3" xr:uid="{1B38ECC0-AFA6-410E-A490-D277328C3E4C}"/>
    <cellStyle name="Normal 4 2 5" xfId="9" xr:uid="{C767E10F-9ED3-4D97-8951-F9C6904AA2AD}"/>
    <cellStyle name="Normal 5" xfId="4" xr:uid="{5CD6D374-F3CF-421E-8DC4-3381D432A8CC}"/>
    <cellStyle name="Percent" xfId="2" builtinId="5"/>
    <cellStyle name="Percent 2 4" xfId="6" xr:uid="{837E23C6-0DAB-4371-839F-D2A21E0E273A}"/>
    <cellStyle name="Percent 2 5" xfId="8" xr:uid="{9D88BA2A-2D7B-4CC3-9D6B-9AB09EDD60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636D-8AD0-423E-801C-EAC49551F789}">
  <sheetPr>
    <tabColor rgb="FF92D050"/>
  </sheetPr>
  <dimension ref="A1:H11"/>
  <sheetViews>
    <sheetView workbookViewId="0">
      <selection activeCell="C16" sqref="C16"/>
    </sheetView>
  </sheetViews>
  <sheetFormatPr defaultRowHeight="14.4" x14ac:dyDescent="0.3"/>
  <cols>
    <col min="1" max="1" width="20.6640625" customWidth="1"/>
    <col min="2" max="2" width="15.33203125" customWidth="1"/>
    <col min="3" max="3" width="16.6640625" customWidth="1"/>
    <col min="4" max="4" width="9.6640625" bestFit="1" customWidth="1"/>
    <col min="5" max="5" width="40.77734375" bestFit="1" customWidth="1"/>
    <col min="6" max="7" width="12.33203125" bestFit="1" customWidth="1"/>
    <col min="8" max="8" width="8.33203125" bestFit="1" customWidth="1"/>
  </cols>
  <sheetData>
    <row r="1" spans="1:8" x14ac:dyDescent="0.3">
      <c r="A1" s="60" t="s">
        <v>166</v>
      </c>
      <c r="B1" s="61" t="s">
        <v>167</v>
      </c>
      <c r="C1" s="61" t="s">
        <v>168</v>
      </c>
      <c r="D1" s="62" t="s">
        <v>169</v>
      </c>
      <c r="E1" s="61" t="s">
        <v>11</v>
      </c>
      <c r="F1" s="61" t="s">
        <v>170</v>
      </c>
      <c r="G1" s="63" t="s">
        <v>171</v>
      </c>
      <c r="H1" s="63" t="s">
        <v>169</v>
      </c>
    </row>
    <row r="2" spans="1:8" ht="15.6" x14ac:dyDescent="0.3">
      <c r="A2" s="64" t="s">
        <v>178</v>
      </c>
      <c r="B2" s="68">
        <f>Data!H63</f>
        <v>707083.19946874992</v>
      </c>
      <c r="C2" s="68">
        <f>Data!H64</f>
        <v>943996.06987990206</v>
      </c>
      <c r="D2" s="66">
        <f>1-(B2/C2)</f>
        <v>0.2509680685866551</v>
      </c>
      <c r="E2" s="29" t="s">
        <v>182</v>
      </c>
      <c r="F2" s="84">
        <f>Data!H53</f>
        <v>112775</v>
      </c>
      <c r="G2" s="67">
        <f>Data!K53</f>
        <v>140968.75</v>
      </c>
      <c r="H2" s="70">
        <f>1-(F2/G2)</f>
        <v>0.19999999999999996</v>
      </c>
    </row>
    <row r="3" spans="1:8" ht="15.6" x14ac:dyDescent="0.3">
      <c r="A3" s="64" t="s">
        <v>179</v>
      </c>
      <c r="B3" s="68">
        <f>'PA(Sound SYS)'!E38</f>
        <v>65434.37000000001</v>
      </c>
      <c r="C3" s="68">
        <f>'PA(Sound SYS)'!E39</f>
        <v>87245.826666666675</v>
      </c>
      <c r="D3" s="66">
        <f t="shared" ref="D3" si="0">1-(B3/C3)</f>
        <v>0.25</v>
      </c>
      <c r="E3" s="29" t="s">
        <v>183</v>
      </c>
      <c r="F3" s="84">
        <f>Data!H54</f>
        <v>8320</v>
      </c>
      <c r="G3" s="67">
        <f>Data!K54</f>
        <v>10400</v>
      </c>
      <c r="H3" s="70">
        <f t="shared" ref="H3" si="1">1-(F3/G3)</f>
        <v>0.19999999999999996</v>
      </c>
    </row>
    <row r="4" spans="1:8" ht="15.6" x14ac:dyDescent="0.3">
      <c r="A4" s="64" t="s">
        <v>172</v>
      </c>
      <c r="B4" s="68">
        <f>'IP-CCTV'!E25</f>
        <v>81156.58</v>
      </c>
      <c r="C4" s="68">
        <f>'IP-CCTV'!E26</f>
        <v>106894.26352941178</v>
      </c>
      <c r="D4" s="66">
        <f>1-(B4/C4)</f>
        <v>0.24077703217750401</v>
      </c>
      <c r="E4" s="29" t="s">
        <v>184</v>
      </c>
      <c r="F4" s="84">
        <f>Data!H55</f>
        <v>12000</v>
      </c>
      <c r="G4" s="67">
        <f>Data!K55</f>
        <v>15000</v>
      </c>
      <c r="H4" s="70">
        <f>1-(F4/G4)</f>
        <v>0.19999999999999996</v>
      </c>
    </row>
    <row r="5" spans="1:8" ht="23.4" customHeight="1" x14ac:dyDescent="0.3">
      <c r="A5" s="64"/>
      <c r="B5" s="65"/>
      <c r="C5" s="65"/>
      <c r="D5" s="83"/>
      <c r="E5" s="29" t="s">
        <v>185</v>
      </c>
      <c r="F5" s="84">
        <f>Data!H56</f>
        <v>58800</v>
      </c>
      <c r="G5" s="67">
        <f>Data!K56</f>
        <v>73500</v>
      </c>
      <c r="H5" s="70">
        <f>1-(F5/G5)</f>
        <v>0.19999999999999996</v>
      </c>
    </row>
    <row r="6" spans="1:8" ht="15.6" x14ac:dyDescent="0.3">
      <c r="A6" s="69" t="s">
        <v>173</v>
      </c>
      <c r="B6" s="68">
        <f>SUM(B2:B5)</f>
        <v>853674.14946874988</v>
      </c>
      <c r="C6" s="68">
        <f>SUM(C2:C5)</f>
        <v>1138136.1600759805</v>
      </c>
      <c r="D6" s="82">
        <f>1-(B6/C6)</f>
        <v>0.24993671283428887</v>
      </c>
      <c r="E6" s="29" t="s">
        <v>186</v>
      </c>
      <c r="F6" s="85">
        <f>'PA(Sound SYS)'!J31</f>
        <v>7900</v>
      </c>
      <c r="G6" s="67">
        <f>'PA(Sound SYS)'!L31</f>
        <v>9875</v>
      </c>
      <c r="H6" s="70">
        <f>1-(F6/G6)</f>
        <v>0.19999999999999996</v>
      </c>
    </row>
    <row r="7" spans="1:8" ht="15.6" x14ac:dyDescent="0.3">
      <c r="A7" s="69" t="s">
        <v>174</v>
      </c>
      <c r="B7" s="71">
        <f>F10</f>
        <v>243795</v>
      </c>
      <c r="C7" s="68">
        <f>G10</f>
        <v>304493.75</v>
      </c>
      <c r="D7" s="66">
        <f>1-(B7/C7)</f>
        <v>0.19934317206839225</v>
      </c>
      <c r="E7" s="29" t="s">
        <v>187</v>
      </c>
      <c r="F7" s="85">
        <f>'PA(Sound SYS)'!J32</f>
        <v>6600</v>
      </c>
      <c r="G7" s="67">
        <f>'PA(Sound SYS)'!L32</f>
        <v>8000</v>
      </c>
      <c r="H7" s="70">
        <f t="shared" ref="H7:H10" si="2">1-(F7/G7)</f>
        <v>0.17500000000000004</v>
      </c>
    </row>
    <row r="8" spans="1:8" ht="16.2" thickBot="1" x14ac:dyDescent="0.35">
      <c r="A8" s="72" t="s">
        <v>175</v>
      </c>
      <c r="B8" s="73">
        <f>B6+B7</f>
        <v>1097469.1494687498</v>
      </c>
      <c r="C8" s="73">
        <f>C6+C7</f>
        <v>1442629.9100759805</v>
      </c>
      <c r="D8" s="66">
        <f>1-(B8/C8)</f>
        <v>0.23925800941493847</v>
      </c>
      <c r="E8" s="36" t="s">
        <v>188</v>
      </c>
      <c r="F8" s="85">
        <f>'IP-CCTV'!J19</f>
        <v>26180</v>
      </c>
      <c r="G8" s="67">
        <f>'IP-CCTV'!L19</f>
        <v>32725</v>
      </c>
      <c r="H8" s="70">
        <f t="shared" si="2"/>
        <v>0.19999999999999996</v>
      </c>
    </row>
    <row r="9" spans="1:8" ht="15.6" x14ac:dyDescent="0.3">
      <c r="A9" s="74" t="s">
        <v>176</v>
      </c>
      <c r="B9" s="75">
        <v>0</v>
      </c>
      <c r="E9" s="36" t="s">
        <v>189</v>
      </c>
      <c r="F9" s="85">
        <f>'IP-CCTV'!J20</f>
        <v>11220</v>
      </c>
      <c r="G9" s="67">
        <f>'IP-CCTV'!L20</f>
        <v>14025</v>
      </c>
      <c r="H9" s="70">
        <f t="shared" si="2"/>
        <v>0.19999999999999996</v>
      </c>
    </row>
    <row r="10" spans="1:8" ht="16.2" thickBot="1" x14ac:dyDescent="0.35">
      <c r="E10" s="63" t="s">
        <v>174</v>
      </c>
      <c r="F10" s="76">
        <f>SUM(F2:F9)</f>
        <v>243795</v>
      </c>
      <c r="G10" s="76">
        <f>SUM(G2:G9)</f>
        <v>304493.75</v>
      </c>
      <c r="H10" s="70">
        <f t="shared" si="2"/>
        <v>0.19934317206839225</v>
      </c>
    </row>
    <row r="11" spans="1:8" ht="36.6" thickBot="1" x14ac:dyDescent="0.35">
      <c r="A11" s="77" t="s">
        <v>177</v>
      </c>
      <c r="B11" s="78">
        <f>B8</f>
        <v>1097469.1494687498</v>
      </c>
      <c r="C11" s="79">
        <f>C8-B9</f>
        <v>1442629.9100759805</v>
      </c>
      <c r="D11" s="80">
        <f>1-(B11/C11)</f>
        <v>0.23925800941493847</v>
      </c>
      <c r="E11" s="8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240E-5CCA-4857-8421-626379651340}">
  <sheetPr>
    <tabColor rgb="FFFFFF00"/>
  </sheetPr>
  <dimension ref="A1:M24"/>
  <sheetViews>
    <sheetView workbookViewId="0">
      <selection activeCell="C4" sqref="C4"/>
    </sheetView>
  </sheetViews>
  <sheetFormatPr defaultRowHeight="14.4" x14ac:dyDescent="0.3"/>
  <cols>
    <col min="1" max="1" width="3.6640625" bestFit="1" customWidth="1"/>
    <col min="2" max="2" width="16.44140625" customWidth="1"/>
    <col min="3" max="3" width="69.33203125" customWidth="1"/>
    <col min="4" max="4" width="7.109375" customWidth="1"/>
    <col min="5" max="5" width="7.44140625" customWidth="1"/>
    <col min="6" max="6" width="16" customWidth="1"/>
    <col min="7" max="7" width="16.44140625" customWidth="1"/>
    <col min="8" max="8" width="13" customWidth="1"/>
    <col min="9" max="9" width="13.88671875" customWidth="1"/>
    <col min="10" max="11" width="9.6640625" style="12" customWidth="1"/>
    <col min="12" max="12" width="11.109375" bestFit="1" customWidth="1"/>
  </cols>
  <sheetData>
    <row r="1" spans="1:13" ht="15.6" x14ac:dyDescent="0.3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8</v>
      </c>
      <c r="J1" s="1" t="s">
        <v>14</v>
      </c>
      <c r="K1" s="18"/>
    </row>
    <row r="2" spans="1:13" ht="15.6" x14ac:dyDescent="0.3">
      <c r="A2" s="3"/>
      <c r="B2" s="3"/>
      <c r="C2" s="4" t="s">
        <v>45</v>
      </c>
      <c r="D2" s="3"/>
      <c r="E2" s="3"/>
      <c r="F2" s="3"/>
      <c r="G2" s="3"/>
      <c r="H2" s="3"/>
      <c r="I2" s="3"/>
      <c r="J2" s="3"/>
      <c r="K2" s="19"/>
    </row>
    <row r="3" spans="1:13" x14ac:dyDescent="0.3">
      <c r="A3" s="2">
        <v>1</v>
      </c>
      <c r="B3" s="2">
        <v>182448</v>
      </c>
      <c r="C3" s="5" t="s">
        <v>15</v>
      </c>
      <c r="D3" s="2" t="s">
        <v>6</v>
      </c>
      <c r="E3" s="2">
        <v>1</v>
      </c>
      <c r="F3" s="7">
        <v>0</v>
      </c>
      <c r="G3" s="7">
        <f>F3*E3</f>
        <v>0</v>
      </c>
      <c r="H3" s="7">
        <f>F3/0.8</f>
        <v>0</v>
      </c>
      <c r="I3" s="7">
        <f>H3*E3</f>
        <v>0</v>
      </c>
      <c r="J3" s="9">
        <v>0</v>
      </c>
      <c r="K3" s="21">
        <f>ROUNDUP(H3,0)</f>
        <v>0</v>
      </c>
    </row>
    <row r="4" spans="1:13" x14ac:dyDescent="0.3">
      <c r="A4" s="2">
        <v>2</v>
      </c>
      <c r="B4" s="2">
        <v>700515009</v>
      </c>
      <c r="C4" s="5" t="s">
        <v>16</v>
      </c>
      <c r="D4" s="2" t="s">
        <v>6</v>
      </c>
      <c r="E4" s="2">
        <v>1</v>
      </c>
      <c r="F4" s="7">
        <v>8556.09</v>
      </c>
      <c r="G4" s="7">
        <f t="shared" ref="G4:G12" si="0">F4*E4</f>
        <v>8556.09</v>
      </c>
      <c r="H4" s="7">
        <f t="shared" ref="H4:H12" si="1">F4/0.8</f>
        <v>10695.112499999999</v>
      </c>
      <c r="I4" s="7">
        <f t="shared" ref="I4:I12" si="2">H4*E4</f>
        <v>10695.112499999999</v>
      </c>
      <c r="J4" s="9">
        <f t="shared" ref="J4:J23" si="3">1-(F4/H4)</f>
        <v>0.19999999999999996</v>
      </c>
      <c r="K4" s="21">
        <f t="shared" ref="K4:K23" si="4">ROUNDUP(H4,0)</f>
        <v>10696</v>
      </c>
    </row>
    <row r="5" spans="1:13" x14ac:dyDescent="0.3">
      <c r="A5" s="2">
        <v>3</v>
      </c>
      <c r="B5" s="2">
        <v>396449</v>
      </c>
      <c r="C5" s="5" t="s">
        <v>21</v>
      </c>
      <c r="D5" s="2" t="s">
        <v>6</v>
      </c>
      <c r="E5" s="2">
        <v>1</v>
      </c>
      <c r="F5" s="7">
        <v>4805.28</v>
      </c>
      <c r="G5" s="7">
        <f t="shared" si="0"/>
        <v>4805.28</v>
      </c>
      <c r="H5" s="7">
        <f t="shared" si="1"/>
        <v>6006.5999999999995</v>
      </c>
      <c r="I5" s="7">
        <f t="shared" si="2"/>
        <v>6006.5999999999995</v>
      </c>
      <c r="J5" s="9">
        <f t="shared" si="3"/>
        <v>0.19999999999999996</v>
      </c>
      <c r="K5" s="21">
        <f t="shared" si="4"/>
        <v>6007</v>
      </c>
      <c r="L5" s="15" t="s">
        <v>38</v>
      </c>
      <c r="M5" s="14">
        <v>4</v>
      </c>
    </row>
    <row r="6" spans="1:13" x14ac:dyDescent="0.3">
      <c r="A6" s="2">
        <v>4</v>
      </c>
      <c r="B6" s="2">
        <v>383110</v>
      </c>
      <c r="C6" s="5" t="s">
        <v>22</v>
      </c>
      <c r="D6" s="2" t="s">
        <v>6</v>
      </c>
      <c r="E6" s="2">
        <v>84</v>
      </c>
      <c r="F6" s="7">
        <v>112.8</v>
      </c>
      <c r="G6" s="7">
        <f t="shared" si="0"/>
        <v>9475.1999999999989</v>
      </c>
      <c r="H6" s="7">
        <f t="shared" si="1"/>
        <v>141</v>
      </c>
      <c r="I6" s="7">
        <f t="shared" si="2"/>
        <v>11844</v>
      </c>
      <c r="J6" s="9">
        <f t="shared" si="3"/>
        <v>0.20000000000000007</v>
      </c>
      <c r="K6" s="21">
        <f t="shared" si="4"/>
        <v>141</v>
      </c>
      <c r="L6" s="15" t="s">
        <v>39</v>
      </c>
      <c r="M6" s="14">
        <v>1</v>
      </c>
    </row>
    <row r="7" spans="1:13" x14ac:dyDescent="0.3">
      <c r="A7" s="2">
        <v>5</v>
      </c>
      <c r="B7" s="2">
        <v>383085</v>
      </c>
      <c r="C7" s="5" t="s">
        <v>23</v>
      </c>
      <c r="D7" s="2" t="s">
        <v>6</v>
      </c>
      <c r="E7" s="2">
        <v>10</v>
      </c>
      <c r="F7" s="7">
        <v>115.81</v>
      </c>
      <c r="G7" s="7">
        <f t="shared" si="0"/>
        <v>1158.0999999999999</v>
      </c>
      <c r="H7" s="7">
        <f t="shared" si="1"/>
        <v>144.76249999999999</v>
      </c>
      <c r="I7" s="7">
        <f t="shared" si="2"/>
        <v>1447.625</v>
      </c>
      <c r="J7" s="9">
        <f t="shared" si="3"/>
        <v>0.19999999999999996</v>
      </c>
      <c r="K7" s="21">
        <f t="shared" si="4"/>
        <v>145</v>
      </c>
      <c r="L7" s="15" t="s">
        <v>40</v>
      </c>
      <c r="M7" s="14">
        <v>2000</v>
      </c>
    </row>
    <row r="8" spans="1:13" x14ac:dyDescent="0.3">
      <c r="A8" s="2">
        <v>6</v>
      </c>
      <c r="B8" s="2">
        <v>382687</v>
      </c>
      <c r="C8" s="5" t="s">
        <v>24</v>
      </c>
      <c r="D8" s="2" t="s">
        <v>6</v>
      </c>
      <c r="E8" s="2">
        <v>1</v>
      </c>
      <c r="F8" s="7">
        <v>930.98</v>
      </c>
      <c r="G8" s="7">
        <f t="shared" si="0"/>
        <v>930.98</v>
      </c>
      <c r="H8" s="7">
        <f t="shared" si="1"/>
        <v>1163.7249999999999</v>
      </c>
      <c r="I8" s="7">
        <f t="shared" si="2"/>
        <v>1163.7249999999999</v>
      </c>
      <c r="J8" s="9">
        <f t="shared" si="3"/>
        <v>0.19999999999999996</v>
      </c>
      <c r="K8" s="21">
        <f t="shared" si="4"/>
        <v>1164</v>
      </c>
    </row>
    <row r="9" spans="1:13" ht="15.6" x14ac:dyDescent="0.3">
      <c r="A9" s="3"/>
      <c r="B9" s="3"/>
      <c r="C9" s="4" t="s">
        <v>42</v>
      </c>
      <c r="D9" s="3"/>
      <c r="E9" s="3"/>
      <c r="F9" s="3"/>
      <c r="G9" s="3"/>
      <c r="H9" s="3"/>
      <c r="I9" s="3"/>
      <c r="J9" s="3"/>
      <c r="K9" s="21">
        <f t="shared" si="4"/>
        <v>0</v>
      </c>
    </row>
    <row r="10" spans="1:13" x14ac:dyDescent="0.3">
      <c r="A10" s="2">
        <v>7</v>
      </c>
      <c r="B10" s="2" t="s">
        <v>43</v>
      </c>
      <c r="C10" s="5" t="s">
        <v>44</v>
      </c>
      <c r="D10" s="2" t="s">
        <v>6</v>
      </c>
      <c r="E10" s="2">
        <v>1</v>
      </c>
      <c r="F10" s="7">
        <v>7000</v>
      </c>
      <c r="G10" s="7">
        <f t="shared" ref="G10" si="5">F10*E10</f>
        <v>7000</v>
      </c>
      <c r="H10" s="7">
        <f t="shared" ref="H10" si="6">F10/0.8</f>
        <v>8750</v>
      </c>
      <c r="I10" s="7">
        <f t="shared" ref="I10" si="7">H10*E10</f>
        <v>8750</v>
      </c>
      <c r="J10" s="9">
        <f t="shared" ref="J10" si="8">1-(F10/H10)</f>
        <v>0.19999999999999996</v>
      </c>
      <c r="K10" s="21">
        <f t="shared" si="4"/>
        <v>8750</v>
      </c>
    </row>
    <row r="11" spans="1:13" ht="15.6" x14ac:dyDescent="0.3">
      <c r="A11" s="3">
        <v>7</v>
      </c>
      <c r="B11" s="3"/>
      <c r="C11" s="4" t="s">
        <v>25</v>
      </c>
      <c r="D11" s="3"/>
      <c r="E11" s="3"/>
      <c r="F11" s="8"/>
      <c r="G11" s="8">
        <f t="shared" si="0"/>
        <v>0</v>
      </c>
      <c r="H11" s="8">
        <f t="shared" si="1"/>
        <v>0</v>
      </c>
      <c r="I11" s="8">
        <f t="shared" si="2"/>
        <v>0</v>
      </c>
      <c r="J11" s="10"/>
      <c r="K11" s="21">
        <f t="shared" si="4"/>
        <v>0</v>
      </c>
    </row>
    <row r="12" spans="1:13" x14ac:dyDescent="0.3">
      <c r="A12" s="2">
        <v>8</v>
      </c>
      <c r="B12" s="2">
        <v>271631</v>
      </c>
      <c r="C12" s="5" t="s">
        <v>27</v>
      </c>
      <c r="D12" s="2" t="s">
        <v>6</v>
      </c>
      <c r="E12" s="2">
        <v>1</v>
      </c>
      <c r="F12" s="7">
        <v>1808.77</v>
      </c>
      <c r="G12" s="7">
        <f t="shared" si="0"/>
        <v>1808.77</v>
      </c>
      <c r="H12" s="7">
        <f t="shared" si="1"/>
        <v>2260.9624999999996</v>
      </c>
      <c r="I12" s="7">
        <f t="shared" si="2"/>
        <v>2260.9624999999996</v>
      </c>
      <c r="J12" s="9">
        <f t="shared" si="3"/>
        <v>0.19999999999999984</v>
      </c>
      <c r="K12" s="21">
        <f t="shared" si="4"/>
        <v>2261</v>
      </c>
    </row>
    <row r="13" spans="1:13" ht="15.6" x14ac:dyDescent="0.3">
      <c r="A13" s="3"/>
      <c r="B13" s="3"/>
      <c r="C13" s="4" t="s">
        <v>29</v>
      </c>
      <c r="D13" s="3"/>
      <c r="E13" s="3"/>
      <c r="F13" s="8"/>
      <c r="G13" s="8"/>
      <c r="H13" s="8"/>
      <c r="I13" s="8"/>
      <c r="J13" s="10"/>
      <c r="K13" s="21">
        <f t="shared" si="4"/>
        <v>0</v>
      </c>
    </row>
    <row r="14" spans="1:13" x14ac:dyDescent="0.3">
      <c r="A14" s="2">
        <v>9</v>
      </c>
      <c r="B14" s="2">
        <v>700512394</v>
      </c>
      <c r="C14" s="5" t="s">
        <v>30</v>
      </c>
      <c r="D14" s="2" t="s">
        <v>6</v>
      </c>
      <c r="E14" s="2">
        <v>1</v>
      </c>
      <c r="F14" s="7">
        <v>502.8</v>
      </c>
      <c r="G14" s="17">
        <v>0</v>
      </c>
      <c r="H14" s="7">
        <f>F14/0.8</f>
        <v>628.5</v>
      </c>
      <c r="I14" s="17">
        <v>0</v>
      </c>
      <c r="J14" s="9">
        <f t="shared" si="3"/>
        <v>0.19999999999999996</v>
      </c>
      <c r="K14" s="21">
        <f t="shared" si="4"/>
        <v>629</v>
      </c>
    </row>
    <row r="15" spans="1:13" x14ac:dyDescent="0.3">
      <c r="A15" s="2">
        <v>10</v>
      </c>
      <c r="B15" s="2">
        <v>700512396</v>
      </c>
      <c r="C15" s="5" t="s">
        <v>31</v>
      </c>
      <c r="D15" s="2" t="s">
        <v>6</v>
      </c>
      <c r="E15" s="2">
        <v>1</v>
      </c>
      <c r="F15" s="7">
        <v>726.93</v>
      </c>
      <c r="G15" s="17">
        <v>0</v>
      </c>
      <c r="H15" s="7">
        <f t="shared" ref="H15:H21" si="9">F15/0.8</f>
        <v>908.66249999999991</v>
      </c>
      <c r="I15" s="17">
        <v>0</v>
      </c>
      <c r="J15" s="9">
        <f t="shared" si="3"/>
        <v>0.19999999999999996</v>
      </c>
      <c r="K15" s="21">
        <f t="shared" si="4"/>
        <v>909</v>
      </c>
    </row>
    <row r="16" spans="1:13" x14ac:dyDescent="0.3">
      <c r="A16" s="2">
        <v>11</v>
      </c>
      <c r="B16" s="2">
        <v>700512398</v>
      </c>
      <c r="C16" s="5" t="s">
        <v>32</v>
      </c>
      <c r="D16" s="2" t="s">
        <v>6</v>
      </c>
      <c r="E16" s="2">
        <v>1</v>
      </c>
      <c r="F16" s="7">
        <v>209.6</v>
      </c>
      <c r="G16" s="17">
        <v>0</v>
      </c>
      <c r="H16" s="7">
        <f t="shared" si="9"/>
        <v>262</v>
      </c>
      <c r="I16" s="17">
        <v>0</v>
      </c>
      <c r="J16" s="9">
        <f t="shared" si="3"/>
        <v>0.20000000000000007</v>
      </c>
      <c r="K16" s="21">
        <f t="shared" si="4"/>
        <v>262</v>
      </c>
    </row>
    <row r="17" spans="1:11" x14ac:dyDescent="0.3">
      <c r="A17" s="2">
        <v>12</v>
      </c>
      <c r="B17" s="2">
        <v>700513569</v>
      </c>
      <c r="C17" s="5" t="s">
        <v>33</v>
      </c>
      <c r="D17" s="2" t="s">
        <v>6</v>
      </c>
      <c r="E17" s="2">
        <v>1</v>
      </c>
      <c r="F17" s="7">
        <v>605.78</v>
      </c>
      <c r="G17" s="17">
        <v>0</v>
      </c>
      <c r="H17" s="7">
        <f t="shared" si="9"/>
        <v>757.22499999999991</v>
      </c>
      <c r="I17" s="17">
        <v>0</v>
      </c>
      <c r="J17" s="9">
        <f t="shared" si="3"/>
        <v>0.19999999999999996</v>
      </c>
      <c r="K17" s="21">
        <f t="shared" si="4"/>
        <v>758</v>
      </c>
    </row>
    <row r="18" spans="1:11" x14ac:dyDescent="0.3">
      <c r="A18" s="2">
        <v>13</v>
      </c>
      <c r="B18" s="2">
        <v>700513916</v>
      </c>
      <c r="C18" s="5" t="s">
        <v>34</v>
      </c>
      <c r="D18" s="2" t="s">
        <v>6</v>
      </c>
      <c r="E18" s="2">
        <v>1</v>
      </c>
      <c r="F18" s="7">
        <v>315</v>
      </c>
      <c r="G18" s="17">
        <v>0</v>
      </c>
      <c r="H18" s="7">
        <f t="shared" si="9"/>
        <v>393.75</v>
      </c>
      <c r="I18" s="17">
        <v>0</v>
      </c>
      <c r="J18" s="9">
        <f t="shared" si="3"/>
        <v>0.19999999999999996</v>
      </c>
      <c r="K18" s="21">
        <f t="shared" si="4"/>
        <v>394</v>
      </c>
    </row>
    <row r="19" spans="1:11" x14ac:dyDescent="0.3">
      <c r="A19" s="2">
        <v>14</v>
      </c>
      <c r="B19" s="2">
        <v>700514685</v>
      </c>
      <c r="C19" s="5" t="s">
        <v>35</v>
      </c>
      <c r="D19" s="2" t="s">
        <v>6</v>
      </c>
      <c r="E19" s="2">
        <v>1</v>
      </c>
      <c r="F19" s="7">
        <v>2002.66</v>
      </c>
      <c r="G19" s="17">
        <v>0</v>
      </c>
      <c r="H19" s="7">
        <f t="shared" si="9"/>
        <v>2503.3249999999998</v>
      </c>
      <c r="I19" s="17">
        <v>0</v>
      </c>
      <c r="J19" s="9">
        <f t="shared" si="3"/>
        <v>0.19999999999999996</v>
      </c>
      <c r="K19" s="21">
        <f t="shared" si="4"/>
        <v>2504</v>
      </c>
    </row>
    <row r="20" spans="1:11" x14ac:dyDescent="0.3">
      <c r="A20" s="2">
        <v>15</v>
      </c>
      <c r="B20" s="2">
        <v>700514687</v>
      </c>
      <c r="C20" s="5" t="s">
        <v>36</v>
      </c>
      <c r="D20" s="2" t="s">
        <v>6</v>
      </c>
      <c r="E20" s="2">
        <v>1</v>
      </c>
      <c r="F20" s="7">
        <v>1467.9</v>
      </c>
      <c r="G20" s="17">
        <v>0</v>
      </c>
      <c r="H20" s="7">
        <f t="shared" si="9"/>
        <v>1834.875</v>
      </c>
      <c r="I20" s="17">
        <v>0</v>
      </c>
      <c r="J20" s="9">
        <f t="shared" si="3"/>
        <v>0.19999999999999996</v>
      </c>
      <c r="K20" s="21">
        <f t="shared" si="4"/>
        <v>1835</v>
      </c>
    </row>
    <row r="21" spans="1:11" x14ac:dyDescent="0.3">
      <c r="A21" s="2">
        <v>16</v>
      </c>
      <c r="B21" s="2">
        <v>700515454</v>
      </c>
      <c r="C21" s="5" t="s">
        <v>37</v>
      </c>
      <c r="D21" s="2" t="s">
        <v>6</v>
      </c>
      <c r="E21" s="2">
        <v>1</v>
      </c>
      <c r="F21" s="7">
        <v>152.41</v>
      </c>
      <c r="G21" s="17">
        <v>0</v>
      </c>
      <c r="H21" s="7">
        <f t="shared" si="9"/>
        <v>190.51249999999999</v>
      </c>
      <c r="I21" s="17">
        <v>0</v>
      </c>
      <c r="J21" s="9">
        <f t="shared" si="3"/>
        <v>0.19999999999999996</v>
      </c>
      <c r="K21" s="21">
        <f t="shared" si="4"/>
        <v>191</v>
      </c>
    </row>
    <row r="22" spans="1:11" ht="15.6" x14ac:dyDescent="0.3">
      <c r="A22" s="3"/>
      <c r="B22" s="3"/>
      <c r="C22" s="4" t="s">
        <v>10</v>
      </c>
      <c r="D22" s="3"/>
      <c r="E22" s="3"/>
      <c r="F22" s="8"/>
      <c r="G22" s="8"/>
      <c r="H22" s="8"/>
      <c r="I22" s="8"/>
      <c r="J22" s="11"/>
      <c r="K22" s="21">
        <f t="shared" si="4"/>
        <v>0</v>
      </c>
    </row>
    <row r="23" spans="1:11" x14ac:dyDescent="0.3">
      <c r="A23" s="2">
        <v>17</v>
      </c>
      <c r="B23" s="2" t="s">
        <v>11</v>
      </c>
      <c r="C23" s="5" t="s">
        <v>41</v>
      </c>
      <c r="D23" s="2" t="s">
        <v>12</v>
      </c>
      <c r="E23" s="2">
        <v>1</v>
      </c>
      <c r="F23" s="7">
        <v>8000</v>
      </c>
      <c r="G23" s="7">
        <f t="shared" ref="G23" si="10">F23*E23</f>
        <v>8000</v>
      </c>
      <c r="H23" s="7">
        <f t="shared" ref="H23" si="11">F23/0.8</f>
        <v>10000</v>
      </c>
      <c r="I23" s="7">
        <f t="shared" ref="I23" si="12">H23*E23</f>
        <v>10000</v>
      </c>
      <c r="J23" s="9">
        <f t="shared" si="3"/>
        <v>0.19999999999999996</v>
      </c>
      <c r="K23" s="21">
        <f t="shared" si="4"/>
        <v>10000</v>
      </c>
    </row>
    <row r="24" spans="1:11" ht="15.6" x14ac:dyDescent="0.3">
      <c r="A24" s="1"/>
      <c r="B24" s="1"/>
      <c r="C24" s="1"/>
      <c r="D24" s="88" t="s">
        <v>13</v>
      </c>
      <c r="E24" s="89"/>
      <c r="F24" s="90"/>
      <c r="G24" s="6">
        <f>SUM(G3:G23)</f>
        <v>41734.42</v>
      </c>
      <c r="H24" s="1" t="s">
        <v>1</v>
      </c>
      <c r="I24" s="6">
        <f>SUM(I3:I23)</f>
        <v>52168.025000000001</v>
      </c>
      <c r="J24" s="13">
        <f>1-(G24/I24)</f>
        <v>0.20000000000000007</v>
      </c>
      <c r="K24" s="20"/>
    </row>
  </sheetData>
  <mergeCells count="1">
    <mergeCell ref="D24:F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36B1F-905E-4314-A844-C2C82227EDB3}">
  <sheetPr>
    <tabColor rgb="FFFFFF00"/>
  </sheetPr>
  <dimension ref="A1:L29"/>
  <sheetViews>
    <sheetView topLeftCell="A10" workbookViewId="0">
      <selection activeCell="C4" sqref="C4"/>
    </sheetView>
  </sheetViews>
  <sheetFormatPr defaultRowHeight="14.4" x14ac:dyDescent="0.3"/>
  <cols>
    <col min="1" max="1" width="3.6640625" bestFit="1" customWidth="1"/>
    <col min="2" max="2" width="16.44140625" customWidth="1"/>
    <col min="3" max="3" width="69.33203125" customWidth="1"/>
    <col min="4" max="4" width="7.109375" customWidth="1"/>
    <col min="5" max="5" width="7.44140625" customWidth="1"/>
    <col min="6" max="6" width="16" customWidth="1"/>
    <col min="7" max="7" width="16.44140625" customWidth="1"/>
    <col min="8" max="8" width="13" customWidth="1"/>
    <col min="9" max="9" width="13.88671875" customWidth="1"/>
    <col min="10" max="10" width="9.6640625" style="12" customWidth="1"/>
    <col min="11" max="11" width="11.109375" bestFit="1" customWidth="1"/>
  </cols>
  <sheetData>
    <row r="1" spans="1:12" ht="15.6" x14ac:dyDescent="0.3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8</v>
      </c>
      <c r="J1" s="1" t="s">
        <v>14</v>
      </c>
    </row>
    <row r="2" spans="1:12" ht="15.6" x14ac:dyDescent="0.3">
      <c r="A2" s="3"/>
      <c r="B2" s="3"/>
      <c r="C2" s="4" t="s">
        <v>26</v>
      </c>
      <c r="D2" s="3"/>
      <c r="E2" s="3"/>
      <c r="F2" s="3"/>
      <c r="G2" s="3"/>
      <c r="H2" s="3"/>
      <c r="I2" s="3"/>
      <c r="J2" s="3"/>
    </row>
    <row r="3" spans="1:12" x14ac:dyDescent="0.3">
      <c r="A3" s="2">
        <v>1</v>
      </c>
      <c r="B3" s="2">
        <v>182448</v>
      </c>
      <c r="C3" s="5" t="s">
        <v>15</v>
      </c>
      <c r="D3" s="2" t="s">
        <v>6</v>
      </c>
      <c r="E3" s="2">
        <v>1</v>
      </c>
      <c r="F3" s="7">
        <v>0</v>
      </c>
      <c r="G3" s="7">
        <f>F3*E3</f>
        <v>0</v>
      </c>
      <c r="H3" s="7">
        <f>F3/0.8</f>
        <v>0</v>
      </c>
      <c r="I3" s="7">
        <f>H3*E3</f>
        <v>0</v>
      </c>
      <c r="J3" s="9">
        <v>0</v>
      </c>
    </row>
    <row r="4" spans="1:12" x14ac:dyDescent="0.3">
      <c r="A4" s="2">
        <v>2</v>
      </c>
      <c r="B4" s="2">
        <v>700515009</v>
      </c>
      <c r="C4" s="5" t="s">
        <v>16</v>
      </c>
      <c r="D4" s="2" t="s">
        <v>6</v>
      </c>
      <c r="E4" s="2">
        <v>2</v>
      </c>
      <c r="F4" s="7">
        <v>8556.09</v>
      </c>
      <c r="G4" s="7">
        <f t="shared" ref="G4:G5" si="0">F4*E4</f>
        <v>17112.18</v>
      </c>
      <c r="H4" s="7">
        <f t="shared" ref="H4:H5" si="1">F4/0.8</f>
        <v>10695.112499999999</v>
      </c>
      <c r="I4" s="7">
        <f t="shared" ref="I4:I5" si="2">H4*E4</f>
        <v>21390.224999999999</v>
      </c>
      <c r="J4" s="9">
        <f t="shared" ref="J4:J28" si="3">1-(F4/H4)</f>
        <v>0.19999999999999996</v>
      </c>
    </row>
    <row r="5" spans="1:12" x14ac:dyDescent="0.3">
      <c r="A5" s="2">
        <v>3</v>
      </c>
      <c r="B5" s="2">
        <v>700517268</v>
      </c>
      <c r="C5" s="16" t="s">
        <v>17</v>
      </c>
      <c r="D5" s="2" t="s">
        <v>6</v>
      </c>
      <c r="E5" s="2">
        <v>1</v>
      </c>
      <c r="F5" s="7">
        <v>3509.33</v>
      </c>
      <c r="G5" s="7">
        <f t="shared" si="0"/>
        <v>3509.33</v>
      </c>
      <c r="H5" s="7">
        <f t="shared" si="1"/>
        <v>4386.6624999999995</v>
      </c>
      <c r="I5" s="7">
        <f t="shared" si="2"/>
        <v>4386.6624999999995</v>
      </c>
      <c r="J5" s="9">
        <f t="shared" si="3"/>
        <v>0.19999999999999996</v>
      </c>
    </row>
    <row r="6" spans="1:12" x14ac:dyDescent="0.3">
      <c r="A6" s="2">
        <v>4</v>
      </c>
      <c r="B6" s="2">
        <v>407786599</v>
      </c>
      <c r="C6" s="16" t="s">
        <v>18</v>
      </c>
      <c r="D6" s="2" t="s">
        <v>6</v>
      </c>
      <c r="E6" s="2">
        <v>1</v>
      </c>
      <c r="F6" s="7">
        <v>26.9</v>
      </c>
      <c r="G6" s="7">
        <f t="shared" ref="G6:G17" si="4">F6*E6</f>
        <v>26.9</v>
      </c>
      <c r="H6" s="7">
        <f t="shared" ref="H6:H17" si="5">F6/0.8</f>
        <v>33.624999999999993</v>
      </c>
      <c r="I6" s="7">
        <f t="shared" ref="I6:I17" si="6">H6*E6</f>
        <v>33.624999999999993</v>
      </c>
      <c r="J6" s="9">
        <f t="shared" ref="J6:J17" si="7">1-(F6/H6)</f>
        <v>0.19999999999999984</v>
      </c>
    </row>
    <row r="7" spans="1:12" x14ac:dyDescent="0.3">
      <c r="A7" s="2">
        <v>5</v>
      </c>
      <c r="B7" s="2">
        <v>413371</v>
      </c>
      <c r="C7" s="16" t="s">
        <v>19</v>
      </c>
      <c r="D7" s="2" t="s">
        <v>6</v>
      </c>
      <c r="E7" s="2">
        <v>10</v>
      </c>
      <c r="F7" s="7">
        <v>52.85</v>
      </c>
      <c r="G7" s="7">
        <f t="shared" si="4"/>
        <v>528.5</v>
      </c>
      <c r="H7" s="7">
        <f t="shared" si="5"/>
        <v>66.0625</v>
      </c>
      <c r="I7" s="7">
        <f t="shared" si="6"/>
        <v>660.625</v>
      </c>
      <c r="J7" s="9">
        <f t="shared" si="7"/>
        <v>0.19999999999999996</v>
      </c>
      <c r="K7" s="15" t="s">
        <v>38</v>
      </c>
      <c r="L7" s="14">
        <v>4</v>
      </c>
    </row>
    <row r="8" spans="1:12" x14ac:dyDescent="0.3">
      <c r="A8" s="2">
        <v>6</v>
      </c>
      <c r="B8" s="2">
        <v>413392</v>
      </c>
      <c r="C8" s="16" t="s">
        <v>20</v>
      </c>
      <c r="D8" s="2" t="s">
        <v>6</v>
      </c>
      <c r="E8" s="2">
        <v>1</v>
      </c>
      <c r="F8" s="7">
        <v>0</v>
      </c>
      <c r="G8" s="7">
        <f t="shared" si="4"/>
        <v>0</v>
      </c>
      <c r="H8" s="7">
        <f t="shared" si="5"/>
        <v>0</v>
      </c>
      <c r="I8" s="7">
        <f t="shared" si="6"/>
        <v>0</v>
      </c>
      <c r="J8" s="9">
        <v>0</v>
      </c>
      <c r="K8" s="15" t="s">
        <v>39</v>
      </c>
      <c r="L8" s="14">
        <v>1</v>
      </c>
    </row>
    <row r="9" spans="1:12" x14ac:dyDescent="0.3">
      <c r="A9" s="2">
        <v>7</v>
      </c>
      <c r="B9" s="2">
        <v>396449</v>
      </c>
      <c r="C9" s="5" t="s">
        <v>21</v>
      </c>
      <c r="D9" s="2" t="s">
        <v>6</v>
      </c>
      <c r="E9" s="2">
        <v>2</v>
      </c>
      <c r="F9" s="7">
        <v>4805.28</v>
      </c>
      <c r="G9" s="7">
        <f t="shared" si="4"/>
        <v>9610.56</v>
      </c>
      <c r="H9" s="7">
        <f t="shared" si="5"/>
        <v>6006.5999999999995</v>
      </c>
      <c r="I9" s="7">
        <f t="shared" si="6"/>
        <v>12013.199999999999</v>
      </c>
      <c r="J9" s="9">
        <f t="shared" si="7"/>
        <v>0.19999999999999996</v>
      </c>
      <c r="K9" s="15" t="s">
        <v>40</v>
      </c>
      <c r="L9" s="14">
        <v>2000</v>
      </c>
    </row>
    <row r="10" spans="1:12" x14ac:dyDescent="0.3">
      <c r="A10" s="2">
        <v>8</v>
      </c>
      <c r="B10" s="2">
        <v>383110</v>
      </c>
      <c r="C10" s="5" t="s">
        <v>22</v>
      </c>
      <c r="D10" s="2" t="s">
        <v>6</v>
      </c>
      <c r="E10" s="2">
        <v>84</v>
      </c>
      <c r="F10" s="7">
        <v>112.8</v>
      </c>
      <c r="G10" s="7">
        <f t="shared" si="4"/>
        <v>9475.1999999999989</v>
      </c>
      <c r="H10" s="7">
        <f t="shared" si="5"/>
        <v>141</v>
      </c>
      <c r="I10" s="7">
        <f t="shared" si="6"/>
        <v>11844</v>
      </c>
      <c r="J10" s="9">
        <f t="shared" si="7"/>
        <v>0.20000000000000007</v>
      </c>
    </row>
    <row r="11" spans="1:12" x14ac:dyDescent="0.3">
      <c r="A11" s="2">
        <v>9</v>
      </c>
      <c r="B11" s="2">
        <v>383085</v>
      </c>
      <c r="C11" s="5" t="s">
        <v>23</v>
      </c>
      <c r="D11" s="2" t="s">
        <v>6</v>
      </c>
      <c r="E11" s="2">
        <v>10</v>
      </c>
      <c r="F11" s="7">
        <v>115.81</v>
      </c>
      <c r="G11" s="7">
        <f t="shared" si="4"/>
        <v>1158.0999999999999</v>
      </c>
      <c r="H11" s="7">
        <f t="shared" si="5"/>
        <v>144.76249999999999</v>
      </c>
      <c r="I11" s="7">
        <f t="shared" si="6"/>
        <v>1447.625</v>
      </c>
      <c r="J11" s="9">
        <f t="shared" si="7"/>
        <v>0.19999999999999996</v>
      </c>
    </row>
    <row r="12" spans="1:12" x14ac:dyDescent="0.3">
      <c r="A12" s="2">
        <v>10</v>
      </c>
      <c r="B12" s="2">
        <v>382687</v>
      </c>
      <c r="C12" s="5" t="s">
        <v>24</v>
      </c>
      <c r="D12" s="2" t="s">
        <v>6</v>
      </c>
      <c r="E12" s="2">
        <v>1</v>
      </c>
      <c r="F12" s="7">
        <v>930.98</v>
      </c>
      <c r="G12" s="7">
        <f t="shared" si="4"/>
        <v>930.98</v>
      </c>
      <c r="H12" s="7">
        <f t="shared" si="5"/>
        <v>1163.7249999999999</v>
      </c>
      <c r="I12" s="7">
        <f t="shared" si="6"/>
        <v>1163.7249999999999</v>
      </c>
      <c r="J12" s="9">
        <f t="shared" si="7"/>
        <v>0.19999999999999996</v>
      </c>
    </row>
    <row r="13" spans="1:12" ht="15.6" x14ac:dyDescent="0.3">
      <c r="A13" s="3"/>
      <c r="B13" s="3"/>
      <c r="C13" s="4" t="s">
        <v>42</v>
      </c>
      <c r="D13" s="3"/>
      <c r="E13" s="3"/>
      <c r="F13" s="3"/>
      <c r="G13" s="3"/>
      <c r="H13" s="3"/>
      <c r="I13" s="3"/>
      <c r="J13" s="3"/>
    </row>
    <row r="14" spans="1:12" x14ac:dyDescent="0.3">
      <c r="A14" s="2">
        <v>11</v>
      </c>
      <c r="B14" s="2" t="s">
        <v>43</v>
      </c>
      <c r="C14" s="5" t="s">
        <v>44</v>
      </c>
      <c r="D14" s="2" t="s">
        <v>6</v>
      </c>
      <c r="E14" s="2">
        <v>1</v>
      </c>
      <c r="F14" s="7">
        <v>7000</v>
      </c>
      <c r="G14" s="7">
        <f t="shared" ref="G14" si="8">F14*E14</f>
        <v>7000</v>
      </c>
      <c r="H14" s="7">
        <f t="shared" ref="H14" si="9">F14/0.8</f>
        <v>8750</v>
      </c>
      <c r="I14" s="7">
        <f t="shared" ref="I14" si="10">H14*E14</f>
        <v>8750</v>
      </c>
      <c r="J14" s="9">
        <f t="shared" ref="J14" si="11">1-(F14/H14)</f>
        <v>0.19999999999999996</v>
      </c>
    </row>
    <row r="15" spans="1:12" ht="15.6" x14ac:dyDescent="0.3">
      <c r="A15" s="3"/>
      <c r="B15" s="3"/>
      <c r="C15" s="4" t="s">
        <v>25</v>
      </c>
      <c r="D15" s="3"/>
      <c r="E15" s="3"/>
      <c r="F15" s="8"/>
      <c r="G15" s="8">
        <f t="shared" si="4"/>
        <v>0</v>
      </c>
      <c r="H15" s="8">
        <f t="shared" si="5"/>
        <v>0</v>
      </c>
      <c r="I15" s="8">
        <f t="shared" si="6"/>
        <v>0</v>
      </c>
      <c r="J15" s="10"/>
    </row>
    <row r="16" spans="1:12" x14ac:dyDescent="0.3">
      <c r="A16" s="2">
        <v>12</v>
      </c>
      <c r="B16" s="2">
        <v>271631</v>
      </c>
      <c r="C16" s="5" t="s">
        <v>27</v>
      </c>
      <c r="D16" s="2" t="s">
        <v>6</v>
      </c>
      <c r="E16" s="2">
        <v>2</v>
      </c>
      <c r="F16" s="7">
        <v>1808.77</v>
      </c>
      <c r="G16" s="7">
        <f t="shared" si="4"/>
        <v>3617.54</v>
      </c>
      <c r="H16" s="7">
        <f t="shared" si="5"/>
        <v>2260.9624999999996</v>
      </c>
      <c r="I16" s="7">
        <f t="shared" si="6"/>
        <v>4521.9249999999993</v>
      </c>
      <c r="J16" s="9">
        <f t="shared" si="7"/>
        <v>0.19999999999999984</v>
      </c>
    </row>
    <row r="17" spans="1:10" x14ac:dyDescent="0.3">
      <c r="A17" s="2">
        <v>13</v>
      </c>
      <c r="B17" s="2">
        <v>349162</v>
      </c>
      <c r="C17" s="5" t="s">
        <v>28</v>
      </c>
      <c r="D17" s="2" t="s">
        <v>6</v>
      </c>
      <c r="E17" s="2">
        <v>1</v>
      </c>
      <c r="F17" s="7">
        <v>1560.43</v>
      </c>
      <c r="G17" s="7">
        <f t="shared" si="4"/>
        <v>1560.43</v>
      </c>
      <c r="H17" s="7">
        <f t="shared" si="5"/>
        <v>1950.5374999999999</v>
      </c>
      <c r="I17" s="7">
        <f t="shared" si="6"/>
        <v>1950.5374999999999</v>
      </c>
      <c r="J17" s="9">
        <f t="shared" si="7"/>
        <v>0.19999999999999996</v>
      </c>
    </row>
    <row r="18" spans="1:10" ht="15.6" x14ac:dyDescent="0.3">
      <c r="A18" s="3"/>
      <c r="B18" s="3"/>
      <c r="C18" s="4" t="s">
        <v>29</v>
      </c>
      <c r="D18" s="3"/>
      <c r="E18" s="3"/>
      <c r="F18" s="8"/>
      <c r="G18" s="8"/>
      <c r="H18" s="8"/>
      <c r="I18" s="8"/>
      <c r="J18" s="10"/>
    </row>
    <row r="19" spans="1:10" x14ac:dyDescent="0.3">
      <c r="A19" s="2">
        <v>14</v>
      </c>
      <c r="B19" s="2">
        <v>700512394</v>
      </c>
      <c r="C19" s="5" t="s">
        <v>30</v>
      </c>
      <c r="D19" s="2" t="s">
        <v>6</v>
      </c>
      <c r="E19" s="2">
        <v>1</v>
      </c>
      <c r="F19" s="7">
        <v>502.8</v>
      </c>
      <c r="G19" s="7">
        <f>F19*E19</f>
        <v>502.8</v>
      </c>
      <c r="H19" s="7">
        <f>F19/0.8</f>
        <v>628.5</v>
      </c>
      <c r="I19" s="7">
        <f>H19*E19</f>
        <v>628.5</v>
      </c>
      <c r="J19" s="9">
        <f t="shared" si="3"/>
        <v>0.19999999999999996</v>
      </c>
    </row>
    <row r="20" spans="1:10" x14ac:dyDescent="0.3">
      <c r="A20" s="2">
        <v>15</v>
      </c>
      <c r="B20" s="2">
        <v>700512396</v>
      </c>
      <c r="C20" s="5" t="s">
        <v>31</v>
      </c>
      <c r="D20" s="2" t="s">
        <v>6</v>
      </c>
      <c r="E20" s="2">
        <v>1</v>
      </c>
      <c r="F20" s="7">
        <v>726.93</v>
      </c>
      <c r="G20" s="7">
        <f t="shared" ref="G20:G21" si="12">F20*E20</f>
        <v>726.93</v>
      </c>
      <c r="H20" s="7">
        <f t="shared" ref="H20:H21" si="13">F20/0.8</f>
        <v>908.66249999999991</v>
      </c>
      <c r="I20" s="7">
        <f t="shared" ref="I20:I21" si="14">H20*E20</f>
        <v>908.66249999999991</v>
      </c>
      <c r="J20" s="9">
        <f t="shared" si="3"/>
        <v>0.19999999999999996</v>
      </c>
    </row>
    <row r="21" spans="1:10" x14ac:dyDescent="0.3">
      <c r="A21" s="2">
        <v>16</v>
      </c>
      <c r="B21" s="2">
        <v>700512398</v>
      </c>
      <c r="C21" s="5" t="s">
        <v>32</v>
      </c>
      <c r="D21" s="2" t="s">
        <v>6</v>
      </c>
      <c r="E21" s="2">
        <v>1</v>
      </c>
      <c r="F21" s="7">
        <v>209.6</v>
      </c>
      <c r="G21" s="7">
        <f t="shared" si="12"/>
        <v>209.6</v>
      </c>
      <c r="H21" s="7">
        <f t="shared" si="13"/>
        <v>262</v>
      </c>
      <c r="I21" s="7">
        <f t="shared" si="14"/>
        <v>262</v>
      </c>
      <c r="J21" s="9">
        <f t="shared" si="3"/>
        <v>0.20000000000000007</v>
      </c>
    </row>
    <row r="22" spans="1:10" x14ac:dyDescent="0.3">
      <c r="A22" s="2">
        <v>17</v>
      </c>
      <c r="B22" s="2">
        <v>700513569</v>
      </c>
      <c r="C22" s="5" t="s">
        <v>33</v>
      </c>
      <c r="D22" s="2" t="s">
        <v>6</v>
      </c>
      <c r="E22" s="2">
        <v>1</v>
      </c>
      <c r="F22" s="7">
        <v>605.78</v>
      </c>
      <c r="G22" s="7">
        <f t="shared" ref="G22:G26" si="15">F22*E22</f>
        <v>605.78</v>
      </c>
      <c r="H22" s="7">
        <f t="shared" ref="H22:H26" si="16">F22/0.8</f>
        <v>757.22499999999991</v>
      </c>
      <c r="I22" s="7">
        <f t="shared" ref="I22:I26" si="17">H22*E22</f>
        <v>757.22499999999991</v>
      </c>
      <c r="J22" s="9">
        <f t="shared" ref="J22:J26" si="18">1-(F22/H22)</f>
        <v>0.19999999999999996</v>
      </c>
    </row>
    <row r="23" spans="1:10" x14ac:dyDescent="0.3">
      <c r="A23" s="2">
        <v>18</v>
      </c>
      <c r="B23" s="2">
        <v>700513916</v>
      </c>
      <c r="C23" s="5" t="s">
        <v>34</v>
      </c>
      <c r="D23" s="2" t="s">
        <v>6</v>
      </c>
      <c r="E23" s="2">
        <v>1</v>
      </c>
      <c r="F23" s="7">
        <v>315</v>
      </c>
      <c r="G23" s="7">
        <f t="shared" si="15"/>
        <v>315</v>
      </c>
      <c r="H23" s="7">
        <f t="shared" si="16"/>
        <v>393.75</v>
      </c>
      <c r="I23" s="7">
        <f t="shared" si="17"/>
        <v>393.75</v>
      </c>
      <c r="J23" s="9">
        <f t="shared" si="18"/>
        <v>0.19999999999999996</v>
      </c>
    </row>
    <row r="24" spans="1:10" x14ac:dyDescent="0.3">
      <c r="A24" s="2">
        <v>19</v>
      </c>
      <c r="B24" s="2">
        <v>700514685</v>
      </c>
      <c r="C24" s="5" t="s">
        <v>35</v>
      </c>
      <c r="D24" s="2" t="s">
        <v>6</v>
      </c>
      <c r="E24" s="2">
        <v>1</v>
      </c>
      <c r="F24" s="7">
        <v>2002.66</v>
      </c>
      <c r="G24" s="7">
        <f t="shared" si="15"/>
        <v>2002.66</v>
      </c>
      <c r="H24" s="7">
        <f t="shared" si="16"/>
        <v>2503.3249999999998</v>
      </c>
      <c r="I24" s="7">
        <f t="shared" si="17"/>
        <v>2503.3249999999998</v>
      </c>
      <c r="J24" s="9">
        <f t="shared" si="18"/>
        <v>0.19999999999999996</v>
      </c>
    </row>
    <row r="25" spans="1:10" x14ac:dyDescent="0.3">
      <c r="A25" s="2">
        <v>20</v>
      </c>
      <c r="B25" s="2">
        <v>700514687</v>
      </c>
      <c r="C25" s="5" t="s">
        <v>36</v>
      </c>
      <c r="D25" s="2" t="s">
        <v>6</v>
      </c>
      <c r="E25" s="2">
        <v>1</v>
      </c>
      <c r="F25" s="7">
        <v>1467.9</v>
      </c>
      <c r="G25" s="7">
        <f t="shared" si="15"/>
        <v>1467.9</v>
      </c>
      <c r="H25" s="7">
        <f t="shared" si="16"/>
        <v>1834.875</v>
      </c>
      <c r="I25" s="7">
        <f t="shared" si="17"/>
        <v>1834.875</v>
      </c>
      <c r="J25" s="9">
        <f t="shared" si="18"/>
        <v>0.19999999999999996</v>
      </c>
    </row>
    <row r="26" spans="1:10" x14ac:dyDescent="0.3">
      <c r="A26" s="2">
        <v>21</v>
      </c>
      <c r="B26" s="2">
        <v>700515454</v>
      </c>
      <c r="C26" s="5" t="s">
        <v>37</v>
      </c>
      <c r="D26" s="2" t="s">
        <v>6</v>
      </c>
      <c r="E26" s="2">
        <v>1</v>
      </c>
      <c r="F26" s="7">
        <v>152.41</v>
      </c>
      <c r="G26" s="7">
        <f t="shared" si="15"/>
        <v>152.41</v>
      </c>
      <c r="H26" s="7">
        <f t="shared" si="16"/>
        <v>190.51249999999999</v>
      </c>
      <c r="I26" s="7">
        <f t="shared" si="17"/>
        <v>190.51249999999999</v>
      </c>
      <c r="J26" s="9">
        <f t="shared" si="18"/>
        <v>0.19999999999999996</v>
      </c>
    </row>
    <row r="27" spans="1:10" ht="15.6" x14ac:dyDescent="0.3">
      <c r="A27" s="3"/>
      <c r="B27" s="3"/>
      <c r="C27" s="4" t="s">
        <v>10</v>
      </c>
      <c r="D27" s="3"/>
      <c r="E27" s="3"/>
      <c r="F27" s="8"/>
      <c r="G27" s="8"/>
      <c r="H27" s="8"/>
      <c r="I27" s="8"/>
      <c r="J27" s="11"/>
    </row>
    <row r="28" spans="1:10" x14ac:dyDescent="0.3">
      <c r="A28" s="2">
        <v>22</v>
      </c>
      <c r="B28" s="2" t="s">
        <v>11</v>
      </c>
      <c r="C28" s="5" t="s">
        <v>41</v>
      </c>
      <c r="D28" s="2" t="s">
        <v>12</v>
      </c>
      <c r="E28" s="2">
        <v>1</v>
      </c>
      <c r="F28" s="7">
        <v>10000</v>
      </c>
      <c r="G28" s="7">
        <f t="shared" ref="G28" si="19">F28*E28</f>
        <v>10000</v>
      </c>
      <c r="H28" s="7">
        <f t="shared" ref="H28" si="20">F28/0.8</f>
        <v>12500</v>
      </c>
      <c r="I28" s="7">
        <f t="shared" ref="I28" si="21">H28*E28</f>
        <v>12500</v>
      </c>
      <c r="J28" s="9">
        <f t="shared" si="3"/>
        <v>0.19999999999999996</v>
      </c>
    </row>
    <row r="29" spans="1:10" ht="15.6" x14ac:dyDescent="0.3">
      <c r="A29" s="1"/>
      <c r="B29" s="1"/>
      <c r="C29" s="1"/>
      <c r="D29" s="88" t="s">
        <v>13</v>
      </c>
      <c r="E29" s="89"/>
      <c r="F29" s="90"/>
      <c r="G29" s="6">
        <f>SUM(G3:G28)</f>
        <v>70512.800000000017</v>
      </c>
      <c r="H29" s="1" t="s">
        <v>1</v>
      </c>
      <c r="I29" s="6">
        <f>SUM(I3:I28)</f>
        <v>88141</v>
      </c>
      <c r="J29" s="13">
        <f>1-(G29/I29)</f>
        <v>0.19999999999999984</v>
      </c>
    </row>
  </sheetData>
  <mergeCells count="1">
    <mergeCell ref="D29:F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F05B-57A0-4CCF-A477-3F4D0832BC11}">
  <sheetPr>
    <tabColor rgb="FF92D050"/>
    <pageSetUpPr fitToPage="1"/>
  </sheetPr>
  <dimension ref="A1:R64"/>
  <sheetViews>
    <sheetView tabSelected="1" topLeftCell="A31" zoomScale="115" zoomScaleNormal="115" workbookViewId="0">
      <selection activeCell="C39" sqref="C39"/>
    </sheetView>
  </sheetViews>
  <sheetFormatPr defaultRowHeight="14.4" x14ac:dyDescent="0.3"/>
  <cols>
    <col min="1" max="1" width="4" style="40" bestFit="1" customWidth="1"/>
    <col min="2" max="2" width="16.44140625" style="40" customWidth="1"/>
    <col min="3" max="3" width="69.33203125" style="40" customWidth="1"/>
    <col min="4" max="4" width="7.109375" style="40" customWidth="1"/>
    <col min="5" max="5" width="5.44140625" style="40" bestFit="1" customWidth="1"/>
    <col min="6" max="6" width="10.109375" style="40" customWidth="1"/>
    <col min="7" max="7" width="13.88671875" style="45" customWidth="1"/>
    <col min="8" max="8" width="13.5546875" style="45" customWidth="1"/>
    <col min="9" max="9" width="7.6640625" style="41" bestFit="1" customWidth="1"/>
    <col min="10" max="10" width="13.88671875" style="45" customWidth="1"/>
    <col min="11" max="11" width="11.44140625" style="45" customWidth="1"/>
    <col min="12" max="12" width="13.88671875" style="45" customWidth="1"/>
    <col min="13" max="13" width="7" style="41" bestFit="1" customWidth="1"/>
    <col min="14" max="14" width="9.109375" bestFit="1" customWidth="1"/>
  </cols>
  <sheetData>
    <row r="1" spans="1:18" ht="27.6" x14ac:dyDescent="0.3">
      <c r="A1" s="37" t="s">
        <v>0</v>
      </c>
      <c r="B1" s="37" t="s">
        <v>3</v>
      </c>
      <c r="C1" s="37" t="s">
        <v>2</v>
      </c>
      <c r="D1" s="37" t="s">
        <v>4</v>
      </c>
      <c r="E1" s="37" t="s">
        <v>5</v>
      </c>
      <c r="F1" s="38" t="s">
        <v>72</v>
      </c>
      <c r="G1" s="38" t="s">
        <v>8</v>
      </c>
      <c r="H1" s="38" t="s">
        <v>73</v>
      </c>
      <c r="I1" s="37" t="s">
        <v>14</v>
      </c>
      <c r="J1" s="38" t="s">
        <v>8</v>
      </c>
      <c r="K1" s="38" t="s">
        <v>9</v>
      </c>
      <c r="L1" s="38" t="s">
        <v>8</v>
      </c>
      <c r="M1" s="37" t="s">
        <v>14</v>
      </c>
      <c r="N1">
        <v>3.75</v>
      </c>
      <c r="O1" s="59" t="s">
        <v>159</v>
      </c>
      <c r="P1" s="14">
        <v>0.68</v>
      </c>
      <c r="Q1" s="59" t="s">
        <v>160</v>
      </c>
      <c r="R1">
        <v>0.75</v>
      </c>
    </row>
    <row r="2" spans="1:18" s="23" customFormat="1" x14ac:dyDescent="0.3">
      <c r="A2" s="25" t="s">
        <v>46</v>
      </c>
      <c r="B2" s="26" t="s">
        <v>118</v>
      </c>
      <c r="C2" s="27"/>
      <c r="D2" s="55">
        <v>1373</v>
      </c>
      <c r="E2" s="27"/>
      <c r="F2" s="27"/>
      <c r="G2" s="27"/>
      <c r="H2" s="27"/>
      <c r="I2" s="28"/>
      <c r="J2" s="27"/>
      <c r="K2" s="27"/>
      <c r="L2" s="27"/>
      <c r="M2" s="28"/>
      <c r="N2" s="22"/>
      <c r="O2" s="22"/>
      <c r="P2" s="22"/>
    </row>
    <row r="3" spans="1:18" s="23" customFormat="1" ht="27.6" x14ac:dyDescent="0.3">
      <c r="A3" s="42">
        <v>1</v>
      </c>
      <c r="B3" s="30" t="s">
        <v>57</v>
      </c>
      <c r="C3" s="31" t="s">
        <v>58</v>
      </c>
      <c r="D3" s="42" t="s">
        <v>6</v>
      </c>
      <c r="E3" s="29">
        <v>193</v>
      </c>
      <c r="F3" s="29">
        <v>1100</v>
      </c>
      <c r="G3" s="34">
        <f>E3*F3</f>
        <v>212300</v>
      </c>
      <c r="H3" s="34">
        <v>950</v>
      </c>
      <c r="I3" s="44">
        <f>1-(H3/F3)</f>
        <v>0.13636363636363635</v>
      </c>
      <c r="J3" s="34">
        <f>H3*E3</f>
        <v>183350</v>
      </c>
      <c r="K3" s="34">
        <f>H3/0.85</f>
        <v>1117.6470588235295</v>
      </c>
      <c r="L3" s="34">
        <f>K3*E3</f>
        <v>215705.8823529412</v>
      </c>
      <c r="M3" s="44">
        <f>1-(H3/K3)</f>
        <v>0.15000000000000002</v>
      </c>
      <c r="N3" s="22"/>
      <c r="O3" s="22"/>
      <c r="P3" s="22"/>
    </row>
    <row r="4" spans="1:18" s="24" customFormat="1" x14ac:dyDescent="0.3">
      <c r="A4" s="42">
        <v>2</v>
      </c>
      <c r="B4" s="48">
        <v>418019</v>
      </c>
      <c r="C4" s="49" t="s">
        <v>51</v>
      </c>
      <c r="D4" s="42" t="s">
        <v>6</v>
      </c>
      <c r="E4" s="42">
        <v>72</v>
      </c>
      <c r="F4" s="29">
        <v>110</v>
      </c>
      <c r="G4" s="34">
        <f>E4*F4</f>
        <v>7920</v>
      </c>
      <c r="H4" s="34">
        <v>95</v>
      </c>
      <c r="I4" s="44">
        <f>1-(H4/F4)</f>
        <v>0.13636363636363635</v>
      </c>
      <c r="J4" s="34">
        <f t="shared" ref="J4:J10" si="0">H4*E4</f>
        <v>6840</v>
      </c>
      <c r="K4" s="34">
        <f>H4/$P$1</f>
        <v>139.70588235294116</v>
      </c>
      <c r="L4" s="34">
        <f t="shared" ref="L4:L10" si="1">K4*E4</f>
        <v>10058.823529411764</v>
      </c>
      <c r="M4" s="44">
        <f t="shared" ref="M4:M10" si="2">1-(H4/K4)</f>
        <v>0.31999999999999995</v>
      </c>
      <c r="N4" s="46"/>
      <c r="O4" s="46"/>
      <c r="P4" s="46"/>
    </row>
    <row r="5" spans="1:18" s="24" customFormat="1" x14ac:dyDescent="0.3">
      <c r="A5" s="42">
        <v>3</v>
      </c>
      <c r="B5" s="30">
        <v>4000699</v>
      </c>
      <c r="C5" s="43" t="s">
        <v>52</v>
      </c>
      <c r="D5" s="42" t="s">
        <v>6</v>
      </c>
      <c r="E5" s="42">
        <f>E4</f>
        <v>72</v>
      </c>
      <c r="F5" s="42">
        <v>40</v>
      </c>
      <c r="G5" s="34">
        <f t="shared" ref="G5:G10" si="3">E5*F5</f>
        <v>2880</v>
      </c>
      <c r="H5" s="34">
        <v>34</v>
      </c>
      <c r="I5" s="44">
        <f t="shared" ref="I5:I32" si="4">1-(H5/F5)</f>
        <v>0.15000000000000002</v>
      </c>
      <c r="J5" s="34">
        <f t="shared" si="0"/>
        <v>2448</v>
      </c>
      <c r="K5" s="34">
        <f t="shared" ref="K5:K10" si="5">H5/$P$1</f>
        <v>49.999999999999993</v>
      </c>
      <c r="L5" s="34">
        <f t="shared" si="1"/>
        <v>3599.9999999999995</v>
      </c>
      <c r="M5" s="44">
        <f t="shared" si="2"/>
        <v>0.31999999999999995</v>
      </c>
      <c r="N5" s="46"/>
      <c r="O5" s="46"/>
      <c r="P5" s="46"/>
    </row>
    <row r="6" spans="1:18" s="24" customFormat="1" x14ac:dyDescent="0.3">
      <c r="A6" s="42">
        <v>4</v>
      </c>
      <c r="B6" s="30">
        <v>418069</v>
      </c>
      <c r="C6" s="43" t="s">
        <v>53</v>
      </c>
      <c r="D6" s="42" t="s">
        <v>6</v>
      </c>
      <c r="E6" s="42">
        <v>1728</v>
      </c>
      <c r="F6" s="42">
        <v>18.5</v>
      </c>
      <c r="G6" s="34">
        <f t="shared" si="3"/>
        <v>31968</v>
      </c>
      <c r="H6" s="34">
        <v>16</v>
      </c>
      <c r="I6" s="44">
        <f t="shared" si="4"/>
        <v>0.13513513513513509</v>
      </c>
      <c r="J6" s="34">
        <f t="shared" si="0"/>
        <v>27648</v>
      </c>
      <c r="K6" s="34">
        <f t="shared" si="5"/>
        <v>23.52941176470588</v>
      </c>
      <c r="L6" s="34">
        <f t="shared" si="1"/>
        <v>40658.823529411762</v>
      </c>
      <c r="M6" s="44">
        <f t="shared" si="2"/>
        <v>0.31999999999999995</v>
      </c>
      <c r="N6" s="46"/>
      <c r="O6" s="46"/>
      <c r="P6" s="46"/>
    </row>
    <row r="7" spans="1:18" s="24" customFormat="1" x14ac:dyDescent="0.3">
      <c r="A7" s="42">
        <v>5</v>
      </c>
      <c r="B7" s="30">
        <v>418069</v>
      </c>
      <c r="C7" s="43" t="s">
        <v>53</v>
      </c>
      <c r="D7" s="42" t="s">
        <v>6</v>
      </c>
      <c r="E7" s="42">
        <v>958</v>
      </c>
      <c r="F7" s="42">
        <v>18.5</v>
      </c>
      <c r="G7" s="34">
        <f t="shared" si="3"/>
        <v>17723</v>
      </c>
      <c r="H7" s="34">
        <v>16</v>
      </c>
      <c r="I7" s="44">
        <f t="shared" si="4"/>
        <v>0.13513513513513509</v>
      </c>
      <c r="J7" s="34">
        <f t="shared" si="0"/>
        <v>15328</v>
      </c>
      <c r="K7" s="34">
        <f t="shared" si="5"/>
        <v>23.52941176470588</v>
      </c>
      <c r="L7" s="34">
        <f t="shared" si="1"/>
        <v>22541.176470588234</v>
      </c>
      <c r="M7" s="44">
        <f t="shared" si="2"/>
        <v>0.31999999999999995</v>
      </c>
      <c r="N7" s="46"/>
      <c r="O7" s="46"/>
      <c r="P7" s="46"/>
    </row>
    <row r="8" spans="1:18" s="24" customFormat="1" x14ac:dyDescent="0.3">
      <c r="A8" s="42">
        <v>6</v>
      </c>
      <c r="B8" s="30"/>
      <c r="C8" s="43" t="s">
        <v>54</v>
      </c>
      <c r="D8" s="42" t="s">
        <v>6</v>
      </c>
      <c r="E8" s="42">
        <v>415</v>
      </c>
      <c r="F8" s="42">
        <v>2</v>
      </c>
      <c r="G8" s="34">
        <f t="shared" si="3"/>
        <v>830</v>
      </c>
      <c r="H8" s="34">
        <v>2</v>
      </c>
      <c r="I8" s="44">
        <f t="shared" si="4"/>
        <v>0</v>
      </c>
      <c r="J8" s="34">
        <f t="shared" si="0"/>
        <v>830</v>
      </c>
      <c r="K8" s="34">
        <f t="shared" si="5"/>
        <v>2.9411764705882351</v>
      </c>
      <c r="L8" s="34">
        <f t="shared" si="1"/>
        <v>1220.5882352941176</v>
      </c>
      <c r="M8" s="44">
        <f t="shared" si="2"/>
        <v>0.31999999999999995</v>
      </c>
      <c r="N8" s="46"/>
      <c r="O8" s="46"/>
      <c r="P8" s="46"/>
    </row>
    <row r="9" spans="1:18" s="24" customFormat="1" x14ac:dyDescent="0.3">
      <c r="A9" s="42">
        <v>7</v>
      </c>
      <c r="B9" s="30">
        <v>653508</v>
      </c>
      <c r="C9" s="43" t="s">
        <v>55</v>
      </c>
      <c r="D9" s="42" t="s">
        <v>6</v>
      </c>
      <c r="E9" s="42">
        <f>E6</f>
        <v>1728</v>
      </c>
      <c r="F9" s="42">
        <v>21</v>
      </c>
      <c r="G9" s="34">
        <f t="shared" si="3"/>
        <v>36288</v>
      </c>
      <c r="H9" s="34">
        <v>19</v>
      </c>
      <c r="I9" s="44">
        <f t="shared" si="4"/>
        <v>9.5238095238095233E-2</v>
      </c>
      <c r="J9" s="34">
        <f t="shared" si="0"/>
        <v>32832</v>
      </c>
      <c r="K9" s="34">
        <f t="shared" si="5"/>
        <v>27.941176470588232</v>
      </c>
      <c r="L9" s="34">
        <f t="shared" si="1"/>
        <v>48282.352941176461</v>
      </c>
      <c r="M9" s="44">
        <f t="shared" si="2"/>
        <v>0.31999999999999995</v>
      </c>
      <c r="N9" s="46"/>
      <c r="O9" s="46"/>
      <c r="P9" s="46"/>
    </row>
    <row r="10" spans="1:18" s="24" customFormat="1" x14ac:dyDescent="0.3">
      <c r="A10" s="42">
        <v>8</v>
      </c>
      <c r="B10" s="30">
        <v>653512</v>
      </c>
      <c r="C10" s="43" t="s">
        <v>56</v>
      </c>
      <c r="D10" s="42" t="s">
        <v>6</v>
      </c>
      <c r="E10" s="42">
        <f>E7</f>
        <v>958</v>
      </c>
      <c r="F10" s="42">
        <v>28</v>
      </c>
      <c r="G10" s="34">
        <f t="shared" si="3"/>
        <v>26824</v>
      </c>
      <c r="H10" s="34">
        <v>25</v>
      </c>
      <c r="I10" s="44">
        <f t="shared" si="4"/>
        <v>0.1071428571428571</v>
      </c>
      <c r="J10" s="34">
        <f t="shared" si="0"/>
        <v>23950</v>
      </c>
      <c r="K10" s="34">
        <f t="shared" si="5"/>
        <v>36.764705882352942</v>
      </c>
      <c r="L10" s="34">
        <f t="shared" si="1"/>
        <v>35220.588235294119</v>
      </c>
      <c r="M10" s="44">
        <f t="shared" si="2"/>
        <v>0.32000000000000006</v>
      </c>
      <c r="N10" s="47"/>
      <c r="O10" s="46"/>
      <c r="P10" s="46"/>
    </row>
    <row r="11" spans="1:18" s="23" customFormat="1" x14ac:dyDescent="0.3">
      <c r="A11" s="25" t="s">
        <v>46</v>
      </c>
      <c r="B11" s="26" t="s">
        <v>117</v>
      </c>
      <c r="C11" s="27"/>
      <c r="D11" s="27"/>
      <c r="E11" s="27"/>
      <c r="F11" s="27"/>
      <c r="G11" s="27"/>
      <c r="H11" s="27"/>
      <c r="I11" s="28"/>
      <c r="J11" s="27"/>
      <c r="K11" s="27"/>
      <c r="L11" s="27"/>
      <c r="M11" s="28"/>
      <c r="N11" s="22"/>
      <c r="O11" s="22"/>
      <c r="P11" s="22"/>
    </row>
    <row r="12" spans="1:18" s="24" customFormat="1" ht="27.6" x14ac:dyDescent="0.3">
      <c r="A12" s="42">
        <v>9</v>
      </c>
      <c r="B12" s="30" t="s">
        <v>59</v>
      </c>
      <c r="C12" s="43" t="s">
        <v>60</v>
      </c>
      <c r="D12" s="42" t="s">
        <v>6</v>
      </c>
      <c r="E12" s="42">
        <v>3000</v>
      </c>
      <c r="F12" s="42">
        <v>7</v>
      </c>
      <c r="G12" s="34">
        <f>E12*F12</f>
        <v>21000</v>
      </c>
      <c r="H12" s="34">
        <v>6.5</v>
      </c>
      <c r="I12" s="44">
        <f>1-(H12/F12)</f>
        <v>7.1428571428571397E-2</v>
      </c>
      <c r="J12" s="34">
        <f>H12*E12</f>
        <v>19500</v>
      </c>
      <c r="K12" s="34">
        <f>H12/0.85</f>
        <v>7.6470588235294121</v>
      </c>
      <c r="L12" s="34">
        <f>K12*E12</f>
        <v>22941.176470588238</v>
      </c>
      <c r="M12" s="44">
        <f>1-(H12/K12)</f>
        <v>0.15000000000000002</v>
      </c>
      <c r="N12" s="46"/>
      <c r="O12" s="46"/>
      <c r="P12" s="46"/>
    </row>
    <row r="13" spans="1:18" s="24" customFormat="1" ht="27.6" x14ac:dyDescent="0.3">
      <c r="A13" s="42">
        <v>10</v>
      </c>
      <c r="B13" s="30" t="s">
        <v>61</v>
      </c>
      <c r="C13" s="43" t="s">
        <v>62</v>
      </c>
      <c r="D13" s="42" t="s">
        <v>6</v>
      </c>
      <c r="E13" s="42">
        <v>14</v>
      </c>
      <c r="F13" s="42">
        <v>450</v>
      </c>
      <c r="G13" s="34">
        <f>E13*F13</f>
        <v>6300</v>
      </c>
      <c r="H13" s="34">
        <v>400</v>
      </c>
      <c r="I13" s="44">
        <f>1-(H13/F13)</f>
        <v>0.11111111111111116</v>
      </c>
      <c r="J13" s="34">
        <f>H13*E13</f>
        <v>5600</v>
      </c>
      <c r="K13" s="34">
        <f t="shared" ref="K13:K19" si="6">H13/$P$1</f>
        <v>588.23529411764707</v>
      </c>
      <c r="L13" s="34">
        <f>K13*E13</f>
        <v>8235.2941176470595</v>
      </c>
      <c r="M13" s="44">
        <f>1-(H13/K13)</f>
        <v>0.32000000000000006</v>
      </c>
      <c r="N13" s="46"/>
      <c r="O13" s="46"/>
      <c r="P13" s="46"/>
    </row>
    <row r="14" spans="1:18" s="24" customFormat="1" ht="27.6" x14ac:dyDescent="0.3">
      <c r="A14" s="42">
        <v>11</v>
      </c>
      <c r="B14" s="30" t="s">
        <v>63</v>
      </c>
      <c r="C14" s="43" t="s">
        <v>64</v>
      </c>
      <c r="D14" s="42" t="s">
        <v>6</v>
      </c>
      <c r="E14" s="42">
        <v>2</v>
      </c>
      <c r="F14" s="42">
        <v>1150</v>
      </c>
      <c r="G14" s="34">
        <f>E14*F14</f>
        <v>2300</v>
      </c>
      <c r="H14" s="34">
        <v>1000</v>
      </c>
      <c r="I14" s="44">
        <f>1-(H14/F14)</f>
        <v>0.13043478260869568</v>
      </c>
      <c r="J14" s="34">
        <f>H14*E14</f>
        <v>2000</v>
      </c>
      <c r="K14" s="34">
        <f t="shared" si="6"/>
        <v>1470.5882352941176</v>
      </c>
      <c r="L14" s="34">
        <f>K14*E14</f>
        <v>2941.1764705882351</v>
      </c>
      <c r="M14" s="44">
        <f>1-(H14/K14)</f>
        <v>0.31999999999999995</v>
      </c>
      <c r="N14" s="46"/>
      <c r="O14" s="46"/>
      <c r="P14" s="46"/>
    </row>
    <row r="15" spans="1:18" s="24" customFormat="1" x14ac:dyDescent="0.3">
      <c r="A15" s="42">
        <v>12</v>
      </c>
      <c r="B15" s="30">
        <v>421333</v>
      </c>
      <c r="C15" s="43" t="s">
        <v>65</v>
      </c>
      <c r="D15" s="42" t="s">
        <v>6</v>
      </c>
      <c r="E15" s="42">
        <v>70</v>
      </c>
      <c r="F15" s="42">
        <v>60</v>
      </c>
      <c r="G15" s="34">
        <f>E15*F15</f>
        <v>4200</v>
      </c>
      <c r="H15" s="34">
        <v>57</v>
      </c>
      <c r="I15" s="44">
        <f>1-(H15/F15)</f>
        <v>5.0000000000000044E-2</v>
      </c>
      <c r="J15" s="34">
        <f>H15*E15</f>
        <v>3990</v>
      </c>
      <c r="K15" s="34">
        <f t="shared" si="6"/>
        <v>83.823529411764696</v>
      </c>
      <c r="L15" s="34">
        <f>K15*E15</f>
        <v>5867.6470588235288</v>
      </c>
      <c r="M15" s="44">
        <f>1-(H15/K15)</f>
        <v>0.31999999999999995</v>
      </c>
      <c r="N15" s="46"/>
      <c r="O15" s="46"/>
      <c r="P15" s="46"/>
    </row>
    <row r="16" spans="1:18" s="23" customFormat="1" x14ac:dyDescent="0.3">
      <c r="A16" s="25" t="s">
        <v>46</v>
      </c>
      <c r="B16" s="26" t="s">
        <v>201</v>
      </c>
      <c r="C16" s="27"/>
      <c r="D16" s="27"/>
      <c r="E16" s="27"/>
      <c r="F16" s="27"/>
      <c r="G16" s="27"/>
      <c r="H16" s="27"/>
      <c r="I16" s="28"/>
      <c r="J16" s="27"/>
      <c r="K16" s="27"/>
      <c r="L16" s="27"/>
      <c r="M16" s="28"/>
      <c r="N16" s="22"/>
      <c r="O16" s="22"/>
      <c r="P16" s="22"/>
    </row>
    <row r="17" spans="1:16" s="24" customFormat="1" ht="27.6" x14ac:dyDescent="0.3">
      <c r="A17" s="42">
        <v>13</v>
      </c>
      <c r="B17" s="30" t="s">
        <v>66</v>
      </c>
      <c r="C17" s="43" t="s">
        <v>67</v>
      </c>
      <c r="D17" s="42" t="s">
        <v>6</v>
      </c>
      <c r="E17" s="42">
        <v>2</v>
      </c>
      <c r="F17" s="42">
        <v>5000</v>
      </c>
      <c r="G17" s="34">
        <f>E17*F17</f>
        <v>10000</v>
      </c>
      <c r="H17" s="34">
        <v>4300</v>
      </c>
      <c r="I17" s="44">
        <f>1-(H17/F17)</f>
        <v>0.14000000000000001</v>
      </c>
      <c r="J17" s="34">
        <f>H17*E17</f>
        <v>8600</v>
      </c>
      <c r="K17" s="34">
        <f t="shared" si="6"/>
        <v>6323.5294117647054</v>
      </c>
      <c r="L17" s="34">
        <f>K17*E17</f>
        <v>12647.058823529411</v>
      </c>
      <c r="M17" s="44">
        <f>1-(H17/K17)</f>
        <v>0.31999999999999995</v>
      </c>
      <c r="N17" s="46"/>
      <c r="O17" s="46"/>
      <c r="P17" s="46"/>
    </row>
    <row r="18" spans="1:16" s="24" customFormat="1" ht="27.6" x14ac:dyDescent="0.3">
      <c r="A18" s="42">
        <v>14</v>
      </c>
      <c r="B18" s="30" t="s">
        <v>68</v>
      </c>
      <c r="C18" s="43" t="s">
        <v>69</v>
      </c>
      <c r="D18" s="42" t="s">
        <v>6</v>
      </c>
      <c r="E18" s="42">
        <v>4</v>
      </c>
      <c r="F18" s="42">
        <v>3300</v>
      </c>
      <c r="G18" s="34">
        <f>E18*F18</f>
        <v>13200</v>
      </c>
      <c r="H18" s="34">
        <v>3000</v>
      </c>
      <c r="I18" s="44">
        <f>1-(H18/F18)</f>
        <v>9.0909090909090939E-2</v>
      </c>
      <c r="J18" s="34">
        <f>H18*E18</f>
        <v>12000</v>
      </c>
      <c r="K18" s="34">
        <f t="shared" si="6"/>
        <v>4411.7647058823522</v>
      </c>
      <c r="L18" s="34">
        <f>K18*E18</f>
        <v>17647.058823529409</v>
      </c>
      <c r="M18" s="44">
        <f>1-(H18/K18)</f>
        <v>0.31999999999999984</v>
      </c>
      <c r="N18" s="47"/>
      <c r="O18" s="46"/>
      <c r="P18" s="46"/>
    </row>
    <row r="19" spans="1:16" s="23" customFormat="1" x14ac:dyDescent="0.3">
      <c r="A19" s="42">
        <v>15</v>
      </c>
      <c r="B19" s="30" t="s">
        <v>70</v>
      </c>
      <c r="C19" s="31" t="s">
        <v>71</v>
      </c>
      <c r="D19" s="42" t="s">
        <v>6</v>
      </c>
      <c r="E19" s="29">
        <f>E17*2</f>
        <v>4</v>
      </c>
      <c r="F19" s="29">
        <v>125</v>
      </c>
      <c r="G19" s="34">
        <f>E19*F19</f>
        <v>500</v>
      </c>
      <c r="H19" s="34">
        <v>110</v>
      </c>
      <c r="I19" s="44">
        <f>1-(H19/F19)</f>
        <v>0.12</v>
      </c>
      <c r="J19" s="34">
        <f>H19*E19</f>
        <v>440</v>
      </c>
      <c r="K19" s="34">
        <f t="shared" si="6"/>
        <v>161.76470588235293</v>
      </c>
      <c r="L19" s="34">
        <f>K19*E19</f>
        <v>647.05882352941171</v>
      </c>
      <c r="M19" s="44">
        <f>1-(H19/K19)</f>
        <v>0.31999999999999995</v>
      </c>
      <c r="N19" s="22"/>
      <c r="O19" s="22"/>
      <c r="P19" s="22"/>
    </row>
    <row r="20" spans="1:16" s="23" customFormat="1" x14ac:dyDescent="0.3">
      <c r="A20" s="25"/>
      <c r="B20" s="26" t="s">
        <v>202</v>
      </c>
      <c r="C20" s="27"/>
      <c r="D20" s="27"/>
      <c r="E20" s="27"/>
      <c r="F20" s="27"/>
      <c r="G20" s="27"/>
      <c r="H20" s="27"/>
      <c r="I20" s="28"/>
      <c r="J20" s="27"/>
      <c r="K20" s="27"/>
      <c r="L20" s="27"/>
      <c r="M20" s="28"/>
      <c r="N20" s="22"/>
      <c r="O20" s="22"/>
      <c r="P20" s="22"/>
    </row>
    <row r="21" spans="1:16" s="24" customFormat="1" ht="27.6" x14ac:dyDescent="0.3">
      <c r="A21" s="42">
        <v>16</v>
      </c>
      <c r="B21" s="30" t="s">
        <v>191</v>
      </c>
      <c r="C21" s="43" t="s">
        <v>192</v>
      </c>
      <c r="D21" s="42" t="s">
        <v>6</v>
      </c>
      <c r="E21" s="42">
        <v>10</v>
      </c>
      <c r="F21" s="42">
        <v>2800</v>
      </c>
      <c r="G21" s="34">
        <f>E21*F21</f>
        <v>28000</v>
      </c>
      <c r="H21" s="42">
        <v>2800</v>
      </c>
      <c r="I21" s="44">
        <f>1-(H21/F21)</f>
        <v>0</v>
      </c>
      <c r="J21" s="34">
        <f>H21*E21</f>
        <v>28000</v>
      </c>
      <c r="K21" s="34">
        <f t="shared" ref="K21:K23" si="7">H21/$P$1</f>
        <v>4117.6470588235288</v>
      </c>
      <c r="L21" s="34">
        <f>K21*E21</f>
        <v>41176.470588235286</v>
      </c>
      <c r="M21" s="44">
        <f>1-(H21/K21)</f>
        <v>0.31999999999999995</v>
      </c>
      <c r="N21" s="46"/>
      <c r="O21" s="46"/>
      <c r="P21" s="46"/>
    </row>
    <row r="22" spans="1:16" s="24" customFormat="1" ht="27.6" x14ac:dyDescent="0.3">
      <c r="A22" s="42">
        <v>17</v>
      </c>
      <c r="B22" s="30" t="s">
        <v>193</v>
      </c>
      <c r="C22" s="43" t="s">
        <v>194</v>
      </c>
      <c r="D22" s="42" t="s">
        <v>6</v>
      </c>
      <c r="E22" s="42">
        <v>20</v>
      </c>
      <c r="F22" s="42">
        <v>1850</v>
      </c>
      <c r="G22" s="34">
        <f>E22*F22</f>
        <v>37000</v>
      </c>
      <c r="H22" s="42">
        <v>1850</v>
      </c>
      <c r="I22" s="44">
        <f>1-(H22/F22)</f>
        <v>0</v>
      </c>
      <c r="J22" s="34">
        <f>H22*E22</f>
        <v>37000</v>
      </c>
      <c r="K22" s="34">
        <f t="shared" si="7"/>
        <v>2720.5882352941176</v>
      </c>
      <c r="L22" s="34">
        <f>K22*E22</f>
        <v>54411.76470588235</v>
      </c>
      <c r="M22" s="44">
        <f>1-(H22/K22)</f>
        <v>0.31999999999999995</v>
      </c>
      <c r="N22" s="47"/>
      <c r="O22" s="46"/>
      <c r="P22" s="46"/>
    </row>
    <row r="23" spans="1:16" s="23" customFormat="1" x14ac:dyDescent="0.3">
      <c r="A23" s="42">
        <v>18</v>
      </c>
      <c r="B23" s="30" t="s">
        <v>195</v>
      </c>
      <c r="C23" s="31" t="s">
        <v>196</v>
      </c>
      <c r="D23" s="42" t="s">
        <v>6</v>
      </c>
      <c r="E23" s="29">
        <f>E21*2</f>
        <v>20</v>
      </c>
      <c r="F23" s="29">
        <v>100</v>
      </c>
      <c r="G23" s="34">
        <f>E23*F23</f>
        <v>2000</v>
      </c>
      <c r="H23" s="29">
        <v>100</v>
      </c>
      <c r="I23" s="44">
        <f>1-(H23/F23)</f>
        <v>0</v>
      </c>
      <c r="J23" s="34">
        <f>H23*E23</f>
        <v>2000</v>
      </c>
      <c r="K23" s="34">
        <f t="shared" si="7"/>
        <v>147.05882352941177</v>
      </c>
      <c r="L23" s="34">
        <f>K23*E23</f>
        <v>2941.1764705882351</v>
      </c>
      <c r="M23" s="44">
        <f>1-(H23/K23)</f>
        <v>0.32000000000000006</v>
      </c>
      <c r="N23" s="22"/>
      <c r="O23" s="22"/>
      <c r="P23" s="22"/>
    </row>
    <row r="24" spans="1:16" s="23" customFormat="1" x14ac:dyDescent="0.3">
      <c r="A24" s="25"/>
      <c r="B24" s="26" t="s">
        <v>203</v>
      </c>
      <c r="C24" s="27"/>
      <c r="D24" s="27"/>
      <c r="E24" s="27"/>
      <c r="F24" s="27"/>
      <c r="G24" s="27"/>
      <c r="H24" s="27"/>
      <c r="I24" s="28"/>
      <c r="J24" s="27"/>
      <c r="K24" s="27"/>
      <c r="L24" s="27"/>
      <c r="M24" s="28"/>
      <c r="N24" s="22"/>
      <c r="O24" s="22"/>
      <c r="P24" s="22"/>
    </row>
    <row r="25" spans="1:16" s="24" customFormat="1" ht="27.6" x14ac:dyDescent="0.3">
      <c r="A25" s="42">
        <v>19</v>
      </c>
      <c r="B25" s="30" t="s">
        <v>197</v>
      </c>
      <c r="C25" s="43" t="s">
        <v>198</v>
      </c>
      <c r="D25" s="42" t="s">
        <v>6</v>
      </c>
      <c r="E25" s="42">
        <v>4</v>
      </c>
      <c r="F25" s="42">
        <v>1350</v>
      </c>
      <c r="G25" s="34">
        <f>E25*F25</f>
        <v>5400</v>
      </c>
      <c r="H25" s="42">
        <v>1350</v>
      </c>
      <c r="I25" s="44">
        <f>1-(H25/F25)</f>
        <v>0</v>
      </c>
      <c r="J25" s="34">
        <f>H25*E25</f>
        <v>5400</v>
      </c>
      <c r="K25" s="34">
        <f t="shared" ref="K25:K26" si="8">H25/$P$1</f>
        <v>1985.2941176470588</v>
      </c>
      <c r="L25" s="34">
        <f>K25*E25</f>
        <v>7941.1764705882351</v>
      </c>
      <c r="M25" s="44">
        <f>1-(H25/K25)</f>
        <v>0.31999999999999995</v>
      </c>
      <c r="N25" s="46"/>
      <c r="O25" s="46"/>
      <c r="P25" s="46"/>
    </row>
    <row r="26" spans="1:16" s="24" customFormat="1" ht="27.6" x14ac:dyDescent="0.3">
      <c r="A26" s="42">
        <v>20</v>
      </c>
      <c r="B26" s="30" t="s">
        <v>199</v>
      </c>
      <c r="C26" s="43" t="s">
        <v>200</v>
      </c>
      <c r="D26" s="42" t="s">
        <v>6</v>
      </c>
      <c r="E26" s="42">
        <v>8</v>
      </c>
      <c r="F26" s="42">
        <v>950</v>
      </c>
      <c r="G26" s="34">
        <f>E26*F26</f>
        <v>7600</v>
      </c>
      <c r="H26" s="42">
        <v>950</v>
      </c>
      <c r="I26" s="44">
        <f>1-(H26/F26)</f>
        <v>0</v>
      </c>
      <c r="J26" s="34">
        <f>H26*E26</f>
        <v>7600</v>
      </c>
      <c r="K26" s="34">
        <f t="shared" si="8"/>
        <v>1397.0588235294117</v>
      </c>
      <c r="L26" s="34">
        <f>K26*E26</f>
        <v>11176.470588235294</v>
      </c>
      <c r="M26" s="44">
        <f>1-(H26/K26)</f>
        <v>0.31999999999999995</v>
      </c>
      <c r="N26" s="47"/>
      <c r="O26" s="46"/>
      <c r="P26" s="46"/>
    </row>
    <row r="27" spans="1:16" s="23" customFormat="1" x14ac:dyDescent="0.3">
      <c r="A27" s="25" t="s">
        <v>46</v>
      </c>
      <c r="B27" s="26" t="s">
        <v>119</v>
      </c>
      <c r="C27" s="27"/>
      <c r="D27" s="27"/>
      <c r="E27" s="27"/>
      <c r="F27" s="27"/>
      <c r="G27" s="27"/>
      <c r="H27" s="27"/>
      <c r="I27" s="28"/>
      <c r="J27" s="27"/>
      <c r="K27" s="27"/>
      <c r="L27" s="27"/>
      <c r="M27" s="28"/>
      <c r="N27" s="22"/>
      <c r="O27" s="22"/>
      <c r="P27" s="22"/>
    </row>
    <row r="28" spans="1:16" s="24" customFormat="1" x14ac:dyDescent="0.3">
      <c r="A28" s="42">
        <v>21</v>
      </c>
      <c r="B28" s="30" t="s">
        <v>115</v>
      </c>
      <c r="C28" s="43" t="s">
        <v>114</v>
      </c>
      <c r="D28" s="42" t="s">
        <v>6</v>
      </c>
      <c r="E28" s="42">
        <v>4</v>
      </c>
      <c r="F28" s="42">
        <v>1800</v>
      </c>
      <c r="G28" s="34">
        <f>E28*F28</f>
        <v>7200</v>
      </c>
      <c r="H28" s="34">
        <v>1800</v>
      </c>
      <c r="I28" s="44">
        <f t="shared" si="4"/>
        <v>0</v>
      </c>
      <c r="J28" s="34">
        <f t="shared" ref="J28:J32" si="9">H28*E28</f>
        <v>7200</v>
      </c>
      <c r="K28" s="34">
        <f>H28/$P$1</f>
        <v>2647.0588235294117</v>
      </c>
      <c r="L28" s="34">
        <f t="shared" ref="L28:L32" si="10">K28*E28</f>
        <v>10588.235294117647</v>
      </c>
      <c r="M28" s="44">
        <f t="shared" ref="M28:M32" si="11">1-(H28/K28)</f>
        <v>0.31999999999999995</v>
      </c>
      <c r="N28" s="46"/>
      <c r="O28" s="46"/>
      <c r="P28" s="46"/>
    </row>
    <row r="29" spans="1:16" s="24" customFormat="1" x14ac:dyDescent="0.3">
      <c r="A29" s="42">
        <v>22</v>
      </c>
      <c r="B29" s="30" t="s">
        <v>204</v>
      </c>
      <c r="C29" s="43" t="s">
        <v>205</v>
      </c>
      <c r="D29" s="42" t="s">
        <v>6</v>
      </c>
      <c r="E29" s="42">
        <v>3</v>
      </c>
      <c r="F29" s="42">
        <v>1200</v>
      </c>
      <c r="G29" s="34">
        <f t="shared" ref="G29:G32" si="12">E29*F29</f>
        <v>3600</v>
      </c>
      <c r="H29" s="34">
        <v>1200</v>
      </c>
      <c r="I29" s="44">
        <f t="shared" si="4"/>
        <v>0</v>
      </c>
      <c r="J29" s="34">
        <f t="shared" si="9"/>
        <v>3600</v>
      </c>
      <c r="K29" s="34">
        <f t="shared" ref="K29:K32" si="13">H29/$P$1</f>
        <v>1764.705882352941</v>
      </c>
      <c r="L29" s="34">
        <f t="shared" si="10"/>
        <v>5294.1176470588234</v>
      </c>
      <c r="M29" s="44">
        <f t="shared" si="11"/>
        <v>0.31999999999999995</v>
      </c>
      <c r="N29" s="46"/>
      <c r="O29" s="46"/>
      <c r="P29" s="46"/>
    </row>
    <row r="30" spans="1:16" s="24" customFormat="1" x14ac:dyDescent="0.3">
      <c r="A30" s="42">
        <v>23</v>
      </c>
      <c r="B30" s="30" t="s">
        <v>208</v>
      </c>
      <c r="C30" s="43" t="s">
        <v>207</v>
      </c>
      <c r="D30" s="42" t="s">
        <v>6</v>
      </c>
      <c r="E30" s="42">
        <v>5</v>
      </c>
      <c r="F30" s="42">
        <v>800</v>
      </c>
      <c r="G30" s="34">
        <f t="shared" si="12"/>
        <v>4000</v>
      </c>
      <c r="H30" s="34">
        <v>800</v>
      </c>
      <c r="I30" s="44">
        <f t="shared" si="4"/>
        <v>0</v>
      </c>
      <c r="J30" s="34">
        <f t="shared" si="9"/>
        <v>4000</v>
      </c>
      <c r="K30" s="34">
        <f t="shared" si="13"/>
        <v>1176.4705882352941</v>
      </c>
      <c r="L30" s="34">
        <f t="shared" si="10"/>
        <v>5882.3529411764703</v>
      </c>
      <c r="M30" s="44">
        <f t="shared" si="11"/>
        <v>0.32000000000000006</v>
      </c>
      <c r="N30" s="46"/>
      <c r="O30" s="46"/>
      <c r="P30" s="46"/>
    </row>
    <row r="31" spans="1:16" s="24" customFormat="1" x14ac:dyDescent="0.3">
      <c r="A31" s="42">
        <v>24</v>
      </c>
      <c r="B31" s="30" t="s">
        <v>209</v>
      </c>
      <c r="C31" s="43" t="s">
        <v>206</v>
      </c>
      <c r="D31" s="42" t="s">
        <v>6</v>
      </c>
      <c r="E31" s="42">
        <v>4</v>
      </c>
      <c r="F31" s="42">
        <v>450</v>
      </c>
      <c r="G31" s="34">
        <f t="shared" si="12"/>
        <v>1800</v>
      </c>
      <c r="H31" s="34">
        <v>450</v>
      </c>
      <c r="I31" s="44">
        <f t="shared" si="4"/>
        <v>0</v>
      </c>
      <c r="J31" s="34">
        <f t="shared" si="9"/>
        <v>1800</v>
      </c>
      <c r="K31" s="34">
        <f t="shared" si="13"/>
        <v>661.76470588235293</v>
      </c>
      <c r="L31" s="34">
        <f t="shared" si="10"/>
        <v>2647.0588235294117</v>
      </c>
      <c r="M31" s="44">
        <f t="shared" si="11"/>
        <v>0.31999999999999995</v>
      </c>
      <c r="N31" s="46"/>
      <c r="O31" s="46"/>
      <c r="P31" s="46"/>
    </row>
    <row r="32" spans="1:16" s="24" customFormat="1" x14ac:dyDescent="0.3">
      <c r="A32" s="42">
        <v>25</v>
      </c>
      <c r="B32" s="30" t="s">
        <v>132</v>
      </c>
      <c r="C32" s="43" t="s">
        <v>131</v>
      </c>
      <c r="D32" s="42" t="s">
        <v>6</v>
      </c>
      <c r="E32" s="42">
        <f>(E28+E29+E30+E31)*2</f>
        <v>32</v>
      </c>
      <c r="F32" s="42">
        <v>50</v>
      </c>
      <c r="G32" s="34">
        <f t="shared" si="12"/>
        <v>1600</v>
      </c>
      <c r="H32" s="34">
        <v>50</v>
      </c>
      <c r="I32" s="44">
        <f t="shared" si="4"/>
        <v>0</v>
      </c>
      <c r="J32" s="34">
        <f t="shared" si="9"/>
        <v>1600</v>
      </c>
      <c r="K32" s="34">
        <f t="shared" si="13"/>
        <v>73.529411764705884</v>
      </c>
      <c r="L32" s="34">
        <f t="shared" si="10"/>
        <v>2352.9411764705883</v>
      </c>
      <c r="M32" s="44">
        <f t="shared" si="11"/>
        <v>0.32000000000000006</v>
      </c>
      <c r="N32" s="46"/>
      <c r="O32" s="46"/>
      <c r="P32" s="46"/>
    </row>
    <row r="33" spans="1:16" s="23" customFormat="1" x14ac:dyDescent="0.3">
      <c r="A33" s="25" t="s">
        <v>46</v>
      </c>
      <c r="B33" s="26" t="s">
        <v>142</v>
      </c>
      <c r="C33" s="27"/>
      <c r="D33" s="27"/>
      <c r="E33" s="27"/>
      <c r="F33" s="27"/>
      <c r="G33" s="27"/>
      <c r="H33" s="27"/>
      <c r="I33" s="28"/>
      <c r="J33" s="27"/>
      <c r="K33" s="27"/>
      <c r="L33" s="27"/>
      <c r="M33" s="28"/>
      <c r="N33" s="22"/>
      <c r="O33" s="22"/>
      <c r="P33" s="22"/>
    </row>
    <row r="34" spans="1:16" s="24" customFormat="1" ht="27.6" x14ac:dyDescent="0.3">
      <c r="A34" s="42">
        <v>26</v>
      </c>
      <c r="B34" s="30" t="s">
        <v>134</v>
      </c>
      <c r="C34" s="43" t="s">
        <v>135</v>
      </c>
      <c r="D34" s="42" t="s">
        <v>6</v>
      </c>
      <c r="E34" s="42">
        <v>2</v>
      </c>
      <c r="F34" s="42">
        <v>10076.436562499999</v>
      </c>
      <c r="G34" s="34">
        <f>E34*F34</f>
        <v>20152.873124999998</v>
      </c>
      <c r="H34" s="34">
        <v>10076.436562499999</v>
      </c>
      <c r="I34" s="44">
        <f>1-(H34/F34)</f>
        <v>0</v>
      </c>
      <c r="J34" s="34">
        <f>H34*E34</f>
        <v>20152.873124999998</v>
      </c>
      <c r="K34" s="34">
        <f>H34/$R$1</f>
        <v>13435.248749999999</v>
      </c>
      <c r="L34" s="34">
        <f>K34*E34</f>
        <v>26870.497499999998</v>
      </c>
      <c r="M34" s="44">
        <f>1-(H34/K34)</f>
        <v>0.25</v>
      </c>
      <c r="N34" s="46"/>
      <c r="O34" s="46"/>
      <c r="P34" s="46"/>
    </row>
    <row r="35" spans="1:16" s="24" customFormat="1" x14ac:dyDescent="0.3">
      <c r="A35" s="42">
        <v>27</v>
      </c>
      <c r="B35" s="30" t="s">
        <v>136</v>
      </c>
      <c r="C35" s="43" t="s">
        <v>137</v>
      </c>
      <c r="D35" s="42" t="s">
        <v>6</v>
      </c>
      <c r="E35" s="42">
        <v>2</v>
      </c>
      <c r="F35" s="42">
        <v>302.93156250000004</v>
      </c>
      <c r="G35" s="34">
        <f>E35*F35</f>
        <v>605.86312500000008</v>
      </c>
      <c r="H35" s="34">
        <v>302.93156250000004</v>
      </c>
      <c r="I35" s="44">
        <f>1-(H35/F35)</f>
        <v>0</v>
      </c>
      <c r="J35" s="34">
        <f>H35*E35</f>
        <v>605.86312500000008</v>
      </c>
      <c r="K35" s="34">
        <f t="shared" ref="K35:K49" si="14">H35/$R$1</f>
        <v>403.90875000000005</v>
      </c>
      <c r="L35" s="34">
        <f>K35*E35</f>
        <v>807.81750000000011</v>
      </c>
      <c r="M35" s="44">
        <f>1-(H35/K35)</f>
        <v>0.25</v>
      </c>
      <c r="N35" s="47"/>
      <c r="O35" s="46"/>
      <c r="P35" s="46"/>
    </row>
    <row r="36" spans="1:16" s="23" customFormat="1" x14ac:dyDescent="0.3">
      <c r="A36" s="42">
        <v>28</v>
      </c>
      <c r="B36" s="30" t="s">
        <v>138</v>
      </c>
      <c r="C36" s="31" t="s">
        <v>139</v>
      </c>
      <c r="D36" s="42" t="s">
        <v>6</v>
      </c>
      <c r="E36" s="29">
        <v>4</v>
      </c>
      <c r="F36" s="29">
        <v>422.60990625000005</v>
      </c>
      <c r="G36" s="34">
        <f>E36*F36</f>
        <v>1690.4396250000002</v>
      </c>
      <c r="H36" s="34">
        <v>422.60990625000005</v>
      </c>
      <c r="I36" s="44">
        <f>1-(H36/F36)</f>
        <v>0</v>
      </c>
      <c r="J36" s="34">
        <f>H36*E36</f>
        <v>1690.4396250000002</v>
      </c>
      <c r="K36" s="34">
        <f t="shared" si="14"/>
        <v>563.47987500000011</v>
      </c>
      <c r="L36" s="34">
        <f>K36*E36</f>
        <v>2253.9195000000004</v>
      </c>
      <c r="M36" s="44">
        <f>1-(H36/K36)</f>
        <v>0.25</v>
      </c>
      <c r="N36" s="22"/>
      <c r="O36" s="22"/>
      <c r="P36" s="22"/>
    </row>
    <row r="37" spans="1:16" s="24" customFormat="1" x14ac:dyDescent="0.3">
      <c r="A37" s="42">
        <v>29</v>
      </c>
      <c r="B37" s="30" t="s">
        <v>140</v>
      </c>
      <c r="C37" s="43" t="s">
        <v>141</v>
      </c>
      <c r="D37" s="42" t="s">
        <v>6</v>
      </c>
      <c r="E37" s="42">
        <v>4</v>
      </c>
      <c r="F37" s="42">
        <v>296.36578125</v>
      </c>
      <c r="G37" s="34">
        <f>E37*F37</f>
        <v>1185.463125</v>
      </c>
      <c r="H37" s="34">
        <v>296.36578125</v>
      </c>
      <c r="I37" s="44">
        <f>1-(H37/F37)</f>
        <v>0</v>
      </c>
      <c r="J37" s="34">
        <f>H37*E37</f>
        <v>1185.463125</v>
      </c>
      <c r="K37" s="34">
        <f t="shared" si="14"/>
        <v>395.15437500000002</v>
      </c>
      <c r="L37" s="34">
        <f>K37*E37</f>
        <v>1580.6175000000001</v>
      </c>
      <c r="M37" s="44">
        <f>1-(H37/K37)</f>
        <v>0.25</v>
      </c>
      <c r="N37" s="46"/>
      <c r="O37" s="46"/>
      <c r="P37" s="46"/>
    </row>
    <row r="38" spans="1:16" s="23" customFormat="1" x14ac:dyDescent="0.3">
      <c r="A38" s="25" t="s">
        <v>46</v>
      </c>
      <c r="B38" s="26" t="s">
        <v>147</v>
      </c>
      <c r="C38" s="27"/>
      <c r="D38" s="27"/>
      <c r="E38" s="27"/>
      <c r="F38" s="27"/>
      <c r="G38" s="27"/>
      <c r="H38" s="27"/>
      <c r="I38" s="28"/>
      <c r="J38" s="27"/>
      <c r="K38" s="27"/>
      <c r="L38" s="27"/>
      <c r="M38" s="28"/>
      <c r="N38" s="22"/>
      <c r="O38" s="22"/>
      <c r="P38" s="22"/>
    </row>
    <row r="39" spans="1:16" s="24" customFormat="1" ht="27.6" x14ac:dyDescent="0.3">
      <c r="A39" s="42">
        <v>30</v>
      </c>
      <c r="B39" s="30" t="s">
        <v>143</v>
      </c>
      <c r="C39" s="43" t="s">
        <v>144</v>
      </c>
      <c r="D39" s="42" t="s">
        <v>6</v>
      </c>
      <c r="E39" s="42">
        <v>36</v>
      </c>
      <c r="F39" s="42">
        <v>3694.95</v>
      </c>
      <c r="G39" s="34">
        <f>E39*F39</f>
        <v>133018.19999999998</v>
      </c>
      <c r="H39" s="42">
        <v>3694.95</v>
      </c>
      <c r="I39" s="44">
        <f>1-(H39/F39)</f>
        <v>0</v>
      </c>
      <c r="J39" s="34">
        <f>H39*E39</f>
        <v>133018.19999999998</v>
      </c>
      <c r="K39" s="34">
        <f t="shared" si="14"/>
        <v>4926.5999999999995</v>
      </c>
      <c r="L39" s="34">
        <f>K39*E39</f>
        <v>177357.59999999998</v>
      </c>
      <c r="M39" s="44">
        <f>1-(H39/K39)</f>
        <v>0.25</v>
      </c>
      <c r="N39" s="47"/>
      <c r="O39" s="46"/>
      <c r="P39" s="46"/>
    </row>
    <row r="40" spans="1:16" s="24" customFormat="1" x14ac:dyDescent="0.3">
      <c r="A40" s="42">
        <v>31</v>
      </c>
      <c r="B40" s="30" t="s">
        <v>162</v>
      </c>
      <c r="C40" s="43" t="s">
        <v>162</v>
      </c>
      <c r="D40" s="42" t="s">
        <v>6</v>
      </c>
      <c r="E40" s="42">
        <v>36</v>
      </c>
      <c r="F40" s="42">
        <v>500</v>
      </c>
      <c r="G40" s="34">
        <f>E40*F40</f>
        <v>18000</v>
      </c>
      <c r="H40" s="42">
        <v>500</v>
      </c>
      <c r="I40" s="44">
        <f>1-(H40/F40)</f>
        <v>0</v>
      </c>
      <c r="J40" s="34">
        <f>H40*E40</f>
        <v>18000</v>
      </c>
      <c r="K40" s="34">
        <f t="shared" ref="K40" si="15">H40/$R$1</f>
        <v>666.66666666666663</v>
      </c>
      <c r="L40" s="34">
        <f>K40*E40</f>
        <v>24000</v>
      </c>
      <c r="M40" s="44">
        <f>1-(H40/K40)</f>
        <v>0.25</v>
      </c>
      <c r="N40" s="47"/>
      <c r="O40" s="46"/>
      <c r="P40" s="46"/>
    </row>
    <row r="41" spans="1:16" s="23" customFormat="1" x14ac:dyDescent="0.3">
      <c r="A41" s="25" t="s">
        <v>46</v>
      </c>
      <c r="B41" s="26" t="s">
        <v>147</v>
      </c>
      <c r="C41" s="27"/>
      <c r="D41" s="27"/>
      <c r="E41" s="27"/>
      <c r="F41" s="27"/>
      <c r="G41" s="27"/>
      <c r="H41" s="27"/>
      <c r="I41" s="28"/>
      <c r="J41" s="27"/>
      <c r="K41" s="27"/>
      <c r="L41" s="27"/>
      <c r="M41" s="28"/>
      <c r="N41" s="22"/>
      <c r="O41" s="22"/>
      <c r="P41" s="22"/>
    </row>
    <row r="42" spans="1:16" s="23" customFormat="1" ht="27.6" x14ac:dyDescent="0.3">
      <c r="A42" s="42">
        <v>24</v>
      </c>
      <c r="B42" s="30" t="s">
        <v>145</v>
      </c>
      <c r="C42" s="31" t="s">
        <v>146</v>
      </c>
      <c r="D42" s="42" t="s">
        <v>6</v>
      </c>
      <c r="E42" s="29">
        <v>5</v>
      </c>
      <c r="F42" s="29">
        <v>2309.34</v>
      </c>
      <c r="G42" s="34">
        <f>E42*F42</f>
        <v>11546.7</v>
      </c>
      <c r="H42" s="29">
        <v>2309.34</v>
      </c>
      <c r="I42" s="44">
        <f>1-(H42/F42)</f>
        <v>0</v>
      </c>
      <c r="J42" s="34">
        <f>H42*E42</f>
        <v>11546.7</v>
      </c>
      <c r="K42" s="34">
        <f t="shared" ref="K42:K43" si="16">H42/$R$1</f>
        <v>3079.1200000000003</v>
      </c>
      <c r="L42" s="34">
        <f>K42*E42</f>
        <v>15395.600000000002</v>
      </c>
      <c r="M42" s="44">
        <f>1-(H42/K42)</f>
        <v>0.25</v>
      </c>
      <c r="N42" s="22"/>
      <c r="O42" s="22"/>
      <c r="P42" s="22"/>
    </row>
    <row r="43" spans="1:16" s="24" customFormat="1" x14ac:dyDescent="0.3">
      <c r="A43" s="42">
        <v>25</v>
      </c>
      <c r="B43" s="30" t="s">
        <v>162</v>
      </c>
      <c r="C43" s="43" t="s">
        <v>162</v>
      </c>
      <c r="D43" s="42" t="s">
        <v>6</v>
      </c>
      <c r="E43" s="42">
        <v>5</v>
      </c>
      <c r="F43" s="42">
        <v>500</v>
      </c>
      <c r="G43" s="34">
        <f>E43*F43</f>
        <v>2500</v>
      </c>
      <c r="H43" s="42">
        <v>500</v>
      </c>
      <c r="I43" s="44">
        <f>1-(H43/F43)</f>
        <v>0</v>
      </c>
      <c r="J43" s="34">
        <f>H43*E43</f>
        <v>2500</v>
      </c>
      <c r="K43" s="34">
        <f t="shared" si="16"/>
        <v>666.66666666666663</v>
      </c>
      <c r="L43" s="34">
        <f>K43*E43</f>
        <v>3333.333333333333</v>
      </c>
      <c r="M43" s="44">
        <f>1-(H43/K43)</f>
        <v>0.25</v>
      </c>
      <c r="N43" s="47"/>
      <c r="O43" s="46"/>
      <c r="P43" s="46"/>
    </row>
    <row r="44" spans="1:16" s="23" customFormat="1" x14ac:dyDescent="0.3">
      <c r="A44" s="25" t="s">
        <v>46</v>
      </c>
      <c r="B44" s="26" t="s">
        <v>158</v>
      </c>
      <c r="C44" s="27"/>
      <c r="D44" s="27"/>
      <c r="E44" s="27"/>
      <c r="F44" s="27"/>
      <c r="G44" s="27"/>
      <c r="H44" s="27"/>
      <c r="I44" s="28"/>
      <c r="J44" s="27"/>
      <c r="K44" s="27"/>
      <c r="L44" s="27"/>
      <c r="M44" s="28"/>
      <c r="N44" s="22"/>
      <c r="O44" s="22"/>
      <c r="P44" s="22"/>
    </row>
    <row r="45" spans="1:16" s="24" customFormat="1" x14ac:dyDescent="0.3">
      <c r="A45" s="42">
        <v>32</v>
      </c>
      <c r="B45" s="30" t="s">
        <v>148</v>
      </c>
      <c r="C45" s="43" t="s">
        <v>149</v>
      </c>
      <c r="D45" s="42" t="s">
        <v>6</v>
      </c>
      <c r="E45" s="42">
        <v>2</v>
      </c>
      <c r="F45" s="42">
        <v>3540.9937499999996</v>
      </c>
      <c r="G45" s="34">
        <f>E45*F45</f>
        <v>7081.9874999999993</v>
      </c>
      <c r="H45" s="34">
        <v>3540.9937499999996</v>
      </c>
      <c r="I45" s="44">
        <f>1-(H45/F45)</f>
        <v>0</v>
      </c>
      <c r="J45" s="34">
        <f>H45*E45</f>
        <v>7081.9874999999993</v>
      </c>
      <c r="K45" s="34">
        <f t="shared" si="14"/>
        <v>4721.3249999999998</v>
      </c>
      <c r="L45" s="34">
        <f>K45*E45</f>
        <v>9442.65</v>
      </c>
      <c r="M45" s="44">
        <f>1-(H45/K45)</f>
        <v>0.25</v>
      </c>
      <c r="N45" s="47"/>
      <c r="O45" s="46"/>
      <c r="P45" s="46"/>
    </row>
    <row r="46" spans="1:16" s="23" customFormat="1" ht="27.6" x14ac:dyDescent="0.3">
      <c r="A46" s="42">
        <v>33</v>
      </c>
      <c r="B46" s="30" t="s">
        <v>150</v>
      </c>
      <c r="C46" s="31" t="s">
        <v>151</v>
      </c>
      <c r="D46" s="42" t="s">
        <v>6</v>
      </c>
      <c r="E46" s="29">
        <v>4</v>
      </c>
      <c r="F46" s="29">
        <v>219.61406249999999</v>
      </c>
      <c r="G46" s="34">
        <f>E46*F46</f>
        <v>878.45624999999995</v>
      </c>
      <c r="H46" s="34">
        <v>219.61406249999999</v>
      </c>
      <c r="I46" s="44">
        <f>1-(H46/F46)</f>
        <v>0</v>
      </c>
      <c r="J46" s="34">
        <f>H46*E46</f>
        <v>878.45624999999995</v>
      </c>
      <c r="K46" s="34">
        <f t="shared" si="14"/>
        <v>292.81874999999997</v>
      </c>
      <c r="L46" s="34">
        <f>K46*E46</f>
        <v>1171.2749999999999</v>
      </c>
      <c r="M46" s="44">
        <f>1-(H46/K46)</f>
        <v>0.25</v>
      </c>
      <c r="N46" s="22"/>
      <c r="O46" s="22"/>
      <c r="P46" s="22"/>
    </row>
    <row r="47" spans="1:16" s="24" customFormat="1" x14ac:dyDescent="0.3">
      <c r="A47" s="42">
        <v>34</v>
      </c>
      <c r="B47" s="30" t="s">
        <v>152</v>
      </c>
      <c r="C47" s="43" t="s">
        <v>153</v>
      </c>
      <c r="D47" s="42" t="s">
        <v>6</v>
      </c>
      <c r="E47" s="42">
        <v>0</v>
      </c>
      <c r="F47" s="42">
        <v>1408.6996874999998</v>
      </c>
      <c r="G47" s="34">
        <f>E47*F47</f>
        <v>0</v>
      </c>
      <c r="H47" s="34">
        <v>1408.6996874999998</v>
      </c>
      <c r="I47" s="44">
        <f>1-(H47/F47)</f>
        <v>0</v>
      </c>
      <c r="J47" s="34">
        <f>H47*E47</f>
        <v>0</v>
      </c>
      <c r="K47" s="34">
        <f t="shared" si="14"/>
        <v>1878.2662499999997</v>
      </c>
      <c r="L47" s="34">
        <f>K47*E47</f>
        <v>0</v>
      </c>
      <c r="M47" s="44">
        <f>1-(H47/K47)</f>
        <v>0.25</v>
      </c>
      <c r="N47" s="47"/>
      <c r="O47" s="46"/>
      <c r="P47" s="46"/>
    </row>
    <row r="48" spans="1:16" s="23" customFormat="1" x14ac:dyDescent="0.3">
      <c r="A48" s="42">
        <v>35</v>
      </c>
      <c r="B48" s="30" t="s">
        <v>154</v>
      </c>
      <c r="C48" s="31" t="s">
        <v>155</v>
      </c>
      <c r="D48" s="42" t="s">
        <v>6</v>
      </c>
      <c r="E48" s="29">
        <v>2</v>
      </c>
      <c r="F48" s="29">
        <v>4557.1049999999996</v>
      </c>
      <c r="G48" s="34">
        <f>E48*F48</f>
        <v>9114.2099999999991</v>
      </c>
      <c r="H48" s="34">
        <v>4557.1049999999996</v>
      </c>
      <c r="I48" s="44">
        <f>1-(H48/F48)</f>
        <v>0</v>
      </c>
      <c r="J48" s="34">
        <f>H48*E48</f>
        <v>9114.2099999999991</v>
      </c>
      <c r="K48" s="34">
        <f t="shared" si="14"/>
        <v>6076.1399999999994</v>
      </c>
      <c r="L48" s="34">
        <f>K48*E48</f>
        <v>12152.279999999999</v>
      </c>
      <c r="M48" s="44">
        <f>1-(H48/K48)</f>
        <v>0.25</v>
      </c>
      <c r="N48" s="22"/>
      <c r="O48" s="22"/>
      <c r="P48" s="22"/>
    </row>
    <row r="49" spans="1:16" s="24" customFormat="1" x14ac:dyDescent="0.3">
      <c r="A49" s="42">
        <v>36</v>
      </c>
      <c r="B49" s="30" t="s">
        <v>156</v>
      </c>
      <c r="C49" s="43" t="s">
        <v>157</v>
      </c>
      <c r="D49" s="42" t="s">
        <v>6</v>
      </c>
      <c r="E49" s="42">
        <v>77</v>
      </c>
      <c r="F49" s="42">
        <v>550.39359375000004</v>
      </c>
      <c r="G49" s="34">
        <f>E49*F49</f>
        <v>42380.306718750006</v>
      </c>
      <c r="H49" s="34">
        <v>550.39359375000004</v>
      </c>
      <c r="I49" s="44">
        <f>1-(H49/F49)</f>
        <v>0</v>
      </c>
      <c r="J49" s="34">
        <f>H49*E49</f>
        <v>42380.306718750006</v>
      </c>
      <c r="K49" s="34">
        <f t="shared" si="14"/>
        <v>733.85812500000009</v>
      </c>
      <c r="L49" s="34">
        <f>K49*E49</f>
        <v>56507.075625000005</v>
      </c>
      <c r="M49" s="44">
        <f>1-(H49/K49)</f>
        <v>0.25</v>
      </c>
      <c r="N49" s="47"/>
      <c r="O49" s="46"/>
      <c r="P49" s="46"/>
    </row>
    <row r="50" spans="1:16" s="23" customFormat="1" x14ac:dyDescent="0.3">
      <c r="A50" s="25" t="s">
        <v>46</v>
      </c>
      <c r="B50" s="26" t="s">
        <v>161</v>
      </c>
      <c r="C50" s="27"/>
      <c r="D50" s="27"/>
      <c r="E50" s="27"/>
      <c r="F50" s="27"/>
      <c r="G50" s="27"/>
      <c r="H50" s="27"/>
      <c r="I50" s="28"/>
      <c r="J50" s="27"/>
      <c r="K50" s="27"/>
      <c r="L50" s="27"/>
      <c r="M50" s="28"/>
      <c r="N50" s="22"/>
      <c r="O50" s="22"/>
      <c r="P50" s="22"/>
    </row>
    <row r="51" spans="1:16" s="24" customFormat="1" ht="27.6" x14ac:dyDescent="0.3">
      <c r="A51" s="42">
        <v>37</v>
      </c>
      <c r="B51" s="30" t="s">
        <v>150</v>
      </c>
      <c r="C51" s="43" t="s">
        <v>151</v>
      </c>
      <c r="D51" s="42" t="s">
        <v>6</v>
      </c>
      <c r="E51" s="42">
        <v>70</v>
      </c>
      <c r="F51" s="42">
        <v>219.61</v>
      </c>
      <c r="G51" s="34">
        <f>E51*F51</f>
        <v>15372.7</v>
      </c>
      <c r="H51" s="34">
        <v>219.61</v>
      </c>
      <c r="I51" s="44">
        <f>1-(H51/F51)</f>
        <v>0</v>
      </c>
      <c r="J51" s="34">
        <f>H51*E51</f>
        <v>15372.7</v>
      </c>
      <c r="K51" s="34">
        <f t="shared" ref="K51" si="17">H51/$R$1</f>
        <v>292.81333333333333</v>
      </c>
      <c r="L51" s="34">
        <f>K51*E51</f>
        <v>20496.933333333334</v>
      </c>
      <c r="M51" s="44">
        <f>1-(H51/K51)</f>
        <v>0.25</v>
      </c>
      <c r="N51" s="47"/>
      <c r="O51" s="46"/>
      <c r="P51" s="46"/>
    </row>
    <row r="52" spans="1:16" s="23" customFormat="1" x14ac:dyDescent="0.3">
      <c r="A52" s="25" t="s">
        <v>46</v>
      </c>
      <c r="B52" s="26" t="s">
        <v>47</v>
      </c>
      <c r="C52" s="27"/>
      <c r="D52" s="27"/>
      <c r="E52" s="27"/>
      <c r="F52" s="27"/>
      <c r="G52" s="27"/>
      <c r="H52" s="27"/>
      <c r="I52" s="28"/>
      <c r="J52" s="27"/>
      <c r="K52" s="27"/>
      <c r="L52" s="27"/>
      <c r="M52" s="28"/>
      <c r="N52" s="22"/>
      <c r="O52" s="22"/>
      <c r="P52" s="22"/>
    </row>
    <row r="53" spans="1:16" s="23" customFormat="1" ht="18.75" customHeight="1" x14ac:dyDescent="0.3">
      <c r="A53" s="29">
        <v>38</v>
      </c>
      <c r="B53" s="29" t="s">
        <v>11</v>
      </c>
      <c r="C53" s="36" t="s">
        <v>110</v>
      </c>
      <c r="D53" s="29" t="s">
        <v>49</v>
      </c>
      <c r="E53" s="29">
        <v>0</v>
      </c>
      <c r="F53" s="29"/>
      <c r="G53" s="32"/>
      <c r="H53" s="32">
        <f>1735*65</f>
        <v>112775</v>
      </c>
      <c r="I53" s="33"/>
      <c r="J53" s="32">
        <f>H53*E53</f>
        <v>0</v>
      </c>
      <c r="K53" s="32">
        <f>H53/0.8</f>
        <v>140968.75</v>
      </c>
      <c r="L53" s="32">
        <f>K53*E53</f>
        <v>0</v>
      </c>
      <c r="M53" s="33">
        <f>1-(H53/K53)</f>
        <v>0.19999999999999996</v>
      </c>
      <c r="N53" s="22"/>
      <c r="O53" s="22"/>
      <c r="P53" s="22"/>
    </row>
    <row r="54" spans="1:16" s="23" customFormat="1" ht="18.75" customHeight="1" x14ac:dyDescent="0.3">
      <c r="A54" s="29">
        <v>39</v>
      </c>
      <c r="B54" s="29" t="s">
        <v>11</v>
      </c>
      <c r="C54" s="36" t="s">
        <v>111</v>
      </c>
      <c r="D54" s="29" t="s">
        <v>49</v>
      </c>
      <c r="E54" s="29">
        <v>0</v>
      </c>
      <c r="F54" s="29"/>
      <c r="G54" s="32"/>
      <c r="H54" s="32">
        <f>8*4*2*2*65</f>
        <v>8320</v>
      </c>
      <c r="I54" s="33"/>
      <c r="J54" s="32">
        <f>H54*E54</f>
        <v>0</v>
      </c>
      <c r="K54" s="32">
        <f>H54/0.8</f>
        <v>10400</v>
      </c>
      <c r="L54" s="32">
        <f>K54*E54</f>
        <v>0</v>
      </c>
      <c r="M54" s="33">
        <f>1-(H54/K54)</f>
        <v>0.19999999999999996</v>
      </c>
      <c r="N54" s="22"/>
      <c r="O54" s="22"/>
      <c r="P54" s="22"/>
    </row>
    <row r="55" spans="1:16" s="23" customFormat="1" ht="18.75" customHeight="1" x14ac:dyDescent="0.3">
      <c r="A55" s="29">
        <v>40</v>
      </c>
      <c r="B55" s="29" t="s">
        <v>11</v>
      </c>
      <c r="C55" s="36" t="s">
        <v>113</v>
      </c>
      <c r="D55" s="29" t="s">
        <v>49</v>
      </c>
      <c r="E55" s="29">
        <v>0</v>
      </c>
      <c r="F55" s="29"/>
      <c r="G55" s="32"/>
      <c r="H55" s="32">
        <f>10*1200</f>
        <v>12000</v>
      </c>
      <c r="I55" s="33"/>
      <c r="J55" s="32">
        <f>H55*E55</f>
        <v>0</v>
      </c>
      <c r="K55" s="32">
        <f>H55/0.8</f>
        <v>15000</v>
      </c>
      <c r="L55" s="32">
        <f>K55*E55</f>
        <v>0</v>
      </c>
      <c r="M55" s="33">
        <f>1-(H55/K55)</f>
        <v>0.19999999999999996</v>
      </c>
      <c r="N55" s="22"/>
      <c r="O55" s="22"/>
      <c r="P55" s="22"/>
    </row>
    <row r="56" spans="1:16" s="23" customFormat="1" ht="18.75" customHeight="1" x14ac:dyDescent="0.3">
      <c r="A56" s="29">
        <v>41</v>
      </c>
      <c r="B56" s="29" t="s">
        <v>11</v>
      </c>
      <c r="C56" s="36" t="s">
        <v>112</v>
      </c>
      <c r="D56" s="29" t="s">
        <v>49</v>
      </c>
      <c r="E56" s="29">
        <v>0</v>
      </c>
      <c r="F56" s="29"/>
      <c r="G56" s="32"/>
      <c r="H56" s="32">
        <f>49*1200</f>
        <v>58800</v>
      </c>
      <c r="I56" s="33"/>
      <c r="J56" s="32">
        <f>H56*E56</f>
        <v>0</v>
      </c>
      <c r="K56" s="32">
        <f>H56/0.8</f>
        <v>73500</v>
      </c>
      <c r="L56" s="32">
        <f>K56*E56</f>
        <v>0</v>
      </c>
      <c r="M56" s="33">
        <f>1-(H56/K56)</f>
        <v>0.19999999999999996</v>
      </c>
      <c r="N56" s="22"/>
      <c r="O56" s="22"/>
      <c r="P56" s="22"/>
    </row>
    <row r="57" spans="1:16" ht="14.4" customHeight="1" x14ac:dyDescent="0.3">
      <c r="A57" s="37"/>
      <c r="B57" s="37"/>
      <c r="C57" s="37" t="s">
        <v>50</v>
      </c>
      <c r="D57" s="52" t="s">
        <v>13</v>
      </c>
      <c r="E57" s="50"/>
      <c r="F57" s="50"/>
      <c r="G57" s="38">
        <f>SUM(G2:G56)</f>
        <v>755960.19946874992</v>
      </c>
      <c r="H57" s="51"/>
      <c r="I57" s="39"/>
      <c r="J57" s="38">
        <f>SUM(J2:J56)</f>
        <v>707083.19946874992</v>
      </c>
      <c r="K57" s="38" t="s">
        <v>1</v>
      </c>
      <c r="L57" s="38">
        <f>SUM(L2:L56)</f>
        <v>943996.06987990206</v>
      </c>
      <c r="M57" s="58">
        <f>1-(J57/L57)</f>
        <v>0.2509680685866551</v>
      </c>
    </row>
    <row r="60" spans="1:16" x14ac:dyDescent="0.3">
      <c r="J60" s="44">
        <f>1-(J57/G57)</f>
        <v>6.4655520269914057E-2</v>
      </c>
    </row>
    <row r="61" spans="1:16" x14ac:dyDescent="0.3">
      <c r="H61" s="45">
        <f>65/0.8</f>
        <v>81.25</v>
      </c>
    </row>
    <row r="63" spans="1:16" x14ac:dyDescent="0.3">
      <c r="G63" s="45" t="s">
        <v>180</v>
      </c>
      <c r="H63" s="45">
        <f>SUM(J2:J51)</f>
        <v>707083.19946874992</v>
      </c>
    </row>
    <row r="64" spans="1:16" x14ac:dyDescent="0.3">
      <c r="G64" s="45" t="s">
        <v>181</v>
      </c>
      <c r="H64" s="45">
        <f>SUM(L2:L51)</f>
        <v>943996.06987990206</v>
      </c>
    </row>
  </sheetData>
  <pageMargins left="0.7" right="0.7" top="0.75" bottom="0.75" header="0.3" footer="0.3"/>
  <pageSetup paperSize="9" scale="3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CA4A-6C51-436F-B475-7C45198B5D24}">
  <sheetPr>
    <tabColor rgb="FF92D050"/>
    <pageSetUpPr fitToPage="1"/>
  </sheetPr>
  <dimension ref="A1:R58"/>
  <sheetViews>
    <sheetView topLeftCell="A31" zoomScale="115" zoomScaleNormal="115" workbookViewId="0">
      <selection activeCell="C37" sqref="C37"/>
    </sheetView>
  </sheetViews>
  <sheetFormatPr defaultRowHeight="14.4" x14ac:dyDescent="0.3"/>
  <cols>
    <col min="1" max="1" width="4" style="40" bestFit="1" customWidth="1"/>
    <col min="2" max="2" width="16.44140625" style="40" customWidth="1"/>
    <col min="3" max="3" width="69.33203125" style="40" customWidth="1"/>
    <col min="4" max="4" width="7.109375" style="40" customWidth="1"/>
    <col min="5" max="5" width="5.44140625" style="40" bestFit="1" customWidth="1"/>
    <col min="6" max="6" width="10.109375" style="40" customWidth="1"/>
    <col min="7" max="7" width="13.88671875" style="45" customWidth="1"/>
    <col min="8" max="8" width="13.5546875" style="45" customWidth="1"/>
    <col min="9" max="9" width="7.6640625" style="41" bestFit="1" customWidth="1"/>
    <col min="10" max="10" width="13.88671875" style="45" customWidth="1"/>
    <col min="11" max="11" width="11.44140625" style="45" customWidth="1"/>
    <col min="12" max="12" width="13.88671875" style="45" customWidth="1"/>
    <col min="13" max="13" width="7" style="41" bestFit="1" customWidth="1"/>
    <col min="14" max="14" width="9.109375" bestFit="1" customWidth="1"/>
  </cols>
  <sheetData>
    <row r="1" spans="1:18" ht="27.6" x14ac:dyDescent="0.3">
      <c r="A1" s="37" t="s">
        <v>0</v>
      </c>
      <c r="B1" s="37" t="s">
        <v>3</v>
      </c>
      <c r="C1" s="37" t="s">
        <v>2</v>
      </c>
      <c r="D1" s="37" t="s">
        <v>4</v>
      </c>
      <c r="E1" s="37" t="s">
        <v>5</v>
      </c>
      <c r="F1" s="38" t="s">
        <v>72</v>
      </c>
      <c r="G1" s="38" t="s">
        <v>8</v>
      </c>
      <c r="H1" s="38" t="s">
        <v>73</v>
      </c>
      <c r="I1" s="37" t="s">
        <v>14</v>
      </c>
      <c r="J1" s="38" t="s">
        <v>8</v>
      </c>
      <c r="K1" s="38" t="s">
        <v>9</v>
      </c>
      <c r="L1" s="38" t="s">
        <v>8</v>
      </c>
      <c r="M1" s="37" t="s">
        <v>14</v>
      </c>
      <c r="N1">
        <v>3.75</v>
      </c>
      <c r="O1" s="59" t="s">
        <v>159</v>
      </c>
      <c r="P1" s="14">
        <v>0.68</v>
      </c>
      <c r="Q1" s="59" t="s">
        <v>160</v>
      </c>
      <c r="R1">
        <v>0.75</v>
      </c>
    </row>
    <row r="2" spans="1:18" s="23" customFormat="1" x14ac:dyDescent="0.3">
      <c r="A2" s="25" t="s">
        <v>46</v>
      </c>
      <c r="B2" s="26" t="s">
        <v>118</v>
      </c>
      <c r="C2" s="27"/>
      <c r="D2" s="55">
        <v>1373</v>
      </c>
      <c r="E2" s="27"/>
      <c r="F2" s="27"/>
      <c r="G2" s="27"/>
      <c r="H2" s="27"/>
      <c r="I2" s="28"/>
      <c r="J2" s="27"/>
      <c r="K2" s="27"/>
      <c r="L2" s="27"/>
      <c r="M2" s="28"/>
      <c r="N2" s="22"/>
      <c r="O2" s="22"/>
      <c r="P2" s="22"/>
    </row>
    <row r="3" spans="1:18" s="23" customFormat="1" ht="27.6" x14ac:dyDescent="0.3">
      <c r="A3" s="42">
        <v>1</v>
      </c>
      <c r="B3" s="30" t="s">
        <v>57</v>
      </c>
      <c r="C3" s="31" t="s">
        <v>58</v>
      </c>
      <c r="D3" s="42" t="s">
        <v>6</v>
      </c>
      <c r="E3" s="29">
        <v>193</v>
      </c>
      <c r="F3" s="29">
        <v>1100</v>
      </c>
      <c r="G3" s="34">
        <f>E3*F3</f>
        <v>212300</v>
      </c>
      <c r="H3" s="34">
        <v>950</v>
      </c>
      <c r="I3" s="44">
        <f>1-(H3/F3)</f>
        <v>0.13636363636363635</v>
      </c>
      <c r="J3" s="34">
        <f>H3*E3</f>
        <v>183350</v>
      </c>
      <c r="K3" s="34">
        <f>H3/0.85</f>
        <v>1117.6470588235295</v>
      </c>
      <c r="L3" s="34">
        <f>K3*E3</f>
        <v>215705.8823529412</v>
      </c>
      <c r="M3" s="44">
        <f>1-(H3/K3)</f>
        <v>0.15000000000000002</v>
      </c>
      <c r="N3" s="22"/>
      <c r="O3" s="22"/>
      <c r="P3" s="22"/>
    </row>
    <row r="4" spans="1:18" s="24" customFormat="1" x14ac:dyDescent="0.3">
      <c r="A4" s="42">
        <v>2</v>
      </c>
      <c r="B4" s="48">
        <v>418019</v>
      </c>
      <c r="C4" s="49" t="s">
        <v>51</v>
      </c>
      <c r="D4" s="42" t="s">
        <v>6</v>
      </c>
      <c r="E4" s="42">
        <v>72</v>
      </c>
      <c r="F4" s="29">
        <v>110</v>
      </c>
      <c r="G4" s="34">
        <f>E4*F4</f>
        <v>7920</v>
      </c>
      <c r="H4" s="34">
        <v>95</v>
      </c>
      <c r="I4" s="44">
        <f>1-(H4/F4)</f>
        <v>0.13636363636363635</v>
      </c>
      <c r="J4" s="34">
        <f t="shared" ref="J4:J10" si="0">H4*E4</f>
        <v>6840</v>
      </c>
      <c r="K4" s="34">
        <f>H4/$P$1</f>
        <v>139.70588235294116</v>
      </c>
      <c r="L4" s="34">
        <f t="shared" ref="L4:L10" si="1">K4*E4</f>
        <v>10058.823529411764</v>
      </c>
      <c r="M4" s="44">
        <f t="shared" ref="M4:M10" si="2">1-(H4/K4)</f>
        <v>0.31999999999999995</v>
      </c>
      <c r="N4" s="46"/>
      <c r="O4" s="46"/>
      <c r="P4" s="46"/>
    </row>
    <row r="5" spans="1:18" s="24" customFormat="1" x14ac:dyDescent="0.3">
      <c r="A5" s="42">
        <v>3</v>
      </c>
      <c r="B5" s="30">
        <v>4000699</v>
      </c>
      <c r="C5" s="43" t="s">
        <v>52</v>
      </c>
      <c r="D5" s="42" t="s">
        <v>6</v>
      </c>
      <c r="E5" s="42">
        <f>E4</f>
        <v>72</v>
      </c>
      <c r="F5" s="42">
        <v>40</v>
      </c>
      <c r="G5" s="34">
        <f t="shared" ref="G5:G10" si="3">E5*F5</f>
        <v>2880</v>
      </c>
      <c r="H5" s="34">
        <v>34</v>
      </c>
      <c r="I5" s="44">
        <f t="shared" ref="I5:I32" si="4">1-(H5/F5)</f>
        <v>0.15000000000000002</v>
      </c>
      <c r="J5" s="34">
        <f t="shared" si="0"/>
        <v>2448</v>
      </c>
      <c r="K5" s="34">
        <f t="shared" ref="K5:K10" si="5">H5/$P$1</f>
        <v>49.999999999999993</v>
      </c>
      <c r="L5" s="34">
        <f t="shared" si="1"/>
        <v>3599.9999999999995</v>
      </c>
      <c r="M5" s="44">
        <f t="shared" si="2"/>
        <v>0.31999999999999995</v>
      </c>
      <c r="N5" s="46"/>
      <c r="O5" s="46"/>
      <c r="P5" s="46"/>
    </row>
    <row r="6" spans="1:18" s="24" customFormat="1" x14ac:dyDescent="0.3">
      <c r="A6" s="42">
        <v>4</v>
      </c>
      <c r="B6" s="30">
        <v>418069</v>
      </c>
      <c r="C6" s="43" t="s">
        <v>53</v>
      </c>
      <c r="D6" s="42" t="s">
        <v>6</v>
      </c>
      <c r="E6" s="42">
        <v>1728</v>
      </c>
      <c r="F6" s="42">
        <v>18.5</v>
      </c>
      <c r="G6" s="34">
        <f t="shared" si="3"/>
        <v>31968</v>
      </c>
      <c r="H6" s="34">
        <v>16</v>
      </c>
      <c r="I6" s="44">
        <f t="shared" si="4"/>
        <v>0.13513513513513509</v>
      </c>
      <c r="J6" s="34">
        <f t="shared" si="0"/>
        <v>27648</v>
      </c>
      <c r="K6" s="34">
        <f t="shared" si="5"/>
        <v>23.52941176470588</v>
      </c>
      <c r="L6" s="34">
        <f t="shared" si="1"/>
        <v>40658.823529411762</v>
      </c>
      <c r="M6" s="44">
        <f t="shared" si="2"/>
        <v>0.31999999999999995</v>
      </c>
      <c r="N6" s="46"/>
      <c r="O6" s="46"/>
      <c r="P6" s="46"/>
    </row>
    <row r="7" spans="1:18" s="24" customFormat="1" x14ac:dyDescent="0.3">
      <c r="A7" s="42">
        <v>5</v>
      </c>
      <c r="B7" s="30">
        <v>418069</v>
      </c>
      <c r="C7" s="43" t="s">
        <v>53</v>
      </c>
      <c r="D7" s="42" t="s">
        <v>6</v>
      </c>
      <c r="E7" s="42">
        <v>958</v>
      </c>
      <c r="F7" s="42">
        <v>18.5</v>
      </c>
      <c r="G7" s="34">
        <f t="shared" si="3"/>
        <v>17723</v>
      </c>
      <c r="H7" s="34">
        <v>16</v>
      </c>
      <c r="I7" s="44">
        <f t="shared" si="4"/>
        <v>0.13513513513513509</v>
      </c>
      <c r="J7" s="34">
        <f t="shared" si="0"/>
        <v>15328</v>
      </c>
      <c r="K7" s="34">
        <f t="shared" si="5"/>
        <v>23.52941176470588</v>
      </c>
      <c r="L7" s="34">
        <f t="shared" si="1"/>
        <v>22541.176470588234</v>
      </c>
      <c r="M7" s="44">
        <f t="shared" si="2"/>
        <v>0.31999999999999995</v>
      </c>
      <c r="N7" s="46"/>
      <c r="O7" s="46"/>
      <c r="P7" s="46"/>
    </row>
    <row r="8" spans="1:18" s="24" customFormat="1" x14ac:dyDescent="0.3">
      <c r="A8" s="42">
        <v>6</v>
      </c>
      <c r="B8" s="30"/>
      <c r="C8" s="43" t="s">
        <v>54</v>
      </c>
      <c r="D8" s="42" t="s">
        <v>6</v>
      </c>
      <c r="E8" s="42">
        <v>415</v>
      </c>
      <c r="F8" s="42">
        <v>2</v>
      </c>
      <c r="G8" s="34">
        <f t="shared" si="3"/>
        <v>830</v>
      </c>
      <c r="H8" s="34">
        <v>2</v>
      </c>
      <c r="I8" s="44">
        <f t="shared" si="4"/>
        <v>0</v>
      </c>
      <c r="J8" s="34">
        <f t="shared" si="0"/>
        <v>830</v>
      </c>
      <c r="K8" s="34">
        <f t="shared" si="5"/>
        <v>2.9411764705882351</v>
      </c>
      <c r="L8" s="34">
        <f t="shared" si="1"/>
        <v>1220.5882352941176</v>
      </c>
      <c r="M8" s="44">
        <f t="shared" si="2"/>
        <v>0.31999999999999995</v>
      </c>
      <c r="N8" s="46"/>
      <c r="O8" s="46"/>
      <c r="P8" s="46"/>
    </row>
    <row r="9" spans="1:18" s="24" customFormat="1" x14ac:dyDescent="0.3">
      <c r="A9" s="42">
        <v>7</v>
      </c>
      <c r="B9" s="30">
        <v>653508</v>
      </c>
      <c r="C9" s="43" t="s">
        <v>55</v>
      </c>
      <c r="D9" s="42" t="s">
        <v>6</v>
      </c>
      <c r="E9" s="42">
        <f>E6</f>
        <v>1728</v>
      </c>
      <c r="F9" s="42">
        <v>21</v>
      </c>
      <c r="G9" s="34">
        <f t="shared" si="3"/>
        <v>36288</v>
      </c>
      <c r="H9" s="34">
        <v>19</v>
      </c>
      <c r="I9" s="44">
        <f t="shared" si="4"/>
        <v>9.5238095238095233E-2</v>
      </c>
      <c r="J9" s="34">
        <f t="shared" si="0"/>
        <v>32832</v>
      </c>
      <c r="K9" s="34">
        <f t="shared" si="5"/>
        <v>27.941176470588232</v>
      </c>
      <c r="L9" s="34">
        <f t="shared" si="1"/>
        <v>48282.352941176461</v>
      </c>
      <c r="M9" s="44">
        <f t="shared" si="2"/>
        <v>0.31999999999999995</v>
      </c>
      <c r="N9" s="46"/>
      <c r="O9" s="46"/>
      <c r="P9" s="46"/>
    </row>
    <row r="10" spans="1:18" s="24" customFormat="1" x14ac:dyDescent="0.3">
      <c r="A10" s="42">
        <v>8</v>
      </c>
      <c r="B10" s="30">
        <v>653512</v>
      </c>
      <c r="C10" s="43" t="s">
        <v>56</v>
      </c>
      <c r="D10" s="42" t="s">
        <v>6</v>
      </c>
      <c r="E10" s="42">
        <f>E7</f>
        <v>958</v>
      </c>
      <c r="F10" s="42">
        <v>28</v>
      </c>
      <c r="G10" s="34">
        <f t="shared" si="3"/>
        <v>26824</v>
      </c>
      <c r="H10" s="34">
        <v>25</v>
      </c>
      <c r="I10" s="44">
        <f t="shared" si="4"/>
        <v>0.1071428571428571</v>
      </c>
      <c r="J10" s="34">
        <f t="shared" si="0"/>
        <v>23950</v>
      </c>
      <c r="K10" s="34">
        <f t="shared" si="5"/>
        <v>36.764705882352942</v>
      </c>
      <c r="L10" s="34">
        <f t="shared" si="1"/>
        <v>35220.588235294119</v>
      </c>
      <c r="M10" s="44">
        <f t="shared" si="2"/>
        <v>0.32000000000000006</v>
      </c>
      <c r="N10" s="47"/>
      <c r="O10" s="46"/>
      <c r="P10" s="46"/>
    </row>
    <row r="11" spans="1:18" s="23" customFormat="1" x14ac:dyDescent="0.3">
      <c r="A11" s="25" t="s">
        <v>46</v>
      </c>
      <c r="B11" s="26" t="s">
        <v>117</v>
      </c>
      <c r="C11" s="27"/>
      <c r="D11" s="27"/>
      <c r="E11" s="27"/>
      <c r="F11" s="27"/>
      <c r="G11" s="27"/>
      <c r="H11" s="27"/>
      <c r="I11" s="28"/>
      <c r="J11" s="27"/>
      <c r="K11" s="27"/>
      <c r="L11" s="27"/>
      <c r="M11" s="28"/>
      <c r="N11" s="22"/>
      <c r="O11" s="22"/>
      <c r="P11" s="22"/>
    </row>
    <row r="12" spans="1:18" s="24" customFormat="1" ht="27.6" x14ac:dyDescent="0.3">
      <c r="A12" s="42">
        <v>9</v>
      </c>
      <c r="B12" s="30" t="s">
        <v>59</v>
      </c>
      <c r="C12" s="43" t="s">
        <v>60</v>
      </c>
      <c r="D12" s="42" t="s">
        <v>6</v>
      </c>
      <c r="E12" s="42">
        <v>3000</v>
      </c>
      <c r="F12" s="42">
        <v>7</v>
      </c>
      <c r="G12" s="34">
        <f>E12*F12</f>
        <v>21000</v>
      </c>
      <c r="H12" s="34">
        <v>6.5</v>
      </c>
      <c r="I12" s="44">
        <f>1-(H12/F12)</f>
        <v>7.1428571428571397E-2</v>
      </c>
      <c r="J12" s="34">
        <f>H12*E12</f>
        <v>19500</v>
      </c>
      <c r="K12" s="34">
        <f>H12/0.85</f>
        <v>7.6470588235294121</v>
      </c>
      <c r="L12" s="34">
        <f>K12*E12</f>
        <v>22941.176470588238</v>
      </c>
      <c r="M12" s="44">
        <f>1-(H12/K12)</f>
        <v>0.15000000000000002</v>
      </c>
      <c r="N12" s="46"/>
      <c r="O12" s="46"/>
      <c r="P12" s="46"/>
    </row>
    <row r="13" spans="1:18" s="24" customFormat="1" ht="27.6" x14ac:dyDescent="0.3">
      <c r="A13" s="42">
        <v>10</v>
      </c>
      <c r="B13" s="30" t="s">
        <v>61</v>
      </c>
      <c r="C13" s="43" t="s">
        <v>62</v>
      </c>
      <c r="D13" s="42" t="s">
        <v>6</v>
      </c>
      <c r="E13" s="42">
        <v>14</v>
      </c>
      <c r="F13" s="42">
        <v>450</v>
      </c>
      <c r="G13" s="34">
        <f>E13*F13</f>
        <v>6300</v>
      </c>
      <c r="H13" s="34">
        <v>400</v>
      </c>
      <c r="I13" s="44">
        <f>1-(H13/F13)</f>
        <v>0.11111111111111116</v>
      </c>
      <c r="J13" s="34">
        <f>H13*E13</f>
        <v>5600</v>
      </c>
      <c r="K13" s="34">
        <f t="shared" ref="K13:K19" si="6">H13/$P$1</f>
        <v>588.23529411764707</v>
      </c>
      <c r="L13" s="34">
        <f>K13*E13</f>
        <v>8235.2941176470595</v>
      </c>
      <c r="M13" s="44">
        <f>1-(H13/K13)</f>
        <v>0.32000000000000006</v>
      </c>
      <c r="N13" s="46"/>
      <c r="O13" s="46"/>
      <c r="P13" s="46"/>
    </row>
    <row r="14" spans="1:18" s="24" customFormat="1" ht="27.6" x14ac:dyDescent="0.3">
      <c r="A14" s="42">
        <v>11</v>
      </c>
      <c r="B14" s="30" t="s">
        <v>63</v>
      </c>
      <c r="C14" s="43" t="s">
        <v>64</v>
      </c>
      <c r="D14" s="42" t="s">
        <v>6</v>
      </c>
      <c r="E14" s="42">
        <v>2</v>
      </c>
      <c r="F14" s="42">
        <v>1150</v>
      </c>
      <c r="G14" s="34">
        <f>E14*F14</f>
        <v>2300</v>
      </c>
      <c r="H14" s="34">
        <v>1000</v>
      </c>
      <c r="I14" s="44">
        <f>1-(H14/F14)</f>
        <v>0.13043478260869568</v>
      </c>
      <c r="J14" s="34">
        <f>H14*E14</f>
        <v>2000</v>
      </c>
      <c r="K14" s="34">
        <f t="shared" si="6"/>
        <v>1470.5882352941176</v>
      </c>
      <c r="L14" s="34">
        <f>K14*E14</f>
        <v>2941.1764705882351</v>
      </c>
      <c r="M14" s="44">
        <f>1-(H14/K14)</f>
        <v>0.31999999999999995</v>
      </c>
      <c r="N14" s="46"/>
      <c r="O14" s="46"/>
      <c r="P14" s="46"/>
    </row>
    <row r="15" spans="1:18" s="24" customFormat="1" x14ac:dyDescent="0.3">
      <c r="A15" s="42">
        <v>12</v>
      </c>
      <c r="B15" s="30">
        <v>421333</v>
      </c>
      <c r="C15" s="43" t="s">
        <v>65</v>
      </c>
      <c r="D15" s="42" t="s">
        <v>6</v>
      </c>
      <c r="E15" s="42">
        <v>70</v>
      </c>
      <c r="F15" s="42">
        <v>60</v>
      </c>
      <c r="G15" s="34">
        <f>E15*F15</f>
        <v>4200</v>
      </c>
      <c r="H15" s="34">
        <v>57</v>
      </c>
      <c r="I15" s="44">
        <f>1-(H15/F15)</f>
        <v>5.0000000000000044E-2</v>
      </c>
      <c r="J15" s="34">
        <f>H15*E15</f>
        <v>3990</v>
      </c>
      <c r="K15" s="34">
        <f t="shared" si="6"/>
        <v>83.823529411764696</v>
      </c>
      <c r="L15" s="34">
        <f>K15*E15</f>
        <v>5867.6470588235288</v>
      </c>
      <c r="M15" s="44">
        <f>1-(H15/K15)</f>
        <v>0.31999999999999995</v>
      </c>
      <c r="N15" s="46"/>
      <c r="O15" s="46"/>
      <c r="P15" s="46"/>
    </row>
    <row r="16" spans="1:18" s="23" customFormat="1" x14ac:dyDescent="0.3">
      <c r="A16" s="25" t="s">
        <v>46</v>
      </c>
      <c r="B16" s="26" t="s">
        <v>201</v>
      </c>
      <c r="C16" s="27"/>
      <c r="D16" s="27"/>
      <c r="E16" s="27"/>
      <c r="F16" s="27"/>
      <c r="G16" s="27"/>
      <c r="H16" s="27"/>
      <c r="I16" s="28"/>
      <c r="J16" s="27"/>
      <c r="K16" s="27"/>
      <c r="L16" s="27"/>
      <c r="M16" s="28"/>
      <c r="N16" s="22"/>
      <c r="O16" s="22"/>
      <c r="P16" s="22"/>
    </row>
    <row r="17" spans="1:16" s="24" customFormat="1" ht="27.6" x14ac:dyDescent="0.3">
      <c r="A17" s="42">
        <v>13</v>
      </c>
      <c r="B17" s="30" t="s">
        <v>66</v>
      </c>
      <c r="C17" s="43" t="s">
        <v>67</v>
      </c>
      <c r="D17" s="42" t="s">
        <v>6</v>
      </c>
      <c r="E17" s="42">
        <v>2</v>
      </c>
      <c r="F17" s="42">
        <v>5000</v>
      </c>
      <c r="G17" s="34">
        <f>E17*F17</f>
        <v>10000</v>
      </c>
      <c r="H17" s="34">
        <v>4300</v>
      </c>
      <c r="I17" s="44">
        <f>1-(H17/F17)</f>
        <v>0.14000000000000001</v>
      </c>
      <c r="J17" s="34">
        <f>H17*E17</f>
        <v>8600</v>
      </c>
      <c r="K17" s="34">
        <f t="shared" si="6"/>
        <v>6323.5294117647054</v>
      </c>
      <c r="L17" s="34">
        <f>K17*E17</f>
        <v>12647.058823529411</v>
      </c>
      <c r="M17" s="44">
        <f>1-(H17/K17)</f>
        <v>0.31999999999999995</v>
      </c>
      <c r="N17" s="46"/>
      <c r="O17" s="46"/>
      <c r="P17" s="46"/>
    </row>
    <row r="18" spans="1:16" s="24" customFormat="1" ht="27.6" x14ac:dyDescent="0.3">
      <c r="A18" s="42">
        <v>14</v>
      </c>
      <c r="B18" s="30" t="s">
        <v>68</v>
      </c>
      <c r="C18" s="43" t="s">
        <v>69</v>
      </c>
      <c r="D18" s="42" t="s">
        <v>6</v>
      </c>
      <c r="E18" s="42">
        <v>4</v>
      </c>
      <c r="F18" s="42">
        <v>3300</v>
      </c>
      <c r="G18" s="34">
        <f>E18*F18</f>
        <v>13200</v>
      </c>
      <c r="H18" s="34">
        <v>3000</v>
      </c>
      <c r="I18" s="44">
        <f>1-(H18/F18)</f>
        <v>9.0909090909090939E-2</v>
      </c>
      <c r="J18" s="34">
        <f>H18*E18</f>
        <v>12000</v>
      </c>
      <c r="K18" s="34">
        <f t="shared" si="6"/>
        <v>4411.7647058823522</v>
      </c>
      <c r="L18" s="34">
        <f>K18*E18</f>
        <v>17647.058823529409</v>
      </c>
      <c r="M18" s="44">
        <f>1-(H18/K18)</f>
        <v>0.31999999999999984</v>
      </c>
      <c r="N18" s="47"/>
      <c r="O18" s="46"/>
      <c r="P18" s="46"/>
    </row>
    <row r="19" spans="1:16" s="23" customFormat="1" x14ac:dyDescent="0.3">
      <c r="A19" s="42">
        <v>15</v>
      </c>
      <c r="B19" s="30" t="s">
        <v>70</v>
      </c>
      <c r="C19" s="31" t="s">
        <v>71</v>
      </c>
      <c r="D19" s="42" t="s">
        <v>6</v>
      </c>
      <c r="E19" s="29">
        <f>E17*2</f>
        <v>4</v>
      </c>
      <c r="F19" s="29">
        <v>125</v>
      </c>
      <c r="G19" s="34">
        <f>E19*F19</f>
        <v>500</v>
      </c>
      <c r="H19" s="34">
        <v>110</v>
      </c>
      <c r="I19" s="44">
        <f>1-(H19/F19)</f>
        <v>0.12</v>
      </c>
      <c r="J19" s="34">
        <f>H19*E19</f>
        <v>440</v>
      </c>
      <c r="K19" s="34">
        <f t="shared" si="6"/>
        <v>161.76470588235293</v>
      </c>
      <c r="L19" s="34">
        <f>K19*E19</f>
        <v>647.05882352941171</v>
      </c>
      <c r="M19" s="44">
        <f>1-(H19/K19)</f>
        <v>0.31999999999999995</v>
      </c>
      <c r="N19" s="22"/>
      <c r="O19" s="22"/>
      <c r="P19" s="22"/>
    </row>
    <row r="20" spans="1:16" s="23" customFormat="1" x14ac:dyDescent="0.3">
      <c r="A20" s="25"/>
      <c r="B20" s="26" t="s">
        <v>202</v>
      </c>
      <c r="C20" s="27"/>
      <c r="D20" s="27"/>
      <c r="E20" s="27"/>
      <c r="F20" s="27"/>
      <c r="G20" s="27"/>
      <c r="H20" s="27"/>
      <c r="I20" s="28"/>
      <c r="J20" s="27"/>
      <c r="K20" s="27"/>
      <c r="L20" s="27"/>
      <c r="M20" s="28"/>
      <c r="N20" s="22"/>
      <c r="O20" s="22"/>
      <c r="P20" s="22"/>
    </row>
    <row r="21" spans="1:16" s="24" customFormat="1" ht="27.6" x14ac:dyDescent="0.3">
      <c r="A21" s="42">
        <v>16</v>
      </c>
      <c r="B21" s="30" t="s">
        <v>191</v>
      </c>
      <c r="C21" s="43" t="s">
        <v>192</v>
      </c>
      <c r="D21" s="42" t="s">
        <v>6</v>
      </c>
      <c r="E21" s="42">
        <v>10</v>
      </c>
      <c r="F21" s="42">
        <v>2800</v>
      </c>
      <c r="G21" s="34">
        <f>E21*F21</f>
        <v>28000</v>
      </c>
      <c r="H21" s="42">
        <v>2800</v>
      </c>
      <c r="I21" s="44">
        <f>1-(H21/F21)</f>
        <v>0</v>
      </c>
      <c r="J21" s="34">
        <f>H21*E21</f>
        <v>28000</v>
      </c>
      <c r="K21" s="34">
        <f t="shared" ref="K21:K23" si="7">H21/$P$1</f>
        <v>4117.6470588235288</v>
      </c>
      <c r="L21" s="34">
        <f>K21*E21</f>
        <v>41176.470588235286</v>
      </c>
      <c r="M21" s="44">
        <f>1-(H21/K21)</f>
        <v>0.31999999999999995</v>
      </c>
      <c r="N21" s="46"/>
      <c r="O21" s="46"/>
      <c r="P21" s="46"/>
    </row>
    <row r="22" spans="1:16" s="24" customFormat="1" ht="27.6" x14ac:dyDescent="0.3">
      <c r="A22" s="42">
        <v>17</v>
      </c>
      <c r="B22" s="30" t="s">
        <v>193</v>
      </c>
      <c r="C22" s="43" t="s">
        <v>194</v>
      </c>
      <c r="D22" s="42" t="s">
        <v>6</v>
      </c>
      <c r="E22" s="42">
        <v>20</v>
      </c>
      <c r="F22" s="42">
        <v>1850</v>
      </c>
      <c r="G22" s="34">
        <f>E22*F22</f>
        <v>37000</v>
      </c>
      <c r="H22" s="42">
        <v>1850</v>
      </c>
      <c r="I22" s="44">
        <f>1-(H22/F22)</f>
        <v>0</v>
      </c>
      <c r="J22" s="34">
        <f>H22*E22</f>
        <v>37000</v>
      </c>
      <c r="K22" s="34">
        <f t="shared" si="7"/>
        <v>2720.5882352941176</v>
      </c>
      <c r="L22" s="34">
        <f>K22*E22</f>
        <v>54411.76470588235</v>
      </c>
      <c r="M22" s="44">
        <f>1-(H22/K22)</f>
        <v>0.31999999999999995</v>
      </c>
      <c r="N22" s="47"/>
      <c r="O22" s="46"/>
      <c r="P22" s="46"/>
    </row>
    <row r="23" spans="1:16" s="23" customFormat="1" x14ac:dyDescent="0.3">
      <c r="A23" s="42">
        <v>18</v>
      </c>
      <c r="B23" s="30" t="s">
        <v>195</v>
      </c>
      <c r="C23" s="31" t="s">
        <v>196</v>
      </c>
      <c r="D23" s="42" t="s">
        <v>6</v>
      </c>
      <c r="E23" s="29">
        <f>E21*2</f>
        <v>20</v>
      </c>
      <c r="F23" s="29">
        <v>100</v>
      </c>
      <c r="G23" s="34">
        <f>E23*F23</f>
        <v>2000</v>
      </c>
      <c r="H23" s="29">
        <v>100</v>
      </c>
      <c r="I23" s="44">
        <f>1-(H23/F23)</f>
        <v>0</v>
      </c>
      <c r="J23" s="34">
        <f>H23*E23</f>
        <v>2000</v>
      </c>
      <c r="K23" s="34">
        <f t="shared" si="7"/>
        <v>147.05882352941177</v>
      </c>
      <c r="L23" s="34">
        <f>K23*E23</f>
        <v>2941.1764705882351</v>
      </c>
      <c r="M23" s="44">
        <f>1-(H23/K23)</f>
        <v>0.32000000000000006</v>
      </c>
      <c r="N23" s="22"/>
      <c r="O23" s="22"/>
      <c r="P23" s="22"/>
    </row>
    <row r="24" spans="1:16" s="23" customFormat="1" x14ac:dyDescent="0.3">
      <c r="A24" s="25"/>
      <c r="B24" s="26" t="s">
        <v>203</v>
      </c>
      <c r="C24" s="27"/>
      <c r="D24" s="27"/>
      <c r="E24" s="27"/>
      <c r="F24" s="27"/>
      <c r="G24" s="27"/>
      <c r="H24" s="27"/>
      <c r="I24" s="28"/>
      <c r="J24" s="27"/>
      <c r="K24" s="27"/>
      <c r="L24" s="27"/>
      <c r="M24" s="28"/>
      <c r="N24" s="22"/>
      <c r="O24" s="22"/>
      <c r="P24" s="22"/>
    </row>
    <row r="25" spans="1:16" s="24" customFormat="1" ht="27.6" x14ac:dyDescent="0.3">
      <c r="A25" s="42">
        <v>19</v>
      </c>
      <c r="B25" s="30" t="s">
        <v>197</v>
      </c>
      <c r="C25" s="43" t="s">
        <v>198</v>
      </c>
      <c r="D25" s="42" t="s">
        <v>6</v>
      </c>
      <c r="E25" s="42">
        <v>4</v>
      </c>
      <c r="F25" s="42">
        <v>1350</v>
      </c>
      <c r="G25" s="34">
        <f>E25*F25</f>
        <v>5400</v>
      </c>
      <c r="H25" s="42">
        <v>1350</v>
      </c>
      <c r="I25" s="44">
        <f>1-(H25/F25)</f>
        <v>0</v>
      </c>
      <c r="J25" s="34">
        <f>H25*E25</f>
        <v>5400</v>
      </c>
      <c r="K25" s="34">
        <f t="shared" ref="K25:K26" si="8">H25/$P$1</f>
        <v>1985.2941176470588</v>
      </c>
      <c r="L25" s="34">
        <f>K25*E25</f>
        <v>7941.1764705882351</v>
      </c>
      <c r="M25" s="44">
        <f>1-(H25/K25)</f>
        <v>0.31999999999999995</v>
      </c>
      <c r="N25" s="46"/>
      <c r="O25" s="46"/>
      <c r="P25" s="46"/>
    </row>
    <row r="26" spans="1:16" s="24" customFormat="1" ht="27.6" x14ac:dyDescent="0.3">
      <c r="A26" s="42">
        <v>20</v>
      </c>
      <c r="B26" s="30" t="s">
        <v>199</v>
      </c>
      <c r="C26" s="43" t="s">
        <v>200</v>
      </c>
      <c r="D26" s="42" t="s">
        <v>6</v>
      </c>
      <c r="E26" s="42">
        <v>8</v>
      </c>
      <c r="F26" s="42">
        <v>950</v>
      </c>
      <c r="G26" s="34">
        <f>E26*F26</f>
        <v>7600</v>
      </c>
      <c r="H26" s="42">
        <v>950</v>
      </c>
      <c r="I26" s="44">
        <f>1-(H26/F26)</f>
        <v>0</v>
      </c>
      <c r="J26" s="34">
        <f>H26*E26</f>
        <v>7600</v>
      </c>
      <c r="K26" s="34">
        <f t="shared" si="8"/>
        <v>1397.0588235294117</v>
      </c>
      <c r="L26" s="34">
        <f>K26*E26</f>
        <v>11176.470588235294</v>
      </c>
      <c r="M26" s="44">
        <f>1-(H26/K26)</f>
        <v>0.31999999999999995</v>
      </c>
      <c r="N26" s="47"/>
      <c r="O26" s="46"/>
      <c r="P26" s="46"/>
    </row>
    <row r="27" spans="1:16" s="23" customFormat="1" x14ac:dyDescent="0.3">
      <c r="A27" s="25" t="s">
        <v>46</v>
      </c>
      <c r="B27" s="26" t="s">
        <v>119</v>
      </c>
      <c r="C27" s="27"/>
      <c r="D27" s="27"/>
      <c r="E27" s="27"/>
      <c r="F27" s="27"/>
      <c r="G27" s="27"/>
      <c r="H27" s="27"/>
      <c r="I27" s="28"/>
      <c r="J27" s="27"/>
      <c r="K27" s="27"/>
      <c r="L27" s="27"/>
      <c r="M27" s="28"/>
      <c r="N27" s="22"/>
      <c r="O27" s="22"/>
      <c r="P27" s="22"/>
    </row>
    <row r="28" spans="1:16" s="24" customFormat="1" x14ac:dyDescent="0.3">
      <c r="A28" s="42">
        <v>21</v>
      </c>
      <c r="B28" s="30" t="s">
        <v>115</v>
      </c>
      <c r="C28" s="43" t="s">
        <v>114</v>
      </c>
      <c r="D28" s="42" t="s">
        <v>6</v>
      </c>
      <c r="E28" s="42">
        <v>4</v>
      </c>
      <c r="F28" s="42">
        <v>1800</v>
      </c>
      <c r="G28" s="34">
        <f>E28*F28</f>
        <v>7200</v>
      </c>
      <c r="H28" s="34">
        <v>1800</v>
      </c>
      <c r="I28" s="44">
        <f t="shared" si="4"/>
        <v>0</v>
      </c>
      <c r="J28" s="34">
        <f t="shared" ref="J28:J32" si="9">H28*E28</f>
        <v>7200</v>
      </c>
      <c r="K28" s="34">
        <f>H28/$P$1</f>
        <v>2647.0588235294117</v>
      </c>
      <c r="L28" s="34">
        <f t="shared" ref="L28:L32" si="10">K28*E28</f>
        <v>10588.235294117647</v>
      </c>
      <c r="M28" s="44">
        <f t="shared" ref="M28:M32" si="11">1-(H28/K28)</f>
        <v>0.31999999999999995</v>
      </c>
      <c r="N28" s="46"/>
      <c r="O28" s="46"/>
      <c r="P28" s="46"/>
    </row>
    <row r="29" spans="1:16" s="24" customFormat="1" x14ac:dyDescent="0.3">
      <c r="A29" s="42">
        <v>22</v>
      </c>
      <c r="B29" s="30" t="s">
        <v>204</v>
      </c>
      <c r="C29" s="43" t="s">
        <v>205</v>
      </c>
      <c r="D29" s="42" t="s">
        <v>6</v>
      </c>
      <c r="E29" s="42">
        <v>3</v>
      </c>
      <c r="F29" s="42">
        <v>1200</v>
      </c>
      <c r="G29" s="34">
        <f t="shared" ref="G29:G32" si="12">E29*F29</f>
        <v>3600</v>
      </c>
      <c r="H29" s="34">
        <v>1200</v>
      </c>
      <c r="I29" s="44">
        <f t="shared" si="4"/>
        <v>0</v>
      </c>
      <c r="J29" s="34">
        <f t="shared" si="9"/>
        <v>3600</v>
      </c>
      <c r="K29" s="34">
        <f t="shared" ref="K29:K32" si="13">H29/$P$1</f>
        <v>1764.705882352941</v>
      </c>
      <c r="L29" s="34">
        <f t="shared" si="10"/>
        <v>5294.1176470588234</v>
      </c>
      <c r="M29" s="44">
        <f t="shared" si="11"/>
        <v>0.31999999999999995</v>
      </c>
      <c r="N29" s="46"/>
      <c r="O29" s="46"/>
      <c r="P29" s="46"/>
    </row>
    <row r="30" spans="1:16" s="24" customFormat="1" x14ac:dyDescent="0.3">
      <c r="A30" s="42">
        <v>23</v>
      </c>
      <c r="B30" s="30" t="s">
        <v>208</v>
      </c>
      <c r="C30" s="43" t="s">
        <v>207</v>
      </c>
      <c r="D30" s="42" t="s">
        <v>6</v>
      </c>
      <c r="E30" s="42">
        <v>5</v>
      </c>
      <c r="F30" s="42">
        <v>800</v>
      </c>
      <c r="G30" s="34">
        <f t="shared" si="12"/>
        <v>4000</v>
      </c>
      <c r="H30" s="34">
        <v>800</v>
      </c>
      <c r="I30" s="44">
        <f t="shared" si="4"/>
        <v>0</v>
      </c>
      <c r="J30" s="34">
        <f t="shared" si="9"/>
        <v>4000</v>
      </c>
      <c r="K30" s="34">
        <f t="shared" si="13"/>
        <v>1176.4705882352941</v>
      </c>
      <c r="L30" s="34">
        <f t="shared" si="10"/>
        <v>5882.3529411764703</v>
      </c>
      <c r="M30" s="44">
        <f t="shared" si="11"/>
        <v>0.32000000000000006</v>
      </c>
      <c r="N30" s="46"/>
      <c r="O30" s="46"/>
      <c r="P30" s="46"/>
    </row>
    <row r="31" spans="1:16" s="24" customFormat="1" x14ac:dyDescent="0.3">
      <c r="A31" s="42">
        <v>24</v>
      </c>
      <c r="B31" s="30" t="s">
        <v>209</v>
      </c>
      <c r="C31" s="43" t="s">
        <v>206</v>
      </c>
      <c r="D31" s="42" t="s">
        <v>6</v>
      </c>
      <c r="E31" s="42">
        <v>4</v>
      </c>
      <c r="F31" s="42">
        <v>450</v>
      </c>
      <c r="G31" s="34">
        <f t="shared" si="12"/>
        <v>1800</v>
      </c>
      <c r="H31" s="34">
        <v>450</v>
      </c>
      <c r="I31" s="44">
        <f t="shared" si="4"/>
        <v>0</v>
      </c>
      <c r="J31" s="34">
        <f t="shared" si="9"/>
        <v>1800</v>
      </c>
      <c r="K31" s="34">
        <f t="shared" si="13"/>
        <v>661.76470588235293</v>
      </c>
      <c r="L31" s="34">
        <f t="shared" si="10"/>
        <v>2647.0588235294117</v>
      </c>
      <c r="M31" s="44">
        <f t="shared" si="11"/>
        <v>0.31999999999999995</v>
      </c>
      <c r="N31" s="46"/>
      <c r="O31" s="46"/>
      <c r="P31" s="46"/>
    </row>
    <row r="32" spans="1:16" s="24" customFormat="1" x14ac:dyDescent="0.3">
      <c r="A32" s="42">
        <v>25</v>
      </c>
      <c r="B32" s="30" t="s">
        <v>132</v>
      </c>
      <c r="C32" s="43" t="s">
        <v>131</v>
      </c>
      <c r="D32" s="42" t="s">
        <v>6</v>
      </c>
      <c r="E32" s="42">
        <f>(E28+E29+E30+E31)*2</f>
        <v>32</v>
      </c>
      <c r="F32" s="42">
        <v>50</v>
      </c>
      <c r="G32" s="34">
        <f t="shared" si="12"/>
        <v>1600</v>
      </c>
      <c r="H32" s="34">
        <v>50</v>
      </c>
      <c r="I32" s="44">
        <f t="shared" si="4"/>
        <v>0</v>
      </c>
      <c r="J32" s="34">
        <f t="shared" si="9"/>
        <v>1600</v>
      </c>
      <c r="K32" s="34">
        <f t="shared" si="13"/>
        <v>73.529411764705884</v>
      </c>
      <c r="L32" s="34">
        <f t="shared" si="10"/>
        <v>2352.9411764705883</v>
      </c>
      <c r="M32" s="44">
        <f t="shared" si="11"/>
        <v>0.32000000000000006</v>
      </c>
      <c r="N32" s="46"/>
      <c r="O32" s="46"/>
      <c r="P32" s="46"/>
    </row>
    <row r="33" spans="1:16" s="23" customFormat="1" x14ac:dyDescent="0.3">
      <c r="A33" s="25" t="s">
        <v>46</v>
      </c>
      <c r="B33" s="86" t="s">
        <v>247</v>
      </c>
      <c r="C33" s="86"/>
      <c r="D33" s="27"/>
      <c r="E33" s="27"/>
      <c r="F33" s="27"/>
      <c r="G33" s="27"/>
      <c r="H33" s="27"/>
      <c r="I33" s="28"/>
      <c r="J33" s="27"/>
      <c r="K33" s="27"/>
      <c r="L33" s="27"/>
      <c r="M33" s="28"/>
      <c r="N33" s="22"/>
      <c r="O33" s="22"/>
      <c r="P33" s="22"/>
    </row>
    <row r="34" spans="1:16" s="24" customFormat="1" x14ac:dyDescent="0.3">
      <c r="A34" s="42">
        <v>1</v>
      </c>
      <c r="B34" s="30" t="s">
        <v>233</v>
      </c>
      <c r="C34" s="43" t="s">
        <v>234</v>
      </c>
      <c r="D34" s="42" t="s">
        <v>6</v>
      </c>
      <c r="E34" s="42">
        <v>2</v>
      </c>
      <c r="F34" s="42">
        <v>54507.9</v>
      </c>
      <c r="G34" s="34">
        <f>E34*F34</f>
        <v>109015.8</v>
      </c>
      <c r="H34" s="42">
        <v>54507.9</v>
      </c>
      <c r="I34" s="44">
        <f>1-(H34/F34)</f>
        <v>0</v>
      </c>
      <c r="J34" s="34">
        <f>H34*E34</f>
        <v>109015.8</v>
      </c>
      <c r="K34" s="34">
        <f>H34/$R$1</f>
        <v>72677.2</v>
      </c>
      <c r="L34" s="34">
        <f>K34*E34</f>
        <v>145354.4</v>
      </c>
      <c r="M34" s="44">
        <f>1-(H34/K34)</f>
        <v>0.25</v>
      </c>
      <c r="N34" s="46"/>
      <c r="O34" s="46"/>
      <c r="P34" s="46"/>
    </row>
    <row r="35" spans="1:16" s="24" customFormat="1" x14ac:dyDescent="0.3">
      <c r="A35" s="42">
        <v>2</v>
      </c>
      <c r="B35" s="30" t="s">
        <v>235</v>
      </c>
      <c r="C35" s="43" t="s">
        <v>236</v>
      </c>
      <c r="D35" s="42" t="s">
        <v>6</v>
      </c>
      <c r="E35" s="42">
        <v>2</v>
      </c>
      <c r="F35" s="42">
        <v>6429.375</v>
      </c>
      <c r="G35" s="34">
        <f>E35*F35</f>
        <v>12858.75</v>
      </c>
      <c r="H35" s="42">
        <v>6429.375</v>
      </c>
      <c r="I35" s="44">
        <f>1-(H35/F35)</f>
        <v>0</v>
      </c>
      <c r="J35" s="34">
        <f>H35*E35</f>
        <v>12858.75</v>
      </c>
      <c r="K35" s="34">
        <f t="shared" ref="K35:K45" si="14">H35/$R$1</f>
        <v>8572.5</v>
      </c>
      <c r="L35" s="34">
        <f>K35*E35</f>
        <v>17145</v>
      </c>
      <c r="M35" s="44">
        <f>1-(H35/K35)</f>
        <v>0.25</v>
      </c>
      <c r="N35" s="47"/>
      <c r="O35" s="46"/>
      <c r="P35" s="46"/>
    </row>
    <row r="36" spans="1:16" s="23" customFormat="1" x14ac:dyDescent="0.3">
      <c r="A36" s="25" t="s">
        <v>46</v>
      </c>
      <c r="B36" s="86" t="s">
        <v>248</v>
      </c>
      <c r="C36" s="86"/>
      <c r="D36" s="27"/>
      <c r="E36" s="27"/>
      <c r="F36" s="27"/>
      <c r="G36" s="27"/>
      <c r="H36" s="27"/>
      <c r="I36" s="28"/>
      <c r="J36" s="27"/>
      <c r="K36" s="27"/>
      <c r="L36" s="27"/>
      <c r="M36" s="28"/>
      <c r="N36" s="22"/>
      <c r="O36" s="22"/>
      <c r="P36" s="22"/>
    </row>
    <row r="37" spans="1:16" s="24" customFormat="1" x14ac:dyDescent="0.3">
      <c r="A37" s="42">
        <v>3</v>
      </c>
      <c r="B37" s="30" t="s">
        <v>237</v>
      </c>
      <c r="C37" s="43" t="s">
        <v>238</v>
      </c>
      <c r="D37" s="42" t="s">
        <v>6</v>
      </c>
      <c r="E37" s="42">
        <v>36</v>
      </c>
      <c r="F37" s="42">
        <v>14998.5375</v>
      </c>
      <c r="G37" s="34">
        <f>E37*F37</f>
        <v>539947.35</v>
      </c>
      <c r="H37" s="34">
        <v>14998.5375</v>
      </c>
      <c r="I37" s="44">
        <f>1-(H37/F37)</f>
        <v>0</v>
      </c>
      <c r="J37" s="34">
        <f>H37*E37</f>
        <v>539947.35</v>
      </c>
      <c r="K37" s="34">
        <f>H37/$R$1</f>
        <v>19998.05</v>
      </c>
      <c r="L37" s="34">
        <f>K37*E37</f>
        <v>719929.79999999993</v>
      </c>
      <c r="M37" s="44">
        <f>1-(H37/K37)</f>
        <v>0.25</v>
      </c>
      <c r="N37" s="46"/>
      <c r="O37" s="46"/>
      <c r="P37" s="46"/>
    </row>
    <row r="38" spans="1:16" s="24" customFormat="1" x14ac:dyDescent="0.3">
      <c r="A38" s="42">
        <v>4</v>
      </c>
      <c r="B38" s="30" t="s">
        <v>239</v>
      </c>
      <c r="C38" s="43" t="s">
        <v>240</v>
      </c>
      <c r="D38" s="42" t="s">
        <v>6</v>
      </c>
      <c r="E38" s="42">
        <v>36</v>
      </c>
      <c r="F38" s="42">
        <v>1886.25</v>
      </c>
      <c r="G38" s="34">
        <f>E38*F38</f>
        <v>67905</v>
      </c>
      <c r="H38" s="34">
        <v>1886.25</v>
      </c>
      <c r="I38" s="44">
        <f>1-(H38/F38)</f>
        <v>0</v>
      </c>
      <c r="J38" s="34">
        <f>H38*E38</f>
        <v>67905</v>
      </c>
      <c r="K38" s="34">
        <f>H38/$R$1</f>
        <v>2515</v>
      </c>
      <c r="L38" s="34">
        <f>K38*E38</f>
        <v>90540</v>
      </c>
      <c r="M38" s="44">
        <f>1-(H38/K38)</f>
        <v>0.25</v>
      </c>
      <c r="N38" s="46"/>
      <c r="O38" s="46"/>
      <c r="P38" s="46"/>
    </row>
    <row r="39" spans="1:16" s="23" customFormat="1" x14ac:dyDescent="0.3">
      <c r="A39" s="25" t="s">
        <v>46</v>
      </c>
      <c r="B39" s="86" t="s">
        <v>249</v>
      </c>
      <c r="C39" s="86"/>
      <c r="D39" s="27"/>
      <c r="E39" s="27"/>
      <c r="F39" s="27"/>
      <c r="G39" s="27"/>
      <c r="H39" s="27"/>
      <c r="I39" s="28"/>
      <c r="J39" s="27"/>
      <c r="K39" s="27"/>
      <c r="L39" s="27"/>
      <c r="M39" s="28"/>
      <c r="N39" s="22"/>
      <c r="O39" s="22"/>
      <c r="P39" s="22"/>
    </row>
    <row r="40" spans="1:16" s="24" customFormat="1" x14ac:dyDescent="0.3">
      <c r="A40" s="42">
        <v>5</v>
      </c>
      <c r="B40" s="30" t="s">
        <v>241</v>
      </c>
      <c r="C40" s="31" t="s">
        <v>242</v>
      </c>
      <c r="D40" s="42" t="s">
        <v>6</v>
      </c>
      <c r="E40" s="42">
        <v>0</v>
      </c>
      <c r="F40" s="42">
        <v>8616.4125000000004</v>
      </c>
      <c r="G40" s="34">
        <f>E40*F40</f>
        <v>0</v>
      </c>
      <c r="H40" s="42">
        <v>8616.4125000000004</v>
      </c>
      <c r="I40" s="44">
        <f>1-(H40/F40)</f>
        <v>0</v>
      </c>
      <c r="J40" s="34">
        <f>H40*E40</f>
        <v>0</v>
      </c>
      <c r="K40" s="34">
        <f t="shared" si="14"/>
        <v>11488.550000000001</v>
      </c>
      <c r="L40" s="34">
        <f>K40*E40</f>
        <v>0</v>
      </c>
      <c r="M40" s="44">
        <f>1-(H40/K40)</f>
        <v>0.25</v>
      </c>
      <c r="N40" s="47"/>
      <c r="O40" s="46"/>
      <c r="P40" s="46"/>
    </row>
    <row r="41" spans="1:16" s="24" customFormat="1" x14ac:dyDescent="0.3">
      <c r="A41" s="42">
        <v>6</v>
      </c>
      <c r="B41" s="30" t="s">
        <v>243</v>
      </c>
      <c r="C41" s="31" t="s">
        <v>244</v>
      </c>
      <c r="D41" s="42" t="s">
        <v>6</v>
      </c>
      <c r="E41" s="42">
        <v>0</v>
      </c>
      <c r="F41" s="42">
        <v>1093.125</v>
      </c>
      <c r="G41" s="34">
        <f>E41*F41</f>
        <v>0</v>
      </c>
      <c r="H41" s="42">
        <v>1093.125</v>
      </c>
      <c r="I41" s="44">
        <f>1-(H41/F41)</f>
        <v>0</v>
      </c>
      <c r="J41" s="34">
        <f>H41*E41</f>
        <v>0</v>
      </c>
      <c r="K41" s="34">
        <f t="shared" si="14"/>
        <v>1457.5</v>
      </c>
      <c r="L41" s="34">
        <f>K41*E41</f>
        <v>0</v>
      </c>
      <c r="M41" s="44">
        <f>1-(H41/K41)</f>
        <v>0.25</v>
      </c>
      <c r="N41" s="47"/>
      <c r="O41" s="46"/>
      <c r="P41" s="46"/>
    </row>
    <row r="42" spans="1:16" s="23" customFormat="1" x14ac:dyDescent="0.3">
      <c r="A42" s="25" t="s">
        <v>46</v>
      </c>
      <c r="B42" s="86" t="s">
        <v>250</v>
      </c>
      <c r="C42" s="86"/>
      <c r="D42" s="27"/>
      <c r="E42" s="27"/>
      <c r="F42" s="27"/>
      <c r="G42" s="27"/>
      <c r="H42" s="27"/>
      <c r="I42" s="28"/>
      <c r="J42" s="27"/>
      <c r="K42" s="27"/>
      <c r="L42" s="27"/>
      <c r="M42" s="28"/>
      <c r="N42" s="22"/>
      <c r="O42" s="22"/>
      <c r="P42" s="22"/>
    </row>
    <row r="43" spans="1:16" s="23" customFormat="1" x14ac:dyDescent="0.3">
      <c r="A43" s="42">
        <v>7</v>
      </c>
      <c r="B43" s="30" t="s">
        <v>245</v>
      </c>
      <c r="C43" s="43" t="s">
        <v>246</v>
      </c>
      <c r="D43" s="42" t="s">
        <v>6</v>
      </c>
      <c r="E43" s="29">
        <v>77</v>
      </c>
      <c r="F43" s="29">
        <v>2427</v>
      </c>
      <c r="G43" s="34">
        <f>E43*F43</f>
        <v>186879</v>
      </c>
      <c r="H43" s="34">
        <v>2427</v>
      </c>
      <c r="I43" s="44">
        <f>1-(H43/F43)</f>
        <v>0</v>
      </c>
      <c r="J43" s="34">
        <f>H43*E43</f>
        <v>186879</v>
      </c>
      <c r="K43" s="34">
        <f t="shared" si="14"/>
        <v>3236</v>
      </c>
      <c r="L43" s="34">
        <f>K43*E43</f>
        <v>249172</v>
      </c>
      <c r="M43" s="44">
        <f>1-(H43/K43)</f>
        <v>0.25</v>
      </c>
      <c r="N43" s="22"/>
      <c r="O43" s="22"/>
      <c r="P43" s="22"/>
    </row>
    <row r="44" spans="1:16" s="23" customFormat="1" x14ac:dyDescent="0.3">
      <c r="A44" s="25" t="s">
        <v>46</v>
      </c>
      <c r="B44" s="86" t="s">
        <v>161</v>
      </c>
      <c r="C44" s="86"/>
      <c r="D44" s="27"/>
      <c r="E44" s="27"/>
      <c r="F44" s="27"/>
      <c r="G44" s="27"/>
      <c r="H44" s="27"/>
      <c r="I44" s="28"/>
      <c r="J44" s="27"/>
      <c r="K44" s="27"/>
      <c r="L44" s="27"/>
      <c r="M44" s="28"/>
      <c r="N44" s="22"/>
      <c r="O44" s="22"/>
      <c r="P44" s="22"/>
    </row>
    <row r="45" spans="1:16" s="23" customFormat="1" x14ac:dyDescent="0.3">
      <c r="A45" s="42">
        <v>8</v>
      </c>
      <c r="B45" s="30" t="s">
        <v>251</v>
      </c>
      <c r="C45" s="43" t="s">
        <v>252</v>
      </c>
      <c r="D45" s="42" t="s">
        <v>6</v>
      </c>
      <c r="E45" s="29">
        <v>70</v>
      </c>
      <c r="F45" s="29">
        <v>2201.1375000000003</v>
      </c>
      <c r="G45" s="34">
        <f>E45*F45</f>
        <v>154079.62500000003</v>
      </c>
      <c r="H45" s="34">
        <v>2201.1375000000003</v>
      </c>
      <c r="I45" s="44">
        <f>1-(H45/F45)</f>
        <v>0</v>
      </c>
      <c r="J45" s="34">
        <f>H45*E45</f>
        <v>154079.62500000003</v>
      </c>
      <c r="K45" s="34">
        <f t="shared" si="14"/>
        <v>2934.8500000000004</v>
      </c>
      <c r="L45" s="34">
        <f>K45*E45</f>
        <v>205439.50000000003</v>
      </c>
      <c r="M45" s="44">
        <f>1-(H45/K45)</f>
        <v>0.25</v>
      </c>
      <c r="N45" s="22"/>
      <c r="O45" s="22"/>
      <c r="P45" s="22"/>
    </row>
    <row r="46" spans="1:16" s="23" customFormat="1" x14ac:dyDescent="0.3">
      <c r="A46" s="25" t="s">
        <v>46</v>
      </c>
      <c r="B46" s="26" t="s">
        <v>47</v>
      </c>
      <c r="C46" s="27"/>
      <c r="D46" s="27"/>
      <c r="E46" s="27"/>
      <c r="F46" s="27"/>
      <c r="G46" s="27"/>
      <c r="H46" s="27"/>
      <c r="I46" s="28"/>
      <c r="J46" s="27"/>
      <c r="K46" s="27"/>
      <c r="L46" s="27"/>
      <c r="M46" s="28"/>
      <c r="N46" s="22"/>
      <c r="O46" s="22"/>
      <c r="P46" s="22"/>
    </row>
    <row r="47" spans="1:16" s="23" customFormat="1" ht="18.75" customHeight="1" x14ac:dyDescent="0.3">
      <c r="A47" s="29">
        <v>38</v>
      </c>
      <c r="B47" s="29" t="s">
        <v>11</v>
      </c>
      <c r="C47" s="36" t="s">
        <v>110</v>
      </c>
      <c r="D47" s="29" t="s">
        <v>49</v>
      </c>
      <c r="E47" s="29">
        <v>0</v>
      </c>
      <c r="F47" s="29"/>
      <c r="G47" s="32"/>
      <c r="H47" s="32">
        <f>1735*65</f>
        <v>112775</v>
      </c>
      <c r="I47" s="33"/>
      <c r="J47" s="32">
        <f>H47*E47</f>
        <v>0</v>
      </c>
      <c r="K47" s="32">
        <f>H47/0.8</f>
        <v>140968.75</v>
      </c>
      <c r="L47" s="32">
        <f>K47*E47</f>
        <v>0</v>
      </c>
      <c r="M47" s="33">
        <f>1-(H47/K47)</f>
        <v>0.19999999999999996</v>
      </c>
      <c r="N47" s="22"/>
      <c r="O47" s="22"/>
      <c r="P47" s="22"/>
    </row>
    <row r="48" spans="1:16" s="23" customFormat="1" ht="18.75" customHeight="1" x14ac:dyDescent="0.3">
      <c r="A48" s="29">
        <v>39</v>
      </c>
      <c r="B48" s="29" t="s">
        <v>11</v>
      </c>
      <c r="C48" s="36" t="s">
        <v>111</v>
      </c>
      <c r="D48" s="29" t="s">
        <v>49</v>
      </c>
      <c r="E48" s="29">
        <v>0</v>
      </c>
      <c r="F48" s="29"/>
      <c r="G48" s="32"/>
      <c r="H48" s="32">
        <f>8*4*2*2*65</f>
        <v>8320</v>
      </c>
      <c r="I48" s="33"/>
      <c r="J48" s="32">
        <f>H48*E48</f>
        <v>0</v>
      </c>
      <c r="K48" s="32">
        <f>H48/0.8</f>
        <v>10400</v>
      </c>
      <c r="L48" s="32">
        <f>K48*E48</f>
        <v>0</v>
      </c>
      <c r="M48" s="33">
        <f>1-(H48/K48)</f>
        <v>0.19999999999999996</v>
      </c>
      <c r="N48" s="22"/>
      <c r="O48" s="22"/>
      <c r="P48" s="22"/>
    </row>
    <row r="49" spans="1:16" s="23" customFormat="1" ht="18.75" customHeight="1" x14ac:dyDescent="0.3">
      <c r="A49" s="29">
        <v>40</v>
      </c>
      <c r="B49" s="29" t="s">
        <v>11</v>
      </c>
      <c r="C49" s="36" t="s">
        <v>113</v>
      </c>
      <c r="D49" s="29" t="s">
        <v>49</v>
      </c>
      <c r="E49" s="29">
        <v>0</v>
      </c>
      <c r="F49" s="29"/>
      <c r="G49" s="32"/>
      <c r="H49" s="32">
        <f>10*1200</f>
        <v>12000</v>
      </c>
      <c r="I49" s="33"/>
      <c r="J49" s="32">
        <f>H49*E49</f>
        <v>0</v>
      </c>
      <c r="K49" s="32">
        <f>H49/0.8</f>
        <v>15000</v>
      </c>
      <c r="L49" s="32">
        <f>K49*E49</f>
        <v>0</v>
      </c>
      <c r="M49" s="33">
        <f>1-(H49/K49)</f>
        <v>0.19999999999999996</v>
      </c>
      <c r="N49" s="22"/>
      <c r="O49" s="22"/>
      <c r="P49" s="22"/>
    </row>
    <row r="50" spans="1:16" s="23" customFormat="1" ht="18.75" customHeight="1" x14ac:dyDescent="0.3">
      <c r="A50" s="29">
        <v>41</v>
      </c>
      <c r="B50" s="29" t="s">
        <v>11</v>
      </c>
      <c r="C50" s="36" t="s">
        <v>112</v>
      </c>
      <c r="D50" s="29" t="s">
        <v>49</v>
      </c>
      <c r="E50" s="29">
        <v>0</v>
      </c>
      <c r="F50" s="29"/>
      <c r="G50" s="32"/>
      <c r="H50" s="32">
        <f>49*1200</f>
        <v>58800</v>
      </c>
      <c r="I50" s="33"/>
      <c r="J50" s="32">
        <f>H50*E50</f>
        <v>0</v>
      </c>
      <c r="K50" s="32">
        <f>H50/0.8</f>
        <v>73500</v>
      </c>
      <c r="L50" s="32">
        <f>K50*E50</f>
        <v>0</v>
      </c>
      <c r="M50" s="33">
        <f>1-(H50/K50)</f>
        <v>0.19999999999999996</v>
      </c>
      <c r="N50" s="22"/>
      <c r="O50" s="22"/>
      <c r="P50" s="22"/>
    </row>
    <row r="51" spans="1:16" ht="14.4" customHeight="1" x14ac:dyDescent="0.3">
      <c r="A51" s="37"/>
      <c r="B51" s="37"/>
      <c r="C51" s="37" t="s">
        <v>50</v>
      </c>
      <c r="D51" s="52" t="s">
        <v>13</v>
      </c>
      <c r="E51" s="50"/>
      <c r="F51" s="50"/>
      <c r="G51" s="38">
        <f>SUM(G2:G50)</f>
        <v>1563118.5249999999</v>
      </c>
      <c r="H51" s="51"/>
      <c r="I51" s="39"/>
      <c r="J51" s="38">
        <f>SUM(J2:J50)</f>
        <v>1514241.5249999999</v>
      </c>
      <c r="K51" s="38" t="s">
        <v>1</v>
      </c>
      <c r="L51" s="38">
        <f>SUM(L2:L50)</f>
        <v>2020207.1705882351</v>
      </c>
      <c r="M51" s="58">
        <f>1-(J51/L51)</f>
        <v>0.25045235605262717</v>
      </c>
    </row>
    <row r="54" spans="1:16" x14ac:dyDescent="0.3">
      <c r="J54" s="44">
        <f>1-(J51/G51)</f>
        <v>3.126890201752297E-2</v>
      </c>
    </row>
    <row r="55" spans="1:16" x14ac:dyDescent="0.3">
      <c r="H55" s="45">
        <f>65/0.8</f>
        <v>81.25</v>
      </c>
    </row>
    <row r="57" spans="1:16" x14ac:dyDescent="0.3">
      <c r="G57" s="45" t="s">
        <v>180</v>
      </c>
      <c r="H57" s="45">
        <f>SUM(J2:J45)</f>
        <v>1514241.5249999999</v>
      </c>
    </row>
    <row r="58" spans="1:16" x14ac:dyDescent="0.3">
      <c r="G58" s="45" t="s">
        <v>181</v>
      </c>
      <c r="H58" s="45">
        <f>SUM(L2:L45)</f>
        <v>2020207.1705882351</v>
      </c>
    </row>
  </sheetData>
  <pageMargins left="0.7" right="0.7" top="0.75" bottom="0.75" header="0.3" footer="0.3"/>
  <pageSetup paperSize="9" scale="3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C109-700E-4B7F-9FA1-7D268A71ECDF}">
  <sheetPr>
    <tabColor rgb="FF92D050"/>
    <pageSetUpPr fitToPage="1"/>
  </sheetPr>
  <dimension ref="A1:P39"/>
  <sheetViews>
    <sheetView topLeftCell="A7" zoomScale="115" zoomScaleNormal="115" workbookViewId="0">
      <selection activeCell="E6" sqref="E6"/>
    </sheetView>
  </sheetViews>
  <sheetFormatPr defaultRowHeight="14.4" x14ac:dyDescent="0.3"/>
  <cols>
    <col min="1" max="1" width="4" style="40" bestFit="1" customWidth="1"/>
    <col min="2" max="2" width="16.44140625" style="40" customWidth="1"/>
    <col min="3" max="3" width="69.33203125" style="40" customWidth="1"/>
    <col min="4" max="4" width="19.33203125" style="40" bestFit="1" customWidth="1"/>
    <col min="5" max="5" width="10" style="40" bestFit="1" customWidth="1"/>
    <col min="6" max="6" width="10.109375" style="40" hidden="1" customWidth="1"/>
    <col min="7" max="7" width="13.88671875" style="45" hidden="1" customWidth="1"/>
    <col min="8" max="8" width="13.5546875" style="45" customWidth="1"/>
    <col min="9" max="9" width="7.6640625" style="41" hidden="1" customWidth="1"/>
    <col min="10" max="10" width="13.88671875" style="45" customWidth="1"/>
    <col min="11" max="11" width="11.44140625" style="45" customWidth="1"/>
    <col min="12" max="12" width="13.88671875" style="45" customWidth="1"/>
    <col min="13" max="13" width="7" style="41" bestFit="1" customWidth="1"/>
    <col min="14" max="14" width="9.109375" bestFit="1" customWidth="1"/>
  </cols>
  <sheetData>
    <row r="1" spans="1:16" ht="27.6" x14ac:dyDescent="0.3">
      <c r="A1" s="37" t="s">
        <v>0</v>
      </c>
      <c r="B1" s="37" t="s">
        <v>3</v>
      </c>
      <c r="C1" s="37" t="s">
        <v>2</v>
      </c>
      <c r="D1" s="37" t="s">
        <v>4</v>
      </c>
      <c r="E1" s="37" t="s">
        <v>5</v>
      </c>
      <c r="F1" s="38" t="s">
        <v>72</v>
      </c>
      <c r="G1" s="38" t="s">
        <v>8</v>
      </c>
      <c r="H1" s="38" t="s">
        <v>74</v>
      </c>
      <c r="I1" s="37" t="s">
        <v>14</v>
      </c>
      <c r="J1" s="38" t="s">
        <v>8</v>
      </c>
      <c r="K1" s="38" t="s">
        <v>9</v>
      </c>
      <c r="L1" s="38" t="s">
        <v>8</v>
      </c>
      <c r="M1" s="37" t="s">
        <v>14</v>
      </c>
      <c r="N1">
        <v>3.75</v>
      </c>
      <c r="P1">
        <v>0.75</v>
      </c>
    </row>
    <row r="2" spans="1:16" s="23" customFormat="1" x14ac:dyDescent="0.3">
      <c r="A2" s="25" t="s">
        <v>46</v>
      </c>
      <c r="B2" s="26" t="s">
        <v>109</v>
      </c>
      <c r="C2" s="27"/>
      <c r="D2" s="27"/>
      <c r="E2" s="27"/>
      <c r="F2" s="27"/>
      <c r="G2" s="27"/>
      <c r="H2" s="27"/>
      <c r="I2" s="28"/>
      <c r="J2" s="27"/>
      <c r="K2" s="27"/>
      <c r="L2" s="27"/>
      <c r="M2" s="28"/>
      <c r="N2" s="22"/>
      <c r="O2" s="22"/>
      <c r="P2" s="22"/>
    </row>
    <row r="3" spans="1:16" s="23" customFormat="1" x14ac:dyDescent="0.3">
      <c r="A3" s="42">
        <v>1</v>
      </c>
      <c r="B3" s="30" t="s">
        <v>75</v>
      </c>
      <c r="C3" s="31" t="s">
        <v>76</v>
      </c>
      <c r="D3" s="42" t="s">
        <v>6</v>
      </c>
      <c r="E3" s="29">
        <v>1</v>
      </c>
      <c r="F3" s="29"/>
      <c r="G3" s="34">
        <f>E3*F3</f>
        <v>0</v>
      </c>
      <c r="H3" s="34">
        <v>7044.81</v>
      </c>
      <c r="I3" s="44" t="e">
        <f>1-(H3/F3)</f>
        <v>#DIV/0!</v>
      </c>
      <c r="J3" s="34">
        <f>H3*E3</f>
        <v>7044.81</v>
      </c>
      <c r="K3" s="34">
        <f>H3/$P$1</f>
        <v>9393.08</v>
      </c>
      <c r="L3" s="34">
        <f>K3*E3</f>
        <v>9393.08</v>
      </c>
      <c r="M3" s="44">
        <f>1-(H3/K3)</f>
        <v>0.25</v>
      </c>
      <c r="N3" s="22"/>
      <c r="O3" s="22"/>
      <c r="P3" s="22"/>
    </row>
    <row r="4" spans="1:16" s="24" customFormat="1" x14ac:dyDescent="0.3">
      <c r="A4" s="42">
        <v>2</v>
      </c>
      <c r="B4" s="48" t="s">
        <v>77</v>
      </c>
      <c r="C4" s="49" t="s">
        <v>78</v>
      </c>
      <c r="D4" s="42" t="s">
        <v>6</v>
      </c>
      <c r="E4" s="42">
        <v>1</v>
      </c>
      <c r="F4" s="34"/>
      <c r="G4" s="34">
        <f>E4*F4</f>
        <v>0</v>
      </c>
      <c r="H4" s="34">
        <v>2030.55</v>
      </c>
      <c r="I4" s="44" t="e">
        <f>1-(H4/F4)</f>
        <v>#DIV/0!</v>
      </c>
      <c r="J4" s="34">
        <f t="shared" ref="J4:J29" si="0">H4*E4</f>
        <v>2030.55</v>
      </c>
      <c r="K4" s="34">
        <f>H4/$P$1</f>
        <v>2707.4</v>
      </c>
      <c r="L4" s="34">
        <f t="shared" ref="L4:L29" si="1">K4*E4</f>
        <v>2707.4</v>
      </c>
      <c r="M4" s="44">
        <f t="shared" ref="M4:M29" si="2">1-(H4/K4)</f>
        <v>0.25</v>
      </c>
      <c r="N4" s="46"/>
      <c r="O4" s="46"/>
      <c r="P4" s="46"/>
    </row>
    <row r="5" spans="1:16" s="24" customFormat="1" x14ac:dyDescent="0.3">
      <c r="A5" s="42">
        <v>3</v>
      </c>
      <c r="B5" s="30" t="s">
        <v>79</v>
      </c>
      <c r="C5" s="43" t="s">
        <v>80</v>
      </c>
      <c r="D5" s="42" t="s">
        <v>6</v>
      </c>
      <c r="E5" s="42">
        <v>1</v>
      </c>
      <c r="F5" s="42"/>
      <c r="G5" s="34">
        <f t="shared" ref="G5:G29" si="3">E5*F5</f>
        <v>0</v>
      </c>
      <c r="H5" s="34">
        <v>1939.86</v>
      </c>
      <c r="I5" s="44" t="e">
        <f t="shared" ref="I5:I29" si="4">1-(H5/F5)</f>
        <v>#DIV/0!</v>
      </c>
      <c r="J5" s="34">
        <f t="shared" si="0"/>
        <v>1939.86</v>
      </c>
      <c r="K5" s="34">
        <f t="shared" ref="K5:K10" si="5">H5/$P$1</f>
        <v>2586.48</v>
      </c>
      <c r="L5" s="34">
        <f t="shared" si="1"/>
        <v>2586.48</v>
      </c>
      <c r="M5" s="44">
        <f t="shared" si="2"/>
        <v>0.25</v>
      </c>
      <c r="N5" s="46"/>
      <c r="O5" s="46"/>
      <c r="P5" s="46"/>
    </row>
    <row r="6" spans="1:16" s="24" customFormat="1" x14ac:dyDescent="0.3">
      <c r="A6" s="42">
        <v>4</v>
      </c>
      <c r="B6" s="30" t="s">
        <v>81</v>
      </c>
      <c r="C6" s="43" t="s">
        <v>82</v>
      </c>
      <c r="D6" s="42" t="s">
        <v>6</v>
      </c>
      <c r="E6" s="42">
        <v>53</v>
      </c>
      <c r="F6" s="42"/>
      <c r="G6" s="34">
        <f t="shared" si="3"/>
        <v>0</v>
      </c>
      <c r="H6" s="34">
        <v>85.24</v>
      </c>
      <c r="I6" s="44" t="e">
        <f t="shared" si="4"/>
        <v>#DIV/0!</v>
      </c>
      <c r="J6" s="34">
        <f t="shared" si="0"/>
        <v>4517.7199999999993</v>
      </c>
      <c r="K6" s="34">
        <f t="shared" si="5"/>
        <v>113.65333333333332</v>
      </c>
      <c r="L6" s="34">
        <f t="shared" si="1"/>
        <v>6023.6266666666661</v>
      </c>
      <c r="M6" s="44">
        <f t="shared" si="2"/>
        <v>0.25</v>
      </c>
      <c r="N6" s="46"/>
      <c r="O6" s="46"/>
      <c r="P6" s="46"/>
    </row>
    <row r="7" spans="1:16" s="24" customFormat="1" x14ac:dyDescent="0.3">
      <c r="A7" s="42">
        <v>5</v>
      </c>
      <c r="B7" s="30" t="s">
        <v>83</v>
      </c>
      <c r="C7" s="31" t="s">
        <v>84</v>
      </c>
      <c r="D7" s="42" t="s">
        <v>6</v>
      </c>
      <c r="E7" s="42">
        <v>2</v>
      </c>
      <c r="F7" s="42"/>
      <c r="G7" s="34">
        <f t="shared" si="3"/>
        <v>0</v>
      </c>
      <c r="H7" s="34">
        <v>633.47</v>
      </c>
      <c r="I7" s="44" t="e">
        <f t="shared" si="4"/>
        <v>#DIV/0!</v>
      </c>
      <c r="J7" s="34">
        <f t="shared" si="0"/>
        <v>1266.94</v>
      </c>
      <c r="K7" s="34">
        <f t="shared" si="5"/>
        <v>844.62666666666667</v>
      </c>
      <c r="L7" s="34">
        <f t="shared" si="1"/>
        <v>1689.2533333333333</v>
      </c>
      <c r="M7" s="44">
        <f t="shared" si="2"/>
        <v>0.25</v>
      </c>
      <c r="N7" s="46"/>
      <c r="O7" s="46"/>
      <c r="P7" s="46"/>
    </row>
    <row r="8" spans="1:16" s="24" customFormat="1" x14ac:dyDescent="0.3">
      <c r="A8" s="42">
        <v>6</v>
      </c>
      <c r="B8" s="30" t="s">
        <v>85</v>
      </c>
      <c r="C8" s="31" t="s">
        <v>86</v>
      </c>
      <c r="D8" s="42" t="s">
        <v>6</v>
      </c>
      <c r="E8" s="42">
        <v>2</v>
      </c>
      <c r="F8" s="42"/>
      <c r="G8" s="34">
        <f t="shared" si="3"/>
        <v>0</v>
      </c>
      <c r="H8" s="34">
        <v>337.62</v>
      </c>
      <c r="I8" s="44" t="e">
        <f t="shared" si="4"/>
        <v>#DIV/0!</v>
      </c>
      <c r="J8" s="34">
        <f t="shared" si="0"/>
        <v>675.24</v>
      </c>
      <c r="K8" s="34">
        <f t="shared" si="5"/>
        <v>450.16</v>
      </c>
      <c r="L8" s="34">
        <f t="shared" si="1"/>
        <v>900.32</v>
      </c>
      <c r="M8" s="44">
        <f t="shared" si="2"/>
        <v>0.25</v>
      </c>
      <c r="N8" s="46"/>
      <c r="O8" s="46"/>
      <c r="P8" s="46"/>
    </row>
    <row r="9" spans="1:16" s="24" customFormat="1" x14ac:dyDescent="0.3">
      <c r="A9" s="42">
        <v>7</v>
      </c>
      <c r="B9" s="30" t="s">
        <v>87</v>
      </c>
      <c r="C9" s="43" t="s">
        <v>88</v>
      </c>
      <c r="D9" s="42" t="s">
        <v>6</v>
      </c>
      <c r="E9" s="42">
        <v>1</v>
      </c>
      <c r="F9" s="42"/>
      <c r="G9" s="34">
        <f t="shared" si="3"/>
        <v>0</v>
      </c>
      <c r="H9" s="34">
        <v>205.53</v>
      </c>
      <c r="I9" s="44" t="e">
        <f t="shared" si="4"/>
        <v>#DIV/0!</v>
      </c>
      <c r="J9" s="34">
        <f t="shared" si="0"/>
        <v>205.53</v>
      </c>
      <c r="K9" s="34">
        <f t="shared" si="5"/>
        <v>274.04000000000002</v>
      </c>
      <c r="L9" s="34">
        <f t="shared" si="1"/>
        <v>274.04000000000002</v>
      </c>
      <c r="M9" s="44">
        <f t="shared" si="2"/>
        <v>0.25</v>
      </c>
      <c r="N9" s="46"/>
      <c r="O9" s="46"/>
      <c r="P9" s="46"/>
    </row>
    <row r="10" spans="1:16" s="24" customFormat="1" x14ac:dyDescent="0.3">
      <c r="A10" s="42">
        <v>8</v>
      </c>
      <c r="B10" s="30" t="s">
        <v>89</v>
      </c>
      <c r="C10" s="43" t="s">
        <v>90</v>
      </c>
      <c r="D10" s="42" t="s">
        <v>6</v>
      </c>
      <c r="E10" s="42">
        <v>1</v>
      </c>
      <c r="F10" s="42"/>
      <c r="G10" s="34">
        <f t="shared" si="3"/>
        <v>0</v>
      </c>
      <c r="H10" s="34">
        <v>318.05</v>
      </c>
      <c r="I10" s="44" t="e">
        <f t="shared" si="4"/>
        <v>#DIV/0!</v>
      </c>
      <c r="J10" s="34">
        <f t="shared" si="0"/>
        <v>318.05</v>
      </c>
      <c r="K10" s="34">
        <f t="shared" si="5"/>
        <v>424.06666666666666</v>
      </c>
      <c r="L10" s="34">
        <f t="shared" si="1"/>
        <v>424.06666666666666</v>
      </c>
      <c r="M10" s="44">
        <f t="shared" si="2"/>
        <v>0.25</v>
      </c>
      <c r="N10" s="47"/>
      <c r="O10" s="46"/>
      <c r="P10" s="46"/>
    </row>
    <row r="11" spans="1:16" s="23" customFormat="1" x14ac:dyDescent="0.3">
      <c r="A11" s="25" t="s">
        <v>46</v>
      </c>
      <c r="B11" s="26" t="s">
        <v>108</v>
      </c>
      <c r="C11" s="27"/>
      <c r="D11" s="27"/>
      <c r="E11" s="27"/>
      <c r="F11" s="27"/>
      <c r="G11" s="27"/>
      <c r="H11" s="27"/>
      <c r="I11" s="28"/>
      <c r="J11" s="27"/>
      <c r="K11" s="27"/>
      <c r="L11" s="27"/>
      <c r="M11" s="28"/>
      <c r="N11" s="22"/>
      <c r="O11" s="22"/>
      <c r="P11" s="22"/>
    </row>
    <row r="12" spans="1:16" s="24" customFormat="1" x14ac:dyDescent="0.3">
      <c r="A12" s="42">
        <v>9</v>
      </c>
      <c r="B12" s="48" t="s">
        <v>75</v>
      </c>
      <c r="C12" s="49" t="s">
        <v>76</v>
      </c>
      <c r="D12" s="42" t="s">
        <v>6</v>
      </c>
      <c r="E12" s="42">
        <v>1</v>
      </c>
      <c r="F12" s="34"/>
      <c r="G12" s="34">
        <f t="shared" ref="G12:G19" si="6">E12*F12</f>
        <v>0</v>
      </c>
      <c r="H12" s="34">
        <v>7044.81</v>
      </c>
      <c r="I12" s="44" t="e">
        <f t="shared" ref="I12:I19" si="7">1-(H12/F12)</f>
        <v>#DIV/0!</v>
      </c>
      <c r="J12" s="34">
        <f t="shared" ref="J12:J18" si="8">H12*E12</f>
        <v>7044.81</v>
      </c>
      <c r="K12" s="34">
        <f>H12/$P$1</f>
        <v>9393.08</v>
      </c>
      <c r="L12" s="34">
        <f t="shared" ref="L12:L18" si="9">K12*E12</f>
        <v>9393.08</v>
      </c>
      <c r="M12" s="44">
        <f t="shared" ref="M12:M18" si="10">1-(H12/K12)</f>
        <v>0.25</v>
      </c>
      <c r="N12" s="46"/>
      <c r="O12" s="46"/>
      <c r="P12" s="46"/>
    </row>
    <row r="13" spans="1:16" s="24" customFormat="1" x14ac:dyDescent="0.3">
      <c r="A13" s="42">
        <v>10</v>
      </c>
      <c r="B13" s="30" t="s">
        <v>91</v>
      </c>
      <c r="C13" s="31" t="s">
        <v>92</v>
      </c>
      <c r="D13" s="42" t="s">
        <v>6</v>
      </c>
      <c r="E13" s="42">
        <v>1</v>
      </c>
      <c r="F13" s="42"/>
      <c r="G13" s="34">
        <f t="shared" si="6"/>
        <v>0</v>
      </c>
      <c r="H13" s="34">
        <v>5990.02</v>
      </c>
      <c r="I13" s="44" t="e">
        <f t="shared" si="7"/>
        <v>#DIV/0!</v>
      </c>
      <c r="J13" s="34">
        <f t="shared" si="8"/>
        <v>5990.02</v>
      </c>
      <c r="K13" s="34">
        <f t="shared" ref="K13:K19" si="11">H13/$P$1</f>
        <v>7986.6933333333336</v>
      </c>
      <c r="L13" s="34">
        <f t="shared" si="9"/>
        <v>7986.6933333333336</v>
      </c>
      <c r="M13" s="44">
        <f t="shared" si="10"/>
        <v>0.25</v>
      </c>
      <c r="N13" s="46"/>
      <c r="O13" s="46"/>
      <c r="P13" s="46"/>
    </row>
    <row r="14" spans="1:16" s="24" customFormat="1" x14ac:dyDescent="0.3">
      <c r="A14" s="42">
        <v>11</v>
      </c>
      <c r="B14" s="30" t="s">
        <v>77</v>
      </c>
      <c r="C14" s="31" t="s">
        <v>78</v>
      </c>
      <c r="D14" s="42" t="s">
        <v>6</v>
      </c>
      <c r="E14" s="42">
        <v>1</v>
      </c>
      <c r="F14" s="42"/>
      <c r="G14" s="34">
        <f t="shared" si="6"/>
        <v>0</v>
      </c>
      <c r="H14" s="34">
        <v>2030.55</v>
      </c>
      <c r="I14" s="44" t="e">
        <f t="shared" si="7"/>
        <v>#DIV/0!</v>
      </c>
      <c r="J14" s="34">
        <f t="shared" si="8"/>
        <v>2030.55</v>
      </c>
      <c r="K14" s="34">
        <f t="shared" si="11"/>
        <v>2707.4</v>
      </c>
      <c r="L14" s="34">
        <f t="shared" si="9"/>
        <v>2707.4</v>
      </c>
      <c r="M14" s="44">
        <f t="shared" si="10"/>
        <v>0.25</v>
      </c>
      <c r="N14" s="46"/>
      <c r="O14" s="46"/>
      <c r="P14" s="46"/>
    </row>
    <row r="15" spans="1:16" s="24" customFormat="1" x14ac:dyDescent="0.3">
      <c r="A15" s="42">
        <v>12</v>
      </c>
      <c r="B15" s="30" t="s">
        <v>79</v>
      </c>
      <c r="C15" s="43" t="s">
        <v>80</v>
      </c>
      <c r="D15" s="42" t="s">
        <v>6</v>
      </c>
      <c r="E15" s="42">
        <v>1</v>
      </c>
      <c r="F15" s="42"/>
      <c r="G15" s="34">
        <f t="shared" si="6"/>
        <v>0</v>
      </c>
      <c r="H15" s="34">
        <v>1939.86</v>
      </c>
      <c r="I15" s="44" t="e">
        <f t="shared" si="7"/>
        <v>#DIV/0!</v>
      </c>
      <c r="J15" s="34">
        <f t="shared" si="8"/>
        <v>1939.86</v>
      </c>
      <c r="K15" s="34">
        <f t="shared" si="11"/>
        <v>2586.48</v>
      </c>
      <c r="L15" s="34">
        <f t="shared" si="9"/>
        <v>2586.48</v>
      </c>
      <c r="M15" s="44">
        <f t="shared" si="10"/>
        <v>0.25</v>
      </c>
      <c r="N15" s="46"/>
      <c r="O15" s="46"/>
      <c r="P15" s="46"/>
    </row>
    <row r="16" spans="1:16" s="24" customFormat="1" x14ac:dyDescent="0.3">
      <c r="A16" s="42">
        <v>13</v>
      </c>
      <c r="B16" s="30" t="s">
        <v>81</v>
      </c>
      <c r="C16" s="43" t="s">
        <v>82</v>
      </c>
      <c r="D16" s="42" t="s">
        <v>6</v>
      </c>
      <c r="E16" s="42">
        <v>91</v>
      </c>
      <c r="F16" s="42"/>
      <c r="G16" s="34">
        <f t="shared" si="6"/>
        <v>0</v>
      </c>
      <c r="H16" s="34">
        <v>85.24</v>
      </c>
      <c r="I16" s="44" t="e">
        <f t="shared" si="7"/>
        <v>#DIV/0!</v>
      </c>
      <c r="J16" s="34">
        <f t="shared" si="8"/>
        <v>7756.8399999999992</v>
      </c>
      <c r="K16" s="34">
        <f t="shared" si="11"/>
        <v>113.65333333333332</v>
      </c>
      <c r="L16" s="34">
        <f t="shared" si="9"/>
        <v>10342.453333333333</v>
      </c>
      <c r="M16" s="44">
        <f t="shared" si="10"/>
        <v>0.25</v>
      </c>
      <c r="N16" s="46"/>
      <c r="O16" s="46"/>
      <c r="P16" s="46"/>
    </row>
    <row r="17" spans="1:16" s="24" customFormat="1" x14ac:dyDescent="0.3">
      <c r="A17" s="42">
        <v>14</v>
      </c>
      <c r="B17" s="30" t="s">
        <v>93</v>
      </c>
      <c r="C17" s="43" t="s">
        <v>94</v>
      </c>
      <c r="D17" s="42" t="s">
        <v>6</v>
      </c>
      <c r="E17" s="42">
        <v>8</v>
      </c>
      <c r="F17" s="42"/>
      <c r="G17" s="34">
        <f t="shared" si="6"/>
        <v>0</v>
      </c>
      <c r="H17" s="34">
        <v>157.85</v>
      </c>
      <c r="I17" s="44" t="e">
        <f t="shared" si="7"/>
        <v>#DIV/0!</v>
      </c>
      <c r="J17" s="34">
        <f t="shared" si="8"/>
        <v>1262.8</v>
      </c>
      <c r="K17" s="34">
        <f t="shared" si="11"/>
        <v>210.46666666666667</v>
      </c>
      <c r="L17" s="34">
        <f t="shared" si="9"/>
        <v>1683.7333333333333</v>
      </c>
      <c r="M17" s="44">
        <f t="shared" si="10"/>
        <v>0.25</v>
      </c>
      <c r="N17" s="46"/>
      <c r="O17" s="46"/>
      <c r="P17" s="46"/>
    </row>
    <row r="18" spans="1:16" s="24" customFormat="1" x14ac:dyDescent="0.3">
      <c r="A18" s="42">
        <v>15</v>
      </c>
      <c r="B18" s="30" t="s">
        <v>83</v>
      </c>
      <c r="C18" s="31" t="s">
        <v>84</v>
      </c>
      <c r="D18" s="42" t="s">
        <v>6</v>
      </c>
      <c r="E18" s="42">
        <v>2</v>
      </c>
      <c r="F18" s="42"/>
      <c r="G18" s="34">
        <f t="shared" si="6"/>
        <v>0</v>
      </c>
      <c r="H18" s="34">
        <v>633.47</v>
      </c>
      <c r="I18" s="44" t="e">
        <f t="shared" si="7"/>
        <v>#DIV/0!</v>
      </c>
      <c r="J18" s="34">
        <f t="shared" si="8"/>
        <v>1266.94</v>
      </c>
      <c r="K18" s="34">
        <f t="shared" si="11"/>
        <v>844.62666666666667</v>
      </c>
      <c r="L18" s="34">
        <f t="shared" si="9"/>
        <v>1689.2533333333333</v>
      </c>
      <c r="M18" s="44">
        <f t="shared" si="10"/>
        <v>0.25</v>
      </c>
      <c r="N18" s="47"/>
      <c r="O18" s="46"/>
      <c r="P18" s="46"/>
    </row>
    <row r="19" spans="1:16" s="23" customFormat="1" x14ac:dyDescent="0.3">
      <c r="A19" s="42">
        <v>16</v>
      </c>
      <c r="B19" s="30" t="s">
        <v>85</v>
      </c>
      <c r="C19" s="31" t="s">
        <v>86</v>
      </c>
      <c r="D19" s="42" t="s">
        <v>6</v>
      </c>
      <c r="E19" s="29">
        <v>2</v>
      </c>
      <c r="F19" s="29"/>
      <c r="G19" s="34">
        <f t="shared" si="6"/>
        <v>0</v>
      </c>
      <c r="H19" s="34">
        <v>337.62</v>
      </c>
      <c r="I19" s="44" t="e">
        <f t="shared" si="7"/>
        <v>#DIV/0!</v>
      </c>
      <c r="J19" s="34">
        <f>H19*E19</f>
        <v>675.24</v>
      </c>
      <c r="K19" s="34">
        <f t="shared" si="11"/>
        <v>450.16</v>
      </c>
      <c r="L19" s="34">
        <f>K19*E19</f>
        <v>900.32</v>
      </c>
      <c r="M19" s="44">
        <f>1-(H19/K19)</f>
        <v>0.25</v>
      </c>
      <c r="N19" s="22"/>
      <c r="O19" s="22"/>
      <c r="P19" s="22"/>
    </row>
    <row r="20" spans="1:16" s="24" customFormat="1" x14ac:dyDescent="0.3">
      <c r="A20" s="42">
        <v>17</v>
      </c>
      <c r="B20" s="48" t="s">
        <v>87</v>
      </c>
      <c r="C20" s="49" t="s">
        <v>88</v>
      </c>
      <c r="D20" s="42" t="s">
        <v>6</v>
      </c>
      <c r="E20" s="42">
        <v>1</v>
      </c>
      <c r="F20" s="34"/>
      <c r="G20" s="34">
        <f t="shared" si="3"/>
        <v>0</v>
      </c>
      <c r="H20" s="34">
        <v>205.53</v>
      </c>
      <c r="I20" s="44" t="e">
        <f t="shared" si="4"/>
        <v>#DIV/0!</v>
      </c>
      <c r="J20" s="34">
        <f t="shared" si="0"/>
        <v>205.53</v>
      </c>
      <c r="K20" s="34">
        <f>H20/$P$1</f>
        <v>274.04000000000002</v>
      </c>
      <c r="L20" s="34">
        <f t="shared" si="1"/>
        <v>274.04000000000002</v>
      </c>
      <c r="M20" s="44">
        <f t="shared" si="2"/>
        <v>0.25</v>
      </c>
      <c r="N20" s="46"/>
      <c r="O20" s="46"/>
      <c r="P20" s="46"/>
    </row>
    <row r="21" spans="1:16" s="24" customFormat="1" x14ac:dyDescent="0.3">
      <c r="A21" s="42">
        <v>18</v>
      </c>
      <c r="B21" s="30" t="s">
        <v>89</v>
      </c>
      <c r="C21" s="43" t="s">
        <v>90</v>
      </c>
      <c r="D21" s="42" t="s">
        <v>6</v>
      </c>
      <c r="E21" s="42">
        <v>1</v>
      </c>
      <c r="F21" s="42"/>
      <c r="G21" s="34">
        <f t="shared" si="3"/>
        <v>0</v>
      </c>
      <c r="H21" s="34">
        <v>318.05</v>
      </c>
      <c r="I21" s="44" t="e">
        <f t="shared" si="4"/>
        <v>#DIV/0!</v>
      </c>
      <c r="J21" s="34">
        <f t="shared" si="0"/>
        <v>318.05</v>
      </c>
      <c r="K21" s="34">
        <f t="shared" ref="K21:K29" si="12">H21/$P$1</f>
        <v>424.06666666666666</v>
      </c>
      <c r="L21" s="34">
        <f t="shared" si="1"/>
        <v>424.06666666666666</v>
      </c>
      <c r="M21" s="44">
        <f t="shared" si="2"/>
        <v>0.25</v>
      </c>
      <c r="N21" s="46"/>
      <c r="O21" s="46"/>
      <c r="P21" s="46"/>
    </row>
    <row r="22" spans="1:16" s="23" customFormat="1" x14ac:dyDescent="0.3">
      <c r="A22" s="25" t="s">
        <v>46</v>
      </c>
      <c r="B22" s="26" t="s">
        <v>107</v>
      </c>
      <c r="C22" s="27"/>
      <c r="D22" s="27"/>
      <c r="E22" s="27"/>
      <c r="F22" s="27"/>
      <c r="G22" s="27"/>
      <c r="H22" s="27"/>
      <c r="I22" s="28"/>
      <c r="J22" s="27"/>
      <c r="K22" s="27"/>
      <c r="L22" s="27"/>
      <c r="M22" s="28"/>
      <c r="N22" s="22"/>
      <c r="O22" s="22"/>
      <c r="P22" s="22"/>
    </row>
    <row r="23" spans="1:16" s="24" customFormat="1" x14ac:dyDescent="0.3">
      <c r="A23" s="42">
        <v>19</v>
      </c>
      <c r="B23" s="30" t="s">
        <v>95</v>
      </c>
      <c r="C23" s="43" t="s">
        <v>96</v>
      </c>
      <c r="D23" s="42" t="s">
        <v>6</v>
      </c>
      <c r="E23" s="42">
        <v>1</v>
      </c>
      <c r="F23" s="42"/>
      <c r="G23" s="34">
        <f t="shared" ref="G23:G28" si="13">E23*F23</f>
        <v>0</v>
      </c>
      <c r="H23" s="34">
        <v>4584.55</v>
      </c>
      <c r="I23" s="44" t="e">
        <f t="shared" ref="I23:I28" si="14">1-(H23/F23)</f>
        <v>#DIV/0!</v>
      </c>
      <c r="J23" s="34">
        <f t="shared" ref="J23:J27" si="15">H23*E23</f>
        <v>4584.55</v>
      </c>
      <c r="K23" s="34">
        <f t="shared" ref="K23:K28" si="16">H23/$P$1</f>
        <v>6112.7333333333336</v>
      </c>
      <c r="L23" s="34">
        <f t="shared" ref="L23:L27" si="17">K23*E23</f>
        <v>6112.7333333333336</v>
      </c>
      <c r="M23" s="44">
        <f t="shared" ref="M23:M27" si="18">1-(H23/K23)</f>
        <v>0.25</v>
      </c>
      <c r="N23" s="46"/>
      <c r="O23" s="46"/>
      <c r="P23" s="46"/>
    </row>
    <row r="24" spans="1:16" s="24" customFormat="1" x14ac:dyDescent="0.3">
      <c r="A24" s="42">
        <v>20</v>
      </c>
      <c r="B24" s="30" t="s">
        <v>79</v>
      </c>
      <c r="C24" s="43" t="s">
        <v>80</v>
      </c>
      <c r="D24" s="42" t="s">
        <v>6</v>
      </c>
      <c r="E24" s="42">
        <v>1</v>
      </c>
      <c r="F24" s="42"/>
      <c r="G24" s="34">
        <f t="shared" si="13"/>
        <v>0</v>
      </c>
      <c r="H24" s="34">
        <v>1939.86</v>
      </c>
      <c r="I24" s="44" t="e">
        <f t="shared" si="14"/>
        <v>#DIV/0!</v>
      </c>
      <c r="J24" s="34">
        <f t="shared" si="15"/>
        <v>1939.86</v>
      </c>
      <c r="K24" s="34">
        <f t="shared" si="16"/>
        <v>2586.48</v>
      </c>
      <c r="L24" s="34">
        <f t="shared" si="17"/>
        <v>2586.48</v>
      </c>
      <c r="M24" s="44">
        <f t="shared" si="18"/>
        <v>0.25</v>
      </c>
      <c r="N24" s="46"/>
      <c r="O24" s="46"/>
      <c r="P24" s="46"/>
    </row>
    <row r="25" spans="1:16" s="24" customFormat="1" x14ac:dyDescent="0.3">
      <c r="A25" s="42">
        <v>21</v>
      </c>
      <c r="B25" s="30" t="s">
        <v>97</v>
      </c>
      <c r="C25" s="43" t="s">
        <v>98</v>
      </c>
      <c r="D25" s="42" t="s">
        <v>6</v>
      </c>
      <c r="E25" s="42">
        <v>1</v>
      </c>
      <c r="F25" s="42"/>
      <c r="G25" s="34">
        <f t="shared" si="13"/>
        <v>0</v>
      </c>
      <c r="H25" s="34">
        <v>4241.5</v>
      </c>
      <c r="I25" s="44" t="e">
        <f t="shared" si="14"/>
        <v>#DIV/0!</v>
      </c>
      <c r="J25" s="34">
        <f t="shared" si="15"/>
        <v>4241.5</v>
      </c>
      <c r="K25" s="34">
        <f t="shared" si="16"/>
        <v>5655.333333333333</v>
      </c>
      <c r="L25" s="34">
        <f t="shared" si="17"/>
        <v>5655.333333333333</v>
      </c>
      <c r="M25" s="44">
        <f t="shared" si="18"/>
        <v>0.25</v>
      </c>
      <c r="N25" s="46"/>
      <c r="O25" s="46"/>
      <c r="P25" s="46"/>
    </row>
    <row r="26" spans="1:16" s="24" customFormat="1" x14ac:dyDescent="0.3">
      <c r="A26" s="42">
        <v>22</v>
      </c>
      <c r="B26" s="30" t="s">
        <v>99</v>
      </c>
      <c r="C26" s="43" t="s">
        <v>100</v>
      </c>
      <c r="D26" s="42" t="s">
        <v>6</v>
      </c>
      <c r="E26" s="42">
        <v>6</v>
      </c>
      <c r="F26" s="42"/>
      <c r="G26" s="34">
        <f t="shared" si="13"/>
        <v>0</v>
      </c>
      <c r="H26" s="34">
        <v>883.96</v>
      </c>
      <c r="I26" s="44" t="e">
        <f t="shared" si="14"/>
        <v>#DIV/0!</v>
      </c>
      <c r="J26" s="34">
        <f t="shared" si="15"/>
        <v>5303.76</v>
      </c>
      <c r="K26" s="34">
        <f t="shared" si="16"/>
        <v>1178.6133333333335</v>
      </c>
      <c r="L26" s="34">
        <f t="shared" si="17"/>
        <v>7071.68</v>
      </c>
      <c r="M26" s="44">
        <f t="shared" si="18"/>
        <v>0.25</v>
      </c>
      <c r="N26" s="46"/>
      <c r="O26" s="46"/>
      <c r="P26" s="46"/>
    </row>
    <row r="27" spans="1:16" s="24" customFormat="1" x14ac:dyDescent="0.3">
      <c r="A27" s="42">
        <v>23</v>
      </c>
      <c r="B27" s="30" t="s">
        <v>101</v>
      </c>
      <c r="C27" s="43" t="s">
        <v>102</v>
      </c>
      <c r="D27" s="42" t="s">
        <v>6</v>
      </c>
      <c r="E27" s="42">
        <v>1</v>
      </c>
      <c r="F27" s="42"/>
      <c r="G27" s="34">
        <f t="shared" si="13"/>
        <v>0</v>
      </c>
      <c r="H27" s="34">
        <v>189.42</v>
      </c>
      <c r="I27" s="44" t="e">
        <f t="shared" si="14"/>
        <v>#DIV/0!</v>
      </c>
      <c r="J27" s="34">
        <f t="shared" si="15"/>
        <v>189.42</v>
      </c>
      <c r="K27" s="34">
        <f t="shared" si="16"/>
        <v>252.55999999999997</v>
      </c>
      <c r="L27" s="34">
        <f t="shared" si="17"/>
        <v>252.55999999999997</v>
      </c>
      <c r="M27" s="44">
        <f t="shared" si="18"/>
        <v>0.25</v>
      </c>
      <c r="N27" s="47"/>
      <c r="O27" s="46"/>
      <c r="P27" s="46"/>
    </row>
    <row r="28" spans="1:16" s="23" customFormat="1" x14ac:dyDescent="0.3">
      <c r="A28" s="42">
        <v>24</v>
      </c>
      <c r="B28" s="30" t="s">
        <v>103</v>
      </c>
      <c r="C28" s="31" t="s">
        <v>104</v>
      </c>
      <c r="D28" s="42" t="s">
        <v>6</v>
      </c>
      <c r="E28" s="29">
        <v>1</v>
      </c>
      <c r="F28" s="29"/>
      <c r="G28" s="34">
        <f t="shared" si="13"/>
        <v>0</v>
      </c>
      <c r="H28" s="34">
        <v>1134.1199999999999</v>
      </c>
      <c r="I28" s="44" t="e">
        <f t="shared" si="14"/>
        <v>#DIV/0!</v>
      </c>
      <c r="J28" s="34">
        <f>H28*E28</f>
        <v>1134.1199999999999</v>
      </c>
      <c r="K28" s="34">
        <f t="shared" si="16"/>
        <v>1512.1599999999999</v>
      </c>
      <c r="L28" s="34">
        <f>K28*E28</f>
        <v>1512.1599999999999</v>
      </c>
      <c r="M28" s="44">
        <f>1-(H28/K28)</f>
        <v>0.25</v>
      </c>
      <c r="N28" s="22"/>
      <c r="O28" s="22"/>
      <c r="P28" s="22"/>
    </row>
    <row r="29" spans="1:16" s="24" customFormat="1" x14ac:dyDescent="0.3">
      <c r="A29" s="42">
        <v>25</v>
      </c>
      <c r="B29" s="30" t="s">
        <v>105</v>
      </c>
      <c r="C29" s="43" t="s">
        <v>106</v>
      </c>
      <c r="D29" s="42" t="s">
        <v>6</v>
      </c>
      <c r="E29" s="42">
        <v>2</v>
      </c>
      <c r="F29" s="42"/>
      <c r="G29" s="34">
        <f t="shared" si="3"/>
        <v>0</v>
      </c>
      <c r="H29" s="34">
        <v>775.91</v>
      </c>
      <c r="I29" s="44" t="e">
        <f t="shared" si="4"/>
        <v>#DIV/0!</v>
      </c>
      <c r="J29" s="34">
        <f t="shared" si="0"/>
        <v>1551.82</v>
      </c>
      <c r="K29" s="34">
        <f t="shared" si="12"/>
        <v>1034.5466666666666</v>
      </c>
      <c r="L29" s="34">
        <f t="shared" si="1"/>
        <v>2069.0933333333332</v>
      </c>
      <c r="M29" s="44">
        <f t="shared" si="2"/>
        <v>0.25</v>
      </c>
      <c r="N29" s="46"/>
      <c r="O29" s="46"/>
      <c r="P29" s="46"/>
    </row>
    <row r="30" spans="1:16" s="23" customFormat="1" x14ac:dyDescent="0.3">
      <c r="A30" s="25" t="s">
        <v>46</v>
      </c>
      <c r="B30" s="26" t="s">
        <v>47</v>
      </c>
      <c r="C30" s="27"/>
      <c r="D30" s="27"/>
      <c r="E30" s="27"/>
      <c r="F30" s="27"/>
      <c r="G30" s="35"/>
      <c r="H30" s="27"/>
      <c r="I30" s="28"/>
      <c r="J30" s="35"/>
      <c r="K30" s="27"/>
      <c r="L30" s="27"/>
      <c r="M30" s="28"/>
      <c r="N30" s="22"/>
      <c r="O30" s="22"/>
      <c r="P30" s="22"/>
    </row>
    <row r="31" spans="1:16" s="23" customFormat="1" ht="18.75" customHeight="1" x14ac:dyDescent="0.3">
      <c r="A31" s="29"/>
      <c r="B31" s="29" t="s">
        <v>11</v>
      </c>
      <c r="C31" s="36" t="s">
        <v>130</v>
      </c>
      <c r="D31" s="29" t="s">
        <v>49</v>
      </c>
      <c r="E31" s="29">
        <v>1</v>
      </c>
      <c r="F31" s="29"/>
      <c r="G31" s="32"/>
      <c r="H31" s="32">
        <f>(E6+E16+E17+E26)*50</f>
        <v>7900</v>
      </c>
      <c r="I31" s="33"/>
      <c r="J31" s="32">
        <f>H31*E31</f>
        <v>7900</v>
      </c>
      <c r="K31" s="32">
        <f>H31/0.8</f>
        <v>9875</v>
      </c>
      <c r="L31" s="32">
        <f>K31*E31</f>
        <v>9875</v>
      </c>
      <c r="M31" s="33">
        <f>1-(H31/K31)</f>
        <v>0.19999999999999996</v>
      </c>
      <c r="N31" s="22"/>
      <c r="O31" s="22"/>
      <c r="P31" s="22"/>
    </row>
    <row r="32" spans="1:16" s="23" customFormat="1" ht="18.75" customHeight="1" x14ac:dyDescent="0.3">
      <c r="A32" s="29"/>
      <c r="B32" s="29" t="s">
        <v>11</v>
      </c>
      <c r="C32" s="36" t="s">
        <v>48</v>
      </c>
      <c r="D32" s="29" t="s">
        <v>49</v>
      </c>
      <c r="E32" s="29">
        <v>1</v>
      </c>
      <c r="F32" s="29"/>
      <c r="G32" s="32"/>
      <c r="H32" s="32">
        <v>6600</v>
      </c>
      <c r="I32" s="33"/>
      <c r="J32" s="32">
        <f>H32*E32</f>
        <v>6600</v>
      </c>
      <c r="K32" s="32">
        <v>8000</v>
      </c>
      <c r="L32" s="32">
        <f>K32*E32</f>
        <v>8000</v>
      </c>
      <c r="M32" s="33">
        <f>1-(H32/K32)</f>
        <v>0.17500000000000004</v>
      </c>
      <c r="N32" s="22"/>
      <c r="O32" s="22"/>
      <c r="P32" s="22"/>
    </row>
    <row r="33" spans="1:13" ht="14.4" customHeight="1" x14ac:dyDescent="0.3">
      <c r="A33" s="37"/>
      <c r="B33" s="37"/>
      <c r="C33" s="37" t="s">
        <v>50</v>
      </c>
      <c r="D33" s="52" t="s">
        <v>13</v>
      </c>
      <c r="E33" s="50"/>
      <c r="F33" s="50"/>
      <c r="G33" s="38">
        <f>SUM(G2:G32)</f>
        <v>0</v>
      </c>
      <c r="H33" s="51"/>
      <c r="I33" s="39"/>
      <c r="J33" s="38">
        <f>SUM(J2:J32)</f>
        <v>79934.37000000001</v>
      </c>
      <c r="K33" s="38" t="s">
        <v>1</v>
      </c>
      <c r="L33" s="38">
        <f>SUM(L2:L32)</f>
        <v>105120.82666666668</v>
      </c>
      <c r="M33" s="39">
        <f>1-(J33/L33)</f>
        <v>0.23959530632813386</v>
      </c>
    </row>
    <row r="36" spans="1:13" x14ac:dyDescent="0.3">
      <c r="J36" s="44" t="e">
        <f>1-(J33/G33)</f>
        <v>#DIV/0!</v>
      </c>
    </row>
    <row r="38" spans="1:13" x14ac:dyDescent="0.3">
      <c r="D38" s="45" t="s">
        <v>180</v>
      </c>
      <c r="E38" s="45">
        <f>SUM(J2:J29)</f>
        <v>65434.37000000001</v>
      </c>
    </row>
    <row r="39" spans="1:13" x14ac:dyDescent="0.3">
      <c r="D39" s="45" t="s">
        <v>181</v>
      </c>
      <c r="E39" s="45">
        <f>SUM(L2:L29)</f>
        <v>87245.826666666675</v>
      </c>
    </row>
  </sheetData>
  <pageMargins left="0.7" right="0.7" top="0.75" bottom="0.75" header="0.3" footer="0.3"/>
  <pageSetup paperSize="9" scale="4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5149-5586-4462-B78F-B505C137869F}">
  <sheetPr>
    <tabColor rgb="FF92D050"/>
    <pageSetUpPr fitToPage="1"/>
  </sheetPr>
  <dimension ref="A1:P26"/>
  <sheetViews>
    <sheetView topLeftCell="A10" zoomScale="115" zoomScaleNormal="115" workbookViewId="0">
      <selection activeCell="C15" sqref="C15"/>
    </sheetView>
  </sheetViews>
  <sheetFormatPr defaultRowHeight="14.4" x14ac:dyDescent="0.3"/>
  <cols>
    <col min="1" max="1" width="4" style="40" bestFit="1" customWidth="1"/>
    <col min="2" max="2" width="16.44140625" style="40" customWidth="1"/>
    <col min="3" max="3" width="69.33203125" style="40" customWidth="1"/>
    <col min="4" max="4" width="19.33203125" style="40" bestFit="1" customWidth="1"/>
    <col min="5" max="5" width="11" style="40" bestFit="1" customWidth="1"/>
    <col min="6" max="6" width="10.109375" style="40" hidden="1" customWidth="1"/>
    <col min="7" max="7" width="5.33203125" style="45" bestFit="1" customWidth="1"/>
    <col min="8" max="8" width="13.5546875" style="45" customWidth="1"/>
    <col min="9" max="9" width="7.6640625" style="41" hidden="1" customWidth="1"/>
    <col min="10" max="10" width="13.88671875" style="45" customWidth="1"/>
    <col min="11" max="11" width="11.44140625" style="45" customWidth="1"/>
    <col min="12" max="12" width="13.88671875" style="45" customWidth="1"/>
    <col min="13" max="13" width="7.6640625" style="41" bestFit="1" customWidth="1"/>
    <col min="14" max="14" width="9.109375" bestFit="1" customWidth="1"/>
  </cols>
  <sheetData>
    <row r="1" spans="1:16" ht="27.6" x14ac:dyDescent="0.3">
      <c r="A1" s="37" t="s">
        <v>0</v>
      </c>
      <c r="B1" s="37" t="s">
        <v>3</v>
      </c>
      <c r="C1" s="37" t="s">
        <v>2</v>
      </c>
      <c r="D1" s="37" t="s">
        <v>4</v>
      </c>
      <c r="E1" s="37" t="s">
        <v>5</v>
      </c>
      <c r="F1" s="38" t="s">
        <v>72</v>
      </c>
      <c r="G1" s="38" t="s">
        <v>8</v>
      </c>
      <c r="H1" s="38" t="s">
        <v>74</v>
      </c>
      <c r="I1" s="37" t="s">
        <v>14</v>
      </c>
      <c r="J1" s="38" t="s">
        <v>8</v>
      </c>
      <c r="K1" s="38" t="s">
        <v>9</v>
      </c>
      <c r="L1" s="38" t="s">
        <v>8</v>
      </c>
      <c r="M1" s="37" t="s">
        <v>14</v>
      </c>
      <c r="N1">
        <v>3.75</v>
      </c>
      <c r="P1">
        <v>0.75</v>
      </c>
    </row>
    <row r="2" spans="1:16" s="23" customFormat="1" x14ac:dyDescent="0.3">
      <c r="A2" s="25" t="s">
        <v>46</v>
      </c>
      <c r="B2" s="26" t="s">
        <v>190</v>
      </c>
      <c r="C2" s="26" t="s">
        <v>190</v>
      </c>
      <c r="D2" s="27"/>
      <c r="E2" s="27"/>
      <c r="F2" s="27"/>
      <c r="G2" s="27"/>
      <c r="H2" s="27"/>
      <c r="I2" s="28"/>
      <c r="J2" s="27"/>
      <c r="K2" s="27"/>
      <c r="L2" s="27"/>
      <c r="M2" s="28"/>
      <c r="N2" s="22"/>
      <c r="O2" s="22"/>
      <c r="P2" s="22"/>
    </row>
    <row r="3" spans="1:16" s="23" customFormat="1" x14ac:dyDescent="0.3">
      <c r="A3" s="42">
        <v>1</v>
      </c>
      <c r="B3" s="30" t="s">
        <v>120</v>
      </c>
      <c r="C3" s="31" t="s">
        <v>121</v>
      </c>
      <c r="D3" s="42" t="s">
        <v>6</v>
      </c>
      <c r="E3" s="29">
        <v>164</v>
      </c>
      <c r="F3" s="29"/>
      <c r="G3" s="34">
        <f>E3*F3</f>
        <v>0</v>
      </c>
      <c r="H3" s="56">
        <v>132.99</v>
      </c>
      <c r="I3" s="44" t="e">
        <f>1-(H3/F3)</f>
        <v>#DIV/0!</v>
      </c>
      <c r="J3" s="34">
        <f>H3*E3</f>
        <v>21810.36</v>
      </c>
      <c r="K3" s="34">
        <f>H3/$P$1</f>
        <v>177.32000000000002</v>
      </c>
      <c r="L3" s="34">
        <f>K3*E3</f>
        <v>29080.480000000003</v>
      </c>
      <c r="M3" s="44">
        <f>1-(H3/K3)</f>
        <v>0.25</v>
      </c>
      <c r="N3" s="22"/>
      <c r="O3" s="22"/>
      <c r="P3" s="22"/>
    </row>
    <row r="4" spans="1:16" s="24" customFormat="1" x14ac:dyDescent="0.3">
      <c r="A4" s="42">
        <v>2</v>
      </c>
      <c r="B4" s="48" t="s">
        <v>122</v>
      </c>
      <c r="C4" s="49" t="s">
        <v>123</v>
      </c>
      <c r="D4" s="42" t="s">
        <v>6</v>
      </c>
      <c r="E4" s="42">
        <v>40</v>
      </c>
      <c r="F4" s="34"/>
      <c r="G4" s="34">
        <f>E4*F4</f>
        <v>0</v>
      </c>
      <c r="H4" s="56">
        <v>132.99</v>
      </c>
      <c r="I4" s="44" t="e">
        <f>1-(H4/F4)</f>
        <v>#DIV/0!</v>
      </c>
      <c r="J4" s="34">
        <f>H4*E4</f>
        <v>5319.6</v>
      </c>
      <c r="K4" s="34">
        <f>H4/$P$1</f>
        <v>177.32000000000002</v>
      </c>
      <c r="L4" s="34">
        <f t="shared" ref="L4:L7" si="0">K4*E4</f>
        <v>7092.8000000000011</v>
      </c>
      <c r="M4" s="44">
        <f t="shared" ref="M4:M7" si="1">1-(H4/K4)</f>
        <v>0.25</v>
      </c>
      <c r="N4" s="46"/>
      <c r="O4" s="46"/>
      <c r="P4" s="46"/>
    </row>
    <row r="5" spans="1:16" s="24" customFormat="1" x14ac:dyDescent="0.3">
      <c r="A5" s="42">
        <v>3</v>
      </c>
      <c r="B5" s="30" t="s">
        <v>124</v>
      </c>
      <c r="C5" s="43" t="s">
        <v>125</v>
      </c>
      <c r="D5" s="42" t="s">
        <v>6</v>
      </c>
      <c r="E5" s="42">
        <v>2</v>
      </c>
      <c r="F5" s="42"/>
      <c r="G5" s="34">
        <f t="shared" ref="G5:G7" si="2">E5*F5</f>
        <v>0</v>
      </c>
      <c r="H5" s="56">
        <v>2302.08</v>
      </c>
      <c r="I5" s="44" t="e">
        <f t="shared" ref="I5:I7" si="3">1-(H5/F5)</f>
        <v>#DIV/0!</v>
      </c>
      <c r="J5" s="34">
        <f>H5*E5</f>
        <v>4604.16</v>
      </c>
      <c r="K5" s="34">
        <f t="shared" ref="K5:K6" si="4">H5/$P$1</f>
        <v>3069.44</v>
      </c>
      <c r="L5" s="34">
        <f t="shared" si="0"/>
        <v>6138.88</v>
      </c>
      <c r="M5" s="44">
        <f t="shared" si="1"/>
        <v>0.25</v>
      </c>
      <c r="N5" s="46"/>
      <c r="O5" s="46"/>
      <c r="P5" s="46"/>
    </row>
    <row r="6" spans="1:16" s="24" customFormat="1" x14ac:dyDescent="0.3">
      <c r="A6" s="42">
        <v>4</v>
      </c>
      <c r="B6" s="30" t="s">
        <v>126</v>
      </c>
      <c r="C6" s="43" t="s">
        <v>127</v>
      </c>
      <c r="D6" s="42" t="s">
        <v>6</v>
      </c>
      <c r="E6" s="42">
        <v>14</v>
      </c>
      <c r="F6" s="42"/>
      <c r="G6" s="34">
        <f t="shared" si="2"/>
        <v>0</v>
      </c>
      <c r="H6" s="56">
        <v>461</v>
      </c>
      <c r="I6" s="44" t="e">
        <f t="shared" si="3"/>
        <v>#DIV/0!</v>
      </c>
      <c r="J6" s="34">
        <f>H6*E6</f>
        <v>6454</v>
      </c>
      <c r="K6" s="34">
        <f t="shared" si="4"/>
        <v>614.66666666666663</v>
      </c>
      <c r="L6" s="34">
        <f t="shared" si="0"/>
        <v>8605.3333333333321</v>
      </c>
      <c r="M6" s="44">
        <f t="shared" si="1"/>
        <v>0.25</v>
      </c>
      <c r="N6" s="46"/>
      <c r="O6" s="46"/>
      <c r="P6" s="46"/>
    </row>
    <row r="7" spans="1:16" s="24" customFormat="1" ht="110.4" x14ac:dyDescent="0.3">
      <c r="A7" s="42">
        <v>5</v>
      </c>
      <c r="B7" s="30" t="s">
        <v>133</v>
      </c>
      <c r="C7" s="43" t="s">
        <v>129</v>
      </c>
      <c r="D7" s="42" t="s">
        <v>6</v>
      </c>
      <c r="E7" s="42">
        <v>1</v>
      </c>
      <c r="F7" s="42"/>
      <c r="G7" s="34">
        <f t="shared" si="2"/>
        <v>0</v>
      </c>
      <c r="H7" s="34">
        <f>2350</f>
        <v>2350</v>
      </c>
      <c r="I7" s="44" t="e">
        <f t="shared" si="3"/>
        <v>#DIV/0!</v>
      </c>
      <c r="J7" s="34">
        <f t="shared" ref="J7" si="5">H7*E7</f>
        <v>2350</v>
      </c>
      <c r="K7" s="34">
        <f>H7/0.85</f>
        <v>2764.7058823529414</v>
      </c>
      <c r="L7" s="34">
        <f t="shared" si="0"/>
        <v>2764.7058823529414</v>
      </c>
      <c r="M7" s="44">
        <f t="shared" si="1"/>
        <v>0.15000000000000013</v>
      </c>
      <c r="N7" s="46"/>
      <c r="O7" s="46"/>
      <c r="P7" s="46"/>
    </row>
    <row r="8" spans="1:16" s="24" customFormat="1" ht="27.6" x14ac:dyDescent="0.3">
      <c r="A8" s="42">
        <v>6</v>
      </c>
      <c r="B8" s="30" t="s">
        <v>164</v>
      </c>
      <c r="C8" s="43" t="s">
        <v>164</v>
      </c>
      <c r="D8" s="42" t="s">
        <v>6</v>
      </c>
      <c r="E8" s="42">
        <v>1</v>
      </c>
      <c r="F8" s="42"/>
      <c r="G8" s="34">
        <f t="shared" ref="G8" si="6">E8*F8</f>
        <v>0</v>
      </c>
      <c r="H8" s="56">
        <v>1350</v>
      </c>
      <c r="I8" s="44" t="e">
        <f t="shared" ref="I8" si="7">1-(H8/F8)</f>
        <v>#DIV/0!</v>
      </c>
      <c r="J8" s="34">
        <f>H8*E8</f>
        <v>1350</v>
      </c>
      <c r="K8" s="34">
        <f>H8/0.85</f>
        <v>1588.2352941176471</v>
      </c>
      <c r="L8" s="34">
        <f t="shared" ref="L8" si="8">K8*E8</f>
        <v>1588.2352941176471</v>
      </c>
      <c r="M8" s="44">
        <f t="shared" ref="M8" si="9">1-(H8/K8)</f>
        <v>0.15000000000000002</v>
      </c>
      <c r="N8" s="46"/>
      <c r="O8" s="46"/>
      <c r="P8" s="46"/>
    </row>
    <row r="9" spans="1:16" s="24" customFormat="1" x14ac:dyDescent="0.3">
      <c r="A9" s="42">
        <v>7</v>
      </c>
      <c r="B9" s="30" t="s">
        <v>165</v>
      </c>
      <c r="C9" s="43" t="s">
        <v>163</v>
      </c>
      <c r="D9" s="42" t="s">
        <v>6</v>
      </c>
      <c r="E9" s="42">
        <v>1</v>
      </c>
      <c r="F9" s="42"/>
      <c r="G9" s="34">
        <f t="shared" ref="G9" si="10">E9*F9</f>
        <v>0</v>
      </c>
      <c r="H9" s="56">
        <v>490</v>
      </c>
      <c r="I9" s="44" t="e">
        <f t="shared" ref="I9" si="11">1-(H9/F9)</f>
        <v>#DIV/0!</v>
      </c>
      <c r="J9" s="34">
        <f>H9*E9</f>
        <v>490</v>
      </c>
      <c r="K9" s="34">
        <f>H9/0.85</f>
        <v>576.47058823529414</v>
      </c>
      <c r="L9" s="34">
        <f t="shared" ref="L9" si="12">K9*E9</f>
        <v>576.47058823529414</v>
      </c>
      <c r="M9" s="44">
        <f t="shared" ref="M9" si="13">1-(H9/K9)</f>
        <v>0.15000000000000002</v>
      </c>
      <c r="N9" s="46"/>
      <c r="O9" s="46"/>
      <c r="P9" s="46"/>
    </row>
    <row r="10" spans="1:16" s="23" customFormat="1" x14ac:dyDescent="0.3">
      <c r="A10" s="25" t="s">
        <v>46</v>
      </c>
      <c r="B10" s="26" t="s">
        <v>108</v>
      </c>
      <c r="C10" s="26" t="s">
        <v>108</v>
      </c>
      <c r="D10" s="27"/>
      <c r="E10" s="27"/>
      <c r="F10" s="27"/>
      <c r="G10" s="27"/>
      <c r="H10" s="27"/>
      <c r="I10" s="28"/>
      <c r="J10" s="27"/>
      <c r="K10" s="27"/>
      <c r="L10" s="27"/>
      <c r="M10" s="28"/>
      <c r="N10" s="22"/>
      <c r="O10" s="22"/>
      <c r="P10" s="22"/>
    </row>
    <row r="11" spans="1:16" s="24" customFormat="1" x14ac:dyDescent="0.3">
      <c r="A11" s="42">
        <v>8</v>
      </c>
      <c r="B11" s="30" t="s">
        <v>120</v>
      </c>
      <c r="C11" s="31" t="s">
        <v>121</v>
      </c>
      <c r="D11" s="42" t="s">
        <v>6</v>
      </c>
      <c r="E11" s="29">
        <v>137</v>
      </c>
      <c r="F11" s="34"/>
      <c r="G11" s="34">
        <f t="shared" ref="G11:G17" si="14">E11*F11</f>
        <v>0</v>
      </c>
      <c r="H11" s="34">
        <v>132.99</v>
      </c>
      <c r="I11" s="44" t="e">
        <f t="shared" ref="I11:I17" si="15">1-(H11/F11)</f>
        <v>#DIV/0!</v>
      </c>
      <c r="J11" s="34">
        <f t="shared" ref="J11:J15" si="16">H11*E11</f>
        <v>18219.63</v>
      </c>
      <c r="K11" s="34">
        <f>H11/$P$1</f>
        <v>177.32000000000002</v>
      </c>
      <c r="L11" s="34">
        <f t="shared" ref="L11:L17" si="17">K11*E11</f>
        <v>24292.840000000004</v>
      </c>
      <c r="M11" s="44">
        <f t="shared" ref="M11:M17" si="18">1-(H11/K11)</f>
        <v>0.25</v>
      </c>
      <c r="N11" s="46"/>
      <c r="O11" s="46"/>
      <c r="P11" s="46"/>
    </row>
    <row r="12" spans="1:16" s="24" customFormat="1" x14ac:dyDescent="0.3">
      <c r="A12" s="42">
        <v>9</v>
      </c>
      <c r="B12" s="48" t="s">
        <v>122</v>
      </c>
      <c r="C12" s="49" t="s">
        <v>123</v>
      </c>
      <c r="D12" s="42" t="s">
        <v>6</v>
      </c>
      <c r="E12" s="42">
        <v>33</v>
      </c>
      <c r="F12" s="42"/>
      <c r="G12" s="34">
        <f t="shared" si="14"/>
        <v>0</v>
      </c>
      <c r="H12" s="34">
        <v>132.99</v>
      </c>
      <c r="I12" s="44" t="e">
        <f t="shared" si="15"/>
        <v>#DIV/0!</v>
      </c>
      <c r="J12" s="34">
        <f t="shared" si="16"/>
        <v>4388.67</v>
      </c>
      <c r="K12" s="34">
        <f t="shared" ref="K12:K14" si="19">H12/$P$1</f>
        <v>177.32000000000002</v>
      </c>
      <c r="L12" s="34">
        <f t="shared" si="17"/>
        <v>5851.56</v>
      </c>
      <c r="M12" s="44">
        <f t="shared" si="18"/>
        <v>0.25</v>
      </c>
      <c r="N12" s="46"/>
      <c r="O12" s="46"/>
      <c r="P12" s="46"/>
    </row>
    <row r="13" spans="1:16" s="24" customFormat="1" x14ac:dyDescent="0.3">
      <c r="A13" s="42">
        <v>10</v>
      </c>
      <c r="B13" s="30" t="s">
        <v>124</v>
      </c>
      <c r="C13" s="43" t="s">
        <v>125</v>
      </c>
      <c r="D13" s="42" t="s">
        <v>6</v>
      </c>
      <c r="E13" s="42">
        <v>2</v>
      </c>
      <c r="F13" s="42"/>
      <c r="G13" s="34">
        <f t="shared" si="14"/>
        <v>0</v>
      </c>
      <c r="H13" s="34">
        <v>2302.08</v>
      </c>
      <c r="I13" s="44" t="e">
        <f t="shared" si="15"/>
        <v>#DIV/0!</v>
      </c>
      <c r="J13" s="34">
        <f t="shared" si="16"/>
        <v>4604.16</v>
      </c>
      <c r="K13" s="34">
        <f t="shared" si="19"/>
        <v>3069.44</v>
      </c>
      <c r="L13" s="34">
        <f t="shared" si="17"/>
        <v>6138.88</v>
      </c>
      <c r="M13" s="44">
        <f t="shared" si="18"/>
        <v>0.25</v>
      </c>
      <c r="N13" s="46"/>
      <c r="O13" s="46"/>
      <c r="P13" s="46"/>
    </row>
    <row r="14" spans="1:16" s="24" customFormat="1" x14ac:dyDescent="0.3">
      <c r="A14" s="42">
        <v>11</v>
      </c>
      <c r="B14" s="30" t="s">
        <v>126</v>
      </c>
      <c r="C14" s="43" t="s">
        <v>127</v>
      </c>
      <c r="D14" s="42" t="s">
        <v>6</v>
      </c>
      <c r="E14" s="42">
        <v>16</v>
      </c>
      <c r="F14" s="42"/>
      <c r="G14" s="34">
        <f t="shared" si="14"/>
        <v>0</v>
      </c>
      <c r="H14" s="34">
        <v>461</v>
      </c>
      <c r="I14" s="44" t="e">
        <f t="shared" si="15"/>
        <v>#DIV/0!</v>
      </c>
      <c r="J14" s="34">
        <f t="shared" si="16"/>
        <v>7376</v>
      </c>
      <c r="K14" s="34">
        <f t="shared" si="19"/>
        <v>614.66666666666663</v>
      </c>
      <c r="L14" s="34">
        <f t="shared" si="17"/>
        <v>9834.6666666666661</v>
      </c>
      <c r="M14" s="44">
        <f t="shared" si="18"/>
        <v>0.25</v>
      </c>
      <c r="N14" s="46"/>
      <c r="O14" s="46"/>
      <c r="P14" s="46"/>
    </row>
    <row r="15" spans="1:16" s="24" customFormat="1" ht="110.4" x14ac:dyDescent="0.3">
      <c r="A15" s="42">
        <v>12</v>
      </c>
      <c r="B15" s="30" t="s">
        <v>133</v>
      </c>
      <c r="C15" s="43" t="s">
        <v>129</v>
      </c>
      <c r="D15" s="42" t="s">
        <v>6</v>
      </c>
      <c r="E15" s="42">
        <v>1</v>
      </c>
      <c r="F15" s="42"/>
      <c r="G15" s="34">
        <f t="shared" si="14"/>
        <v>0</v>
      </c>
      <c r="H15" s="34">
        <f>2350</f>
        <v>2350</v>
      </c>
      <c r="I15" s="44" t="e">
        <f t="shared" si="15"/>
        <v>#DIV/0!</v>
      </c>
      <c r="J15" s="34">
        <f t="shared" si="16"/>
        <v>2350</v>
      </c>
      <c r="K15" s="34">
        <f>H15/0.85</f>
        <v>2764.7058823529414</v>
      </c>
      <c r="L15" s="34">
        <f t="shared" si="17"/>
        <v>2764.7058823529414</v>
      </c>
      <c r="M15" s="44">
        <f t="shared" si="18"/>
        <v>0.15000000000000013</v>
      </c>
      <c r="N15" s="46"/>
      <c r="O15" s="46"/>
      <c r="P15" s="46"/>
    </row>
    <row r="16" spans="1:16" s="24" customFormat="1" ht="27.6" x14ac:dyDescent="0.3">
      <c r="A16" s="42">
        <v>13</v>
      </c>
      <c r="B16" s="30" t="s">
        <v>164</v>
      </c>
      <c r="C16" s="43" t="s">
        <v>164</v>
      </c>
      <c r="D16" s="42" t="s">
        <v>6</v>
      </c>
      <c r="E16" s="42">
        <v>1</v>
      </c>
      <c r="F16" s="42"/>
      <c r="G16" s="34">
        <f t="shared" si="14"/>
        <v>0</v>
      </c>
      <c r="H16" s="56">
        <v>1350</v>
      </c>
      <c r="I16" s="44" t="e">
        <f t="shared" si="15"/>
        <v>#DIV/0!</v>
      </c>
      <c r="J16" s="34">
        <f>H16*E16</f>
        <v>1350</v>
      </c>
      <c r="K16" s="34">
        <f>H16/0.85</f>
        <v>1588.2352941176471</v>
      </c>
      <c r="L16" s="34">
        <f t="shared" si="17"/>
        <v>1588.2352941176471</v>
      </c>
      <c r="M16" s="44">
        <f t="shared" si="18"/>
        <v>0.15000000000000002</v>
      </c>
      <c r="N16" s="46"/>
      <c r="O16" s="46"/>
      <c r="P16" s="46"/>
    </row>
    <row r="17" spans="1:16" s="24" customFormat="1" x14ac:dyDescent="0.3">
      <c r="A17" s="42">
        <v>14</v>
      </c>
      <c r="B17" s="30" t="s">
        <v>165</v>
      </c>
      <c r="C17" s="43" t="s">
        <v>163</v>
      </c>
      <c r="D17" s="42" t="s">
        <v>6</v>
      </c>
      <c r="E17" s="42">
        <v>1</v>
      </c>
      <c r="F17" s="42"/>
      <c r="G17" s="34">
        <f t="shared" si="14"/>
        <v>0</v>
      </c>
      <c r="H17" s="56">
        <v>490</v>
      </c>
      <c r="I17" s="44" t="e">
        <f t="shared" si="15"/>
        <v>#DIV/0!</v>
      </c>
      <c r="J17" s="34">
        <f>H17*E17</f>
        <v>490</v>
      </c>
      <c r="K17" s="34">
        <f>H17/0.85</f>
        <v>576.47058823529414</v>
      </c>
      <c r="L17" s="34">
        <f t="shared" si="17"/>
        <v>576.47058823529414</v>
      </c>
      <c r="M17" s="44">
        <f t="shared" si="18"/>
        <v>0.15000000000000002</v>
      </c>
      <c r="N17" s="46"/>
      <c r="O17" s="46"/>
      <c r="P17" s="46"/>
    </row>
    <row r="18" spans="1:16" s="23" customFormat="1" x14ac:dyDescent="0.3">
      <c r="A18" s="25" t="s">
        <v>46</v>
      </c>
      <c r="B18" s="26" t="s">
        <v>47</v>
      </c>
      <c r="C18" s="27"/>
      <c r="D18" s="27"/>
      <c r="E18" s="27"/>
      <c r="F18" s="27"/>
      <c r="G18" s="35"/>
      <c r="H18" s="27"/>
      <c r="I18" s="28"/>
      <c r="J18" s="35"/>
      <c r="K18" s="27"/>
      <c r="L18" s="27"/>
      <c r="M18" s="28"/>
      <c r="N18" s="22"/>
      <c r="O18" s="22"/>
      <c r="P18" s="22"/>
    </row>
    <row r="19" spans="1:16" s="23" customFormat="1" ht="18.75" customHeight="1" x14ac:dyDescent="0.3">
      <c r="A19" s="29">
        <v>15</v>
      </c>
      <c r="B19" s="29" t="s">
        <v>11</v>
      </c>
      <c r="C19" s="36" t="s">
        <v>128</v>
      </c>
      <c r="D19" s="29" t="s">
        <v>49</v>
      </c>
      <c r="E19" s="29">
        <v>1</v>
      </c>
      <c r="F19" s="29"/>
      <c r="G19" s="32"/>
      <c r="H19" s="32">
        <f>(E3+E4+E11+E12)*70</f>
        <v>26180</v>
      </c>
      <c r="I19" s="33"/>
      <c r="J19" s="32">
        <f>H19*E19</f>
        <v>26180</v>
      </c>
      <c r="K19" s="32">
        <f>H19/0.8</f>
        <v>32725</v>
      </c>
      <c r="L19" s="32">
        <f>K19*E19</f>
        <v>32725</v>
      </c>
      <c r="M19" s="33">
        <f>1-(H19/K19)</f>
        <v>0.19999999999999996</v>
      </c>
      <c r="N19" s="22"/>
      <c r="O19" s="22"/>
      <c r="P19" s="22"/>
    </row>
    <row r="20" spans="1:16" s="23" customFormat="1" ht="18.75" customHeight="1" x14ac:dyDescent="0.3">
      <c r="A20" s="29">
        <v>16</v>
      </c>
      <c r="B20" s="29" t="s">
        <v>11</v>
      </c>
      <c r="C20" s="36" t="s">
        <v>48</v>
      </c>
      <c r="D20" s="29" t="s">
        <v>49</v>
      </c>
      <c r="E20" s="29">
        <v>1</v>
      </c>
      <c r="F20" s="29"/>
      <c r="G20" s="32"/>
      <c r="H20" s="32">
        <f>SUM(E3:E4,E11:E12)*30</f>
        <v>11220</v>
      </c>
      <c r="I20" s="33"/>
      <c r="J20" s="32">
        <f>H20*E20</f>
        <v>11220</v>
      </c>
      <c r="K20" s="32">
        <f>H20/0.8</f>
        <v>14025</v>
      </c>
      <c r="L20" s="32">
        <f>K20*E20</f>
        <v>14025</v>
      </c>
      <c r="M20" s="33">
        <f>1-(H20/K20)</f>
        <v>0.19999999999999996</v>
      </c>
      <c r="N20" s="22"/>
      <c r="O20" s="22"/>
      <c r="P20" s="22"/>
    </row>
    <row r="21" spans="1:16" ht="14.4" customHeight="1" x14ac:dyDescent="0.3">
      <c r="A21" s="37"/>
      <c r="B21" s="37"/>
      <c r="C21" s="37" t="s">
        <v>50</v>
      </c>
      <c r="D21" s="52" t="s">
        <v>13</v>
      </c>
      <c r="E21" s="50"/>
      <c r="F21" s="50"/>
      <c r="G21" s="38">
        <f>SUM(G2:G20)</f>
        <v>0</v>
      </c>
      <c r="H21" s="51"/>
      <c r="I21" s="39"/>
      <c r="J21" s="38">
        <f>SUM(J2:J20)</f>
        <v>118556.58</v>
      </c>
      <c r="K21" s="38" t="s">
        <v>1</v>
      </c>
      <c r="L21" s="38">
        <f>SUM(L2:L20)</f>
        <v>153644.26352941178</v>
      </c>
      <c r="M21" s="39">
        <f>1-(J21/L21)</f>
        <v>0.22836962945053274</v>
      </c>
    </row>
    <row r="24" spans="1:16" s="45" customFormat="1" x14ac:dyDescent="0.3">
      <c r="A24" s="40"/>
      <c r="B24" s="40"/>
      <c r="C24" s="40"/>
      <c r="D24" s="40"/>
      <c r="E24" s="40"/>
      <c r="F24" s="40"/>
      <c r="I24" s="41"/>
      <c r="J24" s="44" t="e">
        <f>1-(J21/G21)</f>
        <v>#DIV/0!</v>
      </c>
      <c r="M24" s="41"/>
      <c r="N24"/>
      <c r="O24"/>
      <c r="P24"/>
    </row>
    <row r="25" spans="1:16" x14ac:dyDescent="0.3">
      <c r="D25" s="45" t="s">
        <v>180</v>
      </c>
      <c r="E25" s="45">
        <f>SUM(J2:J17)</f>
        <v>81156.58</v>
      </c>
    </row>
    <row r="26" spans="1:16" x14ac:dyDescent="0.3">
      <c r="D26" s="45" t="s">
        <v>181</v>
      </c>
      <c r="E26" s="45">
        <f>SUM(L2:L17)</f>
        <v>106894.26352941178</v>
      </c>
    </row>
  </sheetData>
  <pageMargins left="0.7" right="0.7" top="0.75" bottom="0.75" header="0.3" footer="0.3"/>
  <pageSetup paperSize="9" scale="41" fitToHeight="0" orientation="portrait" r:id="rId1"/>
  <ignoredErrors>
    <ignoredError sqref="H2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98B61-26F9-4ED1-B305-692DEF43FA49}">
  <sheetPr>
    <tabColor rgb="FF92D050"/>
    <pageSetUpPr fitToPage="1"/>
  </sheetPr>
  <dimension ref="A1:R49"/>
  <sheetViews>
    <sheetView view="pageBreakPreview" zoomScale="60" zoomScaleNormal="115" workbookViewId="0">
      <selection activeCell="C18" sqref="C18"/>
    </sheetView>
  </sheetViews>
  <sheetFormatPr defaultRowHeight="14.4" x14ac:dyDescent="0.3"/>
  <cols>
    <col min="1" max="1" width="4" style="40" bestFit="1" customWidth="1"/>
    <col min="2" max="2" width="16.44140625" style="40" customWidth="1"/>
    <col min="3" max="3" width="69.33203125" style="40" customWidth="1"/>
    <col min="4" max="4" width="7.109375" style="40" customWidth="1"/>
    <col min="5" max="5" width="5.44140625" style="40" bestFit="1" customWidth="1"/>
  </cols>
  <sheetData>
    <row r="1" spans="1:5" ht="40.200000000000003" customHeight="1" x14ac:dyDescent="0.3">
      <c r="A1" s="37" t="s">
        <v>0</v>
      </c>
      <c r="B1" s="37" t="s">
        <v>3</v>
      </c>
      <c r="C1" s="37" t="s">
        <v>2</v>
      </c>
      <c r="D1" s="37" t="s">
        <v>4</v>
      </c>
      <c r="E1" s="37" t="s">
        <v>5</v>
      </c>
    </row>
    <row r="2" spans="1:5" s="23" customFormat="1" x14ac:dyDescent="0.3">
      <c r="A2" s="25" t="s">
        <v>46</v>
      </c>
      <c r="B2" s="86" t="s">
        <v>118</v>
      </c>
      <c r="C2" s="86"/>
      <c r="D2" s="87">
        <v>1735</v>
      </c>
      <c r="E2" s="86"/>
    </row>
    <row r="3" spans="1:5" s="23" customFormat="1" ht="27.6" x14ac:dyDescent="0.3">
      <c r="A3" s="42">
        <v>1</v>
      </c>
      <c r="B3" s="30" t="s">
        <v>57</v>
      </c>
      <c r="C3" s="31" t="s">
        <v>58</v>
      </c>
      <c r="D3" s="42" t="s">
        <v>6</v>
      </c>
      <c r="E3" s="29">
        <v>246</v>
      </c>
    </row>
    <row r="4" spans="1:5" s="24" customFormat="1" x14ac:dyDescent="0.3">
      <c r="A4" s="42">
        <v>2</v>
      </c>
      <c r="B4" s="48">
        <v>418019</v>
      </c>
      <c r="C4" s="49" t="s">
        <v>51</v>
      </c>
      <c r="D4" s="42" t="s">
        <v>6</v>
      </c>
      <c r="E4" s="42">
        <v>89</v>
      </c>
    </row>
    <row r="5" spans="1:5" s="24" customFormat="1" x14ac:dyDescent="0.3">
      <c r="A5" s="42">
        <v>3</v>
      </c>
      <c r="B5" s="30">
        <v>4000699</v>
      </c>
      <c r="C5" s="43" t="s">
        <v>52</v>
      </c>
      <c r="D5" s="42" t="s">
        <v>6</v>
      </c>
      <c r="E5" s="42">
        <v>89</v>
      </c>
    </row>
    <row r="6" spans="1:5" s="24" customFormat="1" x14ac:dyDescent="0.3">
      <c r="A6" s="42">
        <v>4</v>
      </c>
      <c r="B6" s="30">
        <v>418069</v>
      </c>
      <c r="C6" s="43" t="s">
        <v>53</v>
      </c>
      <c r="D6" s="42" t="s">
        <v>6</v>
      </c>
      <c r="E6" s="42">
        <v>2136</v>
      </c>
    </row>
    <row r="7" spans="1:5" s="24" customFormat="1" x14ac:dyDescent="0.3">
      <c r="A7" s="42">
        <v>5</v>
      </c>
      <c r="B7" s="30">
        <v>418069</v>
      </c>
      <c r="C7" s="43" t="s">
        <v>53</v>
      </c>
      <c r="D7" s="42" t="s">
        <v>6</v>
      </c>
      <c r="E7" s="42">
        <v>1379</v>
      </c>
    </row>
    <row r="8" spans="1:5" s="24" customFormat="1" x14ac:dyDescent="0.3">
      <c r="A8" s="42">
        <v>6</v>
      </c>
      <c r="B8" s="30"/>
      <c r="C8" s="43" t="s">
        <v>54</v>
      </c>
      <c r="D8" s="42" t="s">
        <v>6</v>
      </c>
      <c r="E8" s="42">
        <v>500</v>
      </c>
    </row>
    <row r="9" spans="1:5" s="24" customFormat="1" x14ac:dyDescent="0.3">
      <c r="A9" s="42">
        <v>7</v>
      </c>
      <c r="B9" s="30">
        <v>653508</v>
      </c>
      <c r="C9" s="43" t="s">
        <v>55</v>
      </c>
      <c r="D9" s="42" t="s">
        <v>6</v>
      </c>
      <c r="E9" s="42">
        <v>2136</v>
      </c>
    </row>
    <row r="10" spans="1:5" s="24" customFormat="1" x14ac:dyDescent="0.3">
      <c r="A10" s="42">
        <v>8</v>
      </c>
      <c r="B10" s="30">
        <v>653512</v>
      </c>
      <c r="C10" s="43" t="s">
        <v>56</v>
      </c>
      <c r="D10" s="42" t="s">
        <v>6</v>
      </c>
      <c r="E10" s="42">
        <v>1379</v>
      </c>
    </row>
    <row r="11" spans="1:5" s="23" customFormat="1" x14ac:dyDescent="0.3">
      <c r="A11" s="25" t="s">
        <v>46</v>
      </c>
      <c r="B11" s="86" t="s">
        <v>117</v>
      </c>
      <c r="C11" s="86"/>
      <c r="D11" s="86"/>
      <c r="E11" s="86"/>
    </row>
    <row r="12" spans="1:5" s="24" customFormat="1" ht="27.6" x14ac:dyDescent="0.3">
      <c r="A12" s="42">
        <v>9</v>
      </c>
      <c r="B12" s="30" t="s">
        <v>59</v>
      </c>
      <c r="C12" s="43" t="s">
        <v>60</v>
      </c>
      <c r="D12" s="42" t="s">
        <v>6</v>
      </c>
      <c r="E12" s="42">
        <v>1000</v>
      </c>
    </row>
    <row r="13" spans="1:5" s="24" customFormat="1" ht="27.6" x14ac:dyDescent="0.3">
      <c r="A13" s="42">
        <v>10</v>
      </c>
      <c r="B13" s="30" t="s">
        <v>61</v>
      </c>
      <c r="C13" s="43" t="s">
        <v>62</v>
      </c>
      <c r="D13" s="42" t="s">
        <v>6</v>
      </c>
      <c r="E13" s="42">
        <v>8</v>
      </c>
    </row>
    <row r="14" spans="1:5" s="24" customFormat="1" ht="27.6" x14ac:dyDescent="0.3">
      <c r="A14" s="42">
        <v>11</v>
      </c>
      <c r="B14" s="30" t="s">
        <v>63</v>
      </c>
      <c r="C14" s="43" t="s">
        <v>64</v>
      </c>
      <c r="D14" s="42" t="s">
        <v>6</v>
      </c>
      <c r="E14" s="42">
        <v>2</v>
      </c>
    </row>
    <row r="15" spans="1:5" s="24" customFormat="1" x14ac:dyDescent="0.3">
      <c r="A15" s="42">
        <v>12</v>
      </c>
      <c r="B15" s="30">
        <v>421333</v>
      </c>
      <c r="C15" s="43" t="s">
        <v>65</v>
      </c>
      <c r="D15" s="42" t="s">
        <v>6</v>
      </c>
      <c r="E15" s="42">
        <v>60</v>
      </c>
    </row>
    <row r="16" spans="1:5" s="23" customFormat="1" x14ac:dyDescent="0.3">
      <c r="A16" s="25" t="s">
        <v>46</v>
      </c>
      <c r="B16" s="86" t="s">
        <v>116</v>
      </c>
      <c r="C16" s="86"/>
      <c r="D16" s="86"/>
      <c r="E16" s="86"/>
    </row>
    <row r="17" spans="1:5" s="24" customFormat="1" ht="27.6" x14ac:dyDescent="0.3">
      <c r="A17" s="42">
        <v>13</v>
      </c>
      <c r="B17" s="30" t="s">
        <v>66</v>
      </c>
      <c r="C17" s="43" t="s">
        <v>67</v>
      </c>
      <c r="D17" s="42" t="s">
        <v>6</v>
      </c>
      <c r="E17" s="42">
        <v>10</v>
      </c>
    </row>
    <row r="18" spans="1:5" s="24" customFormat="1" ht="27.6" x14ac:dyDescent="0.3">
      <c r="A18" s="42">
        <v>14</v>
      </c>
      <c r="B18" s="30" t="s">
        <v>68</v>
      </c>
      <c r="C18" s="43" t="s">
        <v>69</v>
      </c>
      <c r="D18" s="42" t="s">
        <v>6</v>
      </c>
      <c r="E18" s="42">
        <v>20</v>
      </c>
    </row>
    <row r="19" spans="1:5" s="23" customFormat="1" x14ac:dyDescent="0.3">
      <c r="A19" s="42">
        <v>15</v>
      </c>
      <c r="B19" s="30" t="s">
        <v>70</v>
      </c>
      <c r="C19" s="31" t="s">
        <v>71</v>
      </c>
      <c r="D19" s="42" t="s">
        <v>6</v>
      </c>
      <c r="E19" s="29">
        <v>30</v>
      </c>
    </row>
    <row r="20" spans="1:5" s="23" customFormat="1" x14ac:dyDescent="0.3">
      <c r="A20" s="25" t="s">
        <v>46</v>
      </c>
      <c r="B20" s="86" t="s">
        <v>119</v>
      </c>
      <c r="C20" s="86"/>
      <c r="D20" s="86"/>
      <c r="E20" s="86"/>
    </row>
    <row r="21" spans="1:5" s="24" customFormat="1" x14ac:dyDescent="0.3">
      <c r="A21" s="42">
        <v>16</v>
      </c>
      <c r="B21" s="53" t="s">
        <v>115</v>
      </c>
      <c r="C21" s="54" t="s">
        <v>114</v>
      </c>
      <c r="D21" s="42" t="s">
        <v>6</v>
      </c>
      <c r="E21" s="42">
        <v>10</v>
      </c>
    </row>
    <row r="22" spans="1:5" s="24" customFormat="1" x14ac:dyDescent="0.3">
      <c r="A22" s="42">
        <v>17</v>
      </c>
      <c r="B22" s="53" t="s">
        <v>132</v>
      </c>
      <c r="C22" s="57" t="s">
        <v>131</v>
      </c>
      <c r="D22" s="42" t="s">
        <v>6</v>
      </c>
      <c r="E22" s="42">
        <f>E21*2</f>
        <v>20</v>
      </c>
    </row>
    <row r="23" spans="1:5" s="23" customFormat="1" x14ac:dyDescent="0.3">
      <c r="A23" s="25" t="s">
        <v>46</v>
      </c>
      <c r="B23" s="86" t="s">
        <v>142</v>
      </c>
      <c r="C23" s="86"/>
      <c r="D23" s="86"/>
      <c r="E23" s="86"/>
    </row>
    <row r="24" spans="1:5" s="24" customFormat="1" ht="27.6" x14ac:dyDescent="0.3">
      <c r="A24" s="42">
        <v>18</v>
      </c>
      <c r="B24" s="30" t="s">
        <v>134</v>
      </c>
      <c r="C24" s="43" t="s">
        <v>135</v>
      </c>
      <c r="D24" s="42" t="s">
        <v>6</v>
      </c>
      <c r="E24" s="42">
        <v>2</v>
      </c>
    </row>
    <row r="25" spans="1:5" s="24" customFormat="1" x14ac:dyDescent="0.3">
      <c r="A25" s="42">
        <v>19</v>
      </c>
      <c r="B25" s="30" t="s">
        <v>136</v>
      </c>
      <c r="C25" s="43" t="s">
        <v>137</v>
      </c>
      <c r="D25" s="42" t="s">
        <v>6</v>
      </c>
      <c r="E25" s="42">
        <v>2</v>
      </c>
    </row>
    <row r="26" spans="1:5" s="23" customFormat="1" x14ac:dyDescent="0.3">
      <c r="A26" s="42">
        <v>20</v>
      </c>
      <c r="B26" s="30" t="s">
        <v>138</v>
      </c>
      <c r="C26" s="31" t="s">
        <v>139</v>
      </c>
      <c r="D26" s="42" t="s">
        <v>6</v>
      </c>
      <c r="E26" s="29">
        <v>4</v>
      </c>
    </row>
    <row r="27" spans="1:5" s="24" customFormat="1" x14ac:dyDescent="0.3">
      <c r="A27" s="42">
        <v>21</v>
      </c>
      <c r="B27" s="30" t="s">
        <v>140</v>
      </c>
      <c r="C27" s="43" t="s">
        <v>141</v>
      </c>
      <c r="D27" s="42" t="s">
        <v>6</v>
      </c>
      <c r="E27" s="42">
        <v>4</v>
      </c>
    </row>
    <row r="28" spans="1:5" s="23" customFormat="1" x14ac:dyDescent="0.3">
      <c r="A28" s="25" t="s">
        <v>46</v>
      </c>
      <c r="B28" s="86" t="s">
        <v>147</v>
      </c>
      <c r="C28" s="86"/>
      <c r="D28" s="86"/>
      <c r="E28" s="86"/>
    </row>
    <row r="29" spans="1:5" s="24" customFormat="1" ht="27.6" x14ac:dyDescent="0.3">
      <c r="A29" s="42">
        <v>22</v>
      </c>
      <c r="B29" s="30" t="s">
        <v>143</v>
      </c>
      <c r="C29" s="43" t="s">
        <v>144</v>
      </c>
      <c r="D29" s="42" t="s">
        <v>6</v>
      </c>
      <c r="E29" s="42">
        <v>42</v>
      </c>
    </row>
    <row r="30" spans="1:5" s="24" customFormat="1" x14ac:dyDescent="0.3">
      <c r="A30" s="42">
        <v>23</v>
      </c>
      <c r="B30" s="30" t="s">
        <v>162</v>
      </c>
      <c r="C30" s="43" t="s">
        <v>162</v>
      </c>
      <c r="D30" s="42" t="s">
        <v>6</v>
      </c>
      <c r="E30" s="42">
        <v>42</v>
      </c>
    </row>
    <row r="31" spans="1:5" s="23" customFormat="1" x14ac:dyDescent="0.3">
      <c r="A31" s="25" t="s">
        <v>46</v>
      </c>
      <c r="B31" s="86" t="s">
        <v>147</v>
      </c>
      <c r="C31" s="86"/>
      <c r="D31" s="86"/>
      <c r="E31" s="86"/>
    </row>
    <row r="32" spans="1:5" s="23" customFormat="1" ht="27.6" x14ac:dyDescent="0.3">
      <c r="A32" s="42">
        <v>24</v>
      </c>
      <c r="B32" s="30" t="s">
        <v>145</v>
      </c>
      <c r="C32" s="31" t="s">
        <v>146</v>
      </c>
      <c r="D32" s="42" t="s">
        <v>6</v>
      </c>
      <c r="E32" s="29">
        <v>5</v>
      </c>
    </row>
    <row r="33" spans="1:18" s="24" customFormat="1" x14ac:dyDescent="0.3">
      <c r="A33" s="42">
        <v>25</v>
      </c>
      <c r="B33" s="30" t="s">
        <v>162</v>
      </c>
      <c r="C33" s="43" t="s">
        <v>162</v>
      </c>
      <c r="D33" s="42" t="s">
        <v>6</v>
      </c>
      <c r="E33" s="42">
        <v>5</v>
      </c>
    </row>
    <row r="34" spans="1:18" s="23" customFormat="1" x14ac:dyDescent="0.3">
      <c r="A34" s="25" t="s">
        <v>46</v>
      </c>
      <c r="B34" s="86" t="s">
        <v>158</v>
      </c>
      <c r="C34" s="86"/>
      <c r="D34" s="86"/>
      <c r="E34" s="86"/>
    </row>
    <row r="35" spans="1:18" s="24" customFormat="1" x14ac:dyDescent="0.3">
      <c r="A35" s="42">
        <v>26</v>
      </c>
      <c r="B35" s="30" t="s">
        <v>148</v>
      </c>
      <c r="C35" s="43" t="s">
        <v>149</v>
      </c>
      <c r="D35" s="42" t="s">
        <v>6</v>
      </c>
      <c r="E35" s="42">
        <v>2</v>
      </c>
    </row>
    <row r="36" spans="1:18" s="23" customFormat="1" ht="27.6" x14ac:dyDescent="0.3">
      <c r="A36" s="42">
        <v>27</v>
      </c>
      <c r="B36" s="30" t="s">
        <v>150</v>
      </c>
      <c r="C36" s="31" t="s">
        <v>151</v>
      </c>
      <c r="D36" s="42" t="s">
        <v>6</v>
      </c>
      <c r="E36" s="29">
        <v>4</v>
      </c>
    </row>
    <row r="37" spans="1:18" s="24" customFormat="1" x14ac:dyDescent="0.3">
      <c r="A37" s="42">
        <v>28</v>
      </c>
      <c r="B37" s="30" t="s">
        <v>152</v>
      </c>
      <c r="C37" s="43" t="s">
        <v>153</v>
      </c>
      <c r="D37" s="42" t="s">
        <v>6</v>
      </c>
      <c r="E37" s="42">
        <v>0</v>
      </c>
    </row>
    <row r="38" spans="1:18" s="23" customFormat="1" x14ac:dyDescent="0.3">
      <c r="A38" s="42">
        <v>29</v>
      </c>
      <c r="B38" s="30" t="s">
        <v>154</v>
      </c>
      <c r="C38" s="31" t="s">
        <v>155</v>
      </c>
      <c r="D38" s="42" t="s">
        <v>6</v>
      </c>
      <c r="E38" s="29">
        <v>2</v>
      </c>
    </row>
    <row r="39" spans="1:18" s="24" customFormat="1" x14ac:dyDescent="0.3">
      <c r="A39" s="42">
        <v>30</v>
      </c>
      <c r="B39" s="30" t="s">
        <v>156</v>
      </c>
      <c r="C39" s="43" t="s">
        <v>157</v>
      </c>
      <c r="D39" s="42" t="s">
        <v>6</v>
      </c>
      <c r="E39" s="42">
        <v>77</v>
      </c>
    </row>
    <row r="40" spans="1:18" s="23" customFormat="1" x14ac:dyDescent="0.3">
      <c r="A40" s="25" t="s">
        <v>46</v>
      </c>
      <c r="B40" s="86" t="s">
        <v>161</v>
      </c>
      <c r="C40" s="86"/>
      <c r="D40" s="86"/>
      <c r="E40" s="86"/>
    </row>
    <row r="41" spans="1:18" s="24" customFormat="1" ht="27.6" x14ac:dyDescent="0.3">
      <c r="A41" s="42">
        <v>31</v>
      </c>
      <c r="B41" s="30" t="s">
        <v>150</v>
      </c>
      <c r="C41" s="43" t="s">
        <v>151</v>
      </c>
      <c r="D41" s="42" t="s">
        <v>6</v>
      </c>
      <c r="E41" s="42">
        <v>94</v>
      </c>
    </row>
    <row r="42" spans="1:18" ht="14.4" customHeight="1" x14ac:dyDescent="0.3">
      <c r="A42" s="37"/>
      <c r="B42" s="37"/>
      <c r="C42" s="37" t="s">
        <v>50</v>
      </c>
      <c r="D42" s="52"/>
      <c r="E42" s="50"/>
    </row>
    <row r="45" spans="1:18" s="45" customFormat="1" x14ac:dyDescent="0.3">
      <c r="A45" s="40"/>
      <c r="B45" s="40"/>
      <c r="C45" s="40"/>
      <c r="D45" s="40"/>
      <c r="E45" s="40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18" s="45" customFormat="1" x14ac:dyDescent="0.3">
      <c r="A46" s="40"/>
      <c r="B46" s="40"/>
      <c r="C46" s="40"/>
      <c r="D46" s="40"/>
      <c r="E46" s="40"/>
      <c r="F46"/>
      <c r="G46"/>
      <c r="H46"/>
      <c r="I46"/>
      <c r="J46"/>
      <c r="K46"/>
      <c r="L46"/>
      <c r="M46"/>
      <c r="N46"/>
      <c r="O46"/>
      <c r="P46"/>
      <c r="Q46"/>
      <c r="R46"/>
    </row>
    <row r="48" spans="1:18" s="45" customFormat="1" x14ac:dyDescent="0.3">
      <c r="A48" s="40"/>
      <c r="B48" s="40"/>
      <c r="C48" s="40"/>
      <c r="D48" s="40"/>
      <c r="E48" s="40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 s="45" customFormat="1" x14ac:dyDescent="0.3">
      <c r="A49" s="40"/>
      <c r="B49" s="40"/>
      <c r="C49" s="40"/>
      <c r="D49" s="40"/>
      <c r="E49" s="40"/>
      <c r="F49"/>
      <c r="G49"/>
      <c r="H49"/>
      <c r="I49"/>
      <c r="J49"/>
      <c r="K49"/>
      <c r="L49"/>
      <c r="M49"/>
      <c r="N49"/>
      <c r="O49"/>
      <c r="P49"/>
      <c r="Q49"/>
      <c r="R49"/>
    </row>
  </sheetData>
  <pageMargins left="0.7" right="0.7" top="0.75" bottom="0.75" header="0.3" footer="0.3"/>
  <pageSetup paperSize="9" scale="8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C267-617C-4DE2-8A54-56B58808F3BA}">
  <sheetPr>
    <tabColor rgb="FF92D050"/>
    <pageSetUpPr fitToPage="1"/>
  </sheetPr>
  <dimension ref="A1:P29"/>
  <sheetViews>
    <sheetView topLeftCell="A4" zoomScale="115" zoomScaleNormal="115" workbookViewId="0">
      <selection activeCell="B24" sqref="B24"/>
    </sheetView>
  </sheetViews>
  <sheetFormatPr defaultRowHeight="14.4" x14ac:dyDescent="0.3"/>
  <cols>
    <col min="1" max="1" width="4" style="40" bestFit="1" customWidth="1"/>
    <col min="2" max="2" width="16.44140625" style="40" customWidth="1"/>
    <col min="3" max="3" width="69.33203125" style="40" customWidth="1"/>
    <col min="4" max="4" width="7.33203125" style="40" customWidth="1"/>
    <col min="5" max="5" width="10" style="40" bestFit="1" customWidth="1"/>
    <col min="6" max="6" width="10.109375" style="40" hidden="1" customWidth="1"/>
    <col min="7" max="7" width="13.88671875" style="45" hidden="1" customWidth="1"/>
    <col min="8" max="8" width="13.5546875" style="45" customWidth="1"/>
    <col min="9" max="9" width="7.6640625" style="41" hidden="1" customWidth="1"/>
    <col min="10" max="10" width="13.88671875" style="45" customWidth="1"/>
    <col min="11" max="11" width="11.44140625" style="45" customWidth="1"/>
    <col min="12" max="12" width="13.88671875" style="45" customWidth="1"/>
    <col min="13" max="13" width="7" style="41" bestFit="1" customWidth="1"/>
    <col min="14" max="14" width="9.109375" bestFit="1" customWidth="1"/>
  </cols>
  <sheetData>
    <row r="1" spans="1:16" ht="27.6" x14ac:dyDescent="0.3">
      <c r="A1" s="37" t="s">
        <v>0</v>
      </c>
      <c r="B1" s="37" t="s">
        <v>3</v>
      </c>
      <c r="C1" s="37" t="s">
        <v>2</v>
      </c>
      <c r="D1" s="37" t="s">
        <v>4</v>
      </c>
      <c r="E1" s="37" t="s">
        <v>5</v>
      </c>
      <c r="F1" s="38" t="s">
        <v>72</v>
      </c>
      <c r="G1" s="38" t="s">
        <v>8</v>
      </c>
      <c r="H1" s="38" t="s">
        <v>74</v>
      </c>
      <c r="I1" s="37" t="s">
        <v>14</v>
      </c>
      <c r="J1" s="38" t="s">
        <v>8</v>
      </c>
      <c r="K1" s="38" t="s">
        <v>9</v>
      </c>
      <c r="L1" s="38" t="s">
        <v>8</v>
      </c>
      <c r="M1" s="37" t="s">
        <v>14</v>
      </c>
      <c r="N1">
        <v>3.75</v>
      </c>
      <c r="P1">
        <v>0.75</v>
      </c>
    </row>
    <row r="2" spans="1:16" s="23" customFormat="1" x14ac:dyDescent="0.3">
      <c r="A2" s="25" t="s">
        <v>46</v>
      </c>
      <c r="B2" s="26" t="s">
        <v>109</v>
      </c>
      <c r="C2" s="27"/>
      <c r="D2" s="27"/>
      <c r="E2" s="27"/>
      <c r="F2" s="27"/>
      <c r="G2" s="27"/>
      <c r="H2" s="27"/>
      <c r="I2" s="28"/>
      <c r="J2" s="27"/>
      <c r="K2" s="27"/>
      <c r="L2" s="27"/>
      <c r="M2" s="28"/>
      <c r="N2" s="22"/>
      <c r="O2" s="22"/>
      <c r="P2" s="22"/>
    </row>
    <row r="3" spans="1:16" s="23" customFormat="1" ht="27.6" x14ac:dyDescent="0.3">
      <c r="A3" s="42">
        <v>1</v>
      </c>
      <c r="B3" s="30" t="s">
        <v>210</v>
      </c>
      <c r="C3" s="31" t="s">
        <v>211</v>
      </c>
      <c r="D3" s="42" t="s">
        <v>6</v>
      </c>
      <c r="E3" s="29">
        <v>1</v>
      </c>
      <c r="F3" s="29"/>
      <c r="G3" s="34">
        <f>E3*F3</f>
        <v>0</v>
      </c>
      <c r="H3" s="34">
        <v>8869.67</v>
      </c>
      <c r="I3" s="44" t="e">
        <f>1-(H3/F3)</f>
        <v>#DIV/0!</v>
      </c>
      <c r="J3" s="34">
        <f>H3*E3</f>
        <v>8869.67</v>
      </c>
      <c r="K3" s="34">
        <f>H3/$P$1</f>
        <v>11826.226666666667</v>
      </c>
      <c r="L3" s="34">
        <f>K3*E3</f>
        <v>11826.226666666667</v>
      </c>
      <c r="M3" s="44">
        <f>1-(H3/K3)</f>
        <v>0.25</v>
      </c>
      <c r="N3" s="22"/>
      <c r="O3" s="22"/>
      <c r="P3" s="22"/>
    </row>
    <row r="4" spans="1:16" s="24" customFormat="1" x14ac:dyDescent="0.3">
      <c r="A4" s="42">
        <v>2</v>
      </c>
      <c r="B4" s="48" t="s">
        <v>212</v>
      </c>
      <c r="C4" s="49" t="s">
        <v>213</v>
      </c>
      <c r="D4" s="42" t="s">
        <v>6</v>
      </c>
      <c r="E4" s="42">
        <v>1</v>
      </c>
      <c r="F4" s="34"/>
      <c r="G4" s="34">
        <f>E4*F4</f>
        <v>0</v>
      </c>
      <c r="H4" s="34">
        <v>5712.15</v>
      </c>
      <c r="I4" s="44" t="e">
        <f>1-(H4/F4)</f>
        <v>#DIV/0!</v>
      </c>
      <c r="J4" s="34">
        <f t="shared" ref="J4:J7" si="0">H4*E4</f>
        <v>5712.15</v>
      </c>
      <c r="K4" s="34">
        <f>H4/$P$1</f>
        <v>7616.2</v>
      </c>
      <c r="L4" s="34">
        <f t="shared" ref="L4:L7" si="1">K4*E4</f>
        <v>7616.2</v>
      </c>
      <c r="M4" s="44">
        <f t="shared" ref="M4:M7" si="2">1-(H4/K4)</f>
        <v>0.25</v>
      </c>
      <c r="N4" s="46"/>
      <c r="O4" s="46"/>
      <c r="P4" s="46"/>
    </row>
    <row r="5" spans="1:16" s="24" customFormat="1" x14ac:dyDescent="0.3">
      <c r="A5" s="42">
        <v>3</v>
      </c>
      <c r="B5" s="30" t="s">
        <v>79</v>
      </c>
      <c r="C5" s="43" t="s">
        <v>80</v>
      </c>
      <c r="D5" s="42" t="s">
        <v>6</v>
      </c>
      <c r="E5" s="42">
        <v>1</v>
      </c>
      <c r="F5" s="42"/>
      <c r="G5" s="34">
        <f t="shared" ref="G5:G7" si="3">E5*F5</f>
        <v>0</v>
      </c>
      <c r="H5" s="34">
        <v>1939.86</v>
      </c>
      <c r="I5" s="44" t="e">
        <f t="shared" ref="I5:I7" si="4">1-(H5/F5)</f>
        <v>#DIV/0!</v>
      </c>
      <c r="J5" s="34">
        <f t="shared" si="0"/>
        <v>1939.86</v>
      </c>
      <c r="K5" s="34">
        <f t="shared" ref="K5:K7" si="5">H5/$P$1</f>
        <v>2586.48</v>
      </c>
      <c r="L5" s="34">
        <f t="shared" si="1"/>
        <v>2586.48</v>
      </c>
      <c r="M5" s="44">
        <f t="shared" si="2"/>
        <v>0.25</v>
      </c>
      <c r="N5" s="46"/>
      <c r="O5" s="46"/>
      <c r="P5" s="46"/>
    </row>
    <row r="6" spans="1:16" s="24" customFormat="1" x14ac:dyDescent="0.3">
      <c r="A6" s="42">
        <v>4</v>
      </c>
      <c r="B6" s="30" t="s">
        <v>81</v>
      </c>
      <c r="C6" s="43" t="s">
        <v>82</v>
      </c>
      <c r="D6" s="42" t="s">
        <v>6</v>
      </c>
      <c r="E6" s="42">
        <v>41</v>
      </c>
      <c r="F6" s="42"/>
      <c r="G6" s="34">
        <f t="shared" si="3"/>
        <v>0</v>
      </c>
      <c r="H6" s="34">
        <v>85.24</v>
      </c>
      <c r="I6" s="44" t="e">
        <f t="shared" si="4"/>
        <v>#DIV/0!</v>
      </c>
      <c r="J6" s="34">
        <f t="shared" si="0"/>
        <v>3494.8399999999997</v>
      </c>
      <c r="K6" s="34">
        <f t="shared" si="5"/>
        <v>113.65333333333332</v>
      </c>
      <c r="L6" s="34">
        <f t="shared" si="1"/>
        <v>4659.786666666666</v>
      </c>
      <c r="M6" s="44">
        <f t="shared" si="2"/>
        <v>0.25</v>
      </c>
      <c r="N6" s="46"/>
      <c r="O6" s="46"/>
      <c r="P6" s="46"/>
    </row>
    <row r="7" spans="1:16" s="24" customFormat="1" x14ac:dyDescent="0.3">
      <c r="A7" s="42">
        <v>5</v>
      </c>
      <c r="B7" s="30" t="s">
        <v>93</v>
      </c>
      <c r="C7" s="31" t="s">
        <v>94</v>
      </c>
      <c r="D7" s="42" t="s">
        <v>6</v>
      </c>
      <c r="E7" s="42">
        <v>4</v>
      </c>
      <c r="F7" s="42"/>
      <c r="G7" s="34">
        <f t="shared" si="3"/>
        <v>0</v>
      </c>
      <c r="H7" s="34">
        <v>157.85</v>
      </c>
      <c r="I7" s="44" t="e">
        <f t="shared" si="4"/>
        <v>#DIV/0!</v>
      </c>
      <c r="J7" s="34">
        <f t="shared" si="0"/>
        <v>631.4</v>
      </c>
      <c r="K7" s="34">
        <f t="shared" si="5"/>
        <v>210.46666666666667</v>
      </c>
      <c r="L7" s="34">
        <f t="shared" si="1"/>
        <v>841.86666666666667</v>
      </c>
      <c r="M7" s="44">
        <f t="shared" si="2"/>
        <v>0.25</v>
      </c>
      <c r="N7" s="46"/>
      <c r="O7" s="46"/>
      <c r="P7" s="46"/>
    </row>
    <row r="8" spans="1:16" s="23" customFormat="1" x14ac:dyDescent="0.3">
      <c r="A8" s="25" t="s">
        <v>46</v>
      </c>
      <c r="B8" s="26" t="s">
        <v>108</v>
      </c>
      <c r="C8" s="27"/>
      <c r="D8" s="27"/>
      <c r="E8" s="27"/>
      <c r="F8" s="27"/>
      <c r="G8" s="27"/>
      <c r="H8" s="27"/>
      <c r="I8" s="28"/>
      <c r="J8" s="27"/>
      <c r="K8" s="27"/>
      <c r="L8" s="27"/>
      <c r="M8" s="28"/>
      <c r="N8" s="22"/>
      <c r="O8" s="22"/>
      <c r="P8" s="22"/>
    </row>
    <row r="9" spans="1:16" s="24" customFormat="1" ht="28.8" x14ac:dyDescent="0.3">
      <c r="A9" s="42">
        <v>6</v>
      </c>
      <c r="B9" s="48" t="s">
        <v>210</v>
      </c>
      <c r="C9" s="49" t="s">
        <v>211</v>
      </c>
      <c r="D9" s="42" t="s">
        <v>6</v>
      </c>
      <c r="E9" s="42">
        <v>1</v>
      </c>
      <c r="F9" s="34"/>
      <c r="G9" s="34">
        <f t="shared" ref="G9:G13" si="6">E9*F9</f>
        <v>0</v>
      </c>
      <c r="H9" s="34">
        <v>8869.67</v>
      </c>
      <c r="I9" s="44" t="e">
        <f t="shared" ref="I9:I13" si="7">1-(H9/F9)</f>
        <v>#DIV/0!</v>
      </c>
      <c r="J9" s="34">
        <f t="shared" ref="J9:J13" si="8">H9*E9</f>
        <v>8869.67</v>
      </c>
      <c r="K9" s="34">
        <f>H9/$P$1</f>
        <v>11826.226666666667</v>
      </c>
      <c r="L9" s="34">
        <f t="shared" ref="L9:L13" si="9">K9*E9</f>
        <v>11826.226666666667</v>
      </c>
      <c r="M9" s="44">
        <f t="shared" ref="M9:M13" si="10">1-(H9/K9)</f>
        <v>0.25</v>
      </c>
      <c r="N9" s="46"/>
      <c r="O9" s="46"/>
      <c r="P9" s="46"/>
    </row>
    <row r="10" spans="1:16" s="24" customFormat="1" x14ac:dyDescent="0.3">
      <c r="A10" s="42">
        <v>7</v>
      </c>
      <c r="B10" s="30" t="s">
        <v>212</v>
      </c>
      <c r="C10" s="31" t="s">
        <v>213</v>
      </c>
      <c r="D10" s="42" t="s">
        <v>6</v>
      </c>
      <c r="E10" s="42">
        <v>1</v>
      </c>
      <c r="F10" s="42"/>
      <c r="G10" s="34">
        <f t="shared" si="6"/>
        <v>0</v>
      </c>
      <c r="H10" s="34">
        <v>5712.15</v>
      </c>
      <c r="I10" s="44" t="e">
        <f t="shared" si="7"/>
        <v>#DIV/0!</v>
      </c>
      <c r="J10" s="34">
        <f t="shared" si="8"/>
        <v>5712.15</v>
      </c>
      <c r="K10" s="34">
        <f t="shared" ref="K10:K13" si="11">H10/$P$1</f>
        <v>7616.2</v>
      </c>
      <c r="L10" s="34">
        <f t="shared" si="9"/>
        <v>7616.2</v>
      </c>
      <c r="M10" s="44">
        <f t="shared" si="10"/>
        <v>0.25</v>
      </c>
      <c r="N10" s="46"/>
      <c r="O10" s="46"/>
      <c r="P10" s="46"/>
    </row>
    <row r="11" spans="1:16" s="24" customFormat="1" x14ac:dyDescent="0.3">
      <c r="A11" s="42">
        <v>8</v>
      </c>
      <c r="B11" s="30" t="s">
        <v>79</v>
      </c>
      <c r="C11" s="31" t="s">
        <v>80</v>
      </c>
      <c r="D11" s="42" t="s">
        <v>6</v>
      </c>
      <c r="E11" s="42">
        <v>1</v>
      </c>
      <c r="F11" s="42"/>
      <c r="G11" s="34">
        <f t="shared" si="6"/>
        <v>0</v>
      </c>
      <c r="H11" s="34">
        <v>1939.86</v>
      </c>
      <c r="I11" s="44" t="e">
        <f t="shared" si="7"/>
        <v>#DIV/0!</v>
      </c>
      <c r="J11" s="34">
        <f t="shared" si="8"/>
        <v>1939.86</v>
      </c>
      <c r="K11" s="34">
        <f t="shared" si="11"/>
        <v>2586.48</v>
      </c>
      <c r="L11" s="34">
        <f t="shared" si="9"/>
        <v>2586.48</v>
      </c>
      <c r="M11" s="44">
        <f t="shared" si="10"/>
        <v>0.25</v>
      </c>
      <c r="N11" s="46"/>
      <c r="O11" s="46"/>
      <c r="P11" s="46"/>
    </row>
    <row r="12" spans="1:16" s="24" customFormat="1" x14ac:dyDescent="0.3">
      <c r="A12" s="42">
        <v>9</v>
      </c>
      <c r="B12" s="30" t="s">
        <v>81</v>
      </c>
      <c r="C12" s="43" t="s">
        <v>82</v>
      </c>
      <c r="D12" s="42" t="s">
        <v>6</v>
      </c>
      <c r="E12" s="42">
        <v>118</v>
      </c>
      <c r="F12" s="42"/>
      <c r="G12" s="34">
        <f t="shared" si="6"/>
        <v>0</v>
      </c>
      <c r="H12" s="34">
        <v>85.24</v>
      </c>
      <c r="I12" s="44" t="e">
        <f t="shared" si="7"/>
        <v>#DIV/0!</v>
      </c>
      <c r="J12" s="34">
        <f t="shared" si="8"/>
        <v>10058.32</v>
      </c>
      <c r="K12" s="34">
        <f t="shared" si="11"/>
        <v>113.65333333333332</v>
      </c>
      <c r="L12" s="34">
        <f t="shared" si="9"/>
        <v>13411.093333333332</v>
      </c>
      <c r="M12" s="44">
        <f t="shared" si="10"/>
        <v>0.25</v>
      </c>
      <c r="N12" s="46"/>
      <c r="O12" s="46"/>
      <c r="P12" s="46"/>
    </row>
    <row r="13" spans="1:16" s="24" customFormat="1" x14ac:dyDescent="0.3">
      <c r="A13" s="42">
        <v>10</v>
      </c>
      <c r="B13" s="30" t="s">
        <v>93</v>
      </c>
      <c r="C13" s="43" t="s">
        <v>94</v>
      </c>
      <c r="D13" s="42" t="s">
        <v>6</v>
      </c>
      <c r="E13" s="42">
        <v>6</v>
      </c>
      <c r="F13" s="42"/>
      <c r="G13" s="34">
        <f t="shared" si="6"/>
        <v>0</v>
      </c>
      <c r="H13" s="34">
        <v>157.85</v>
      </c>
      <c r="I13" s="44" t="e">
        <f t="shared" si="7"/>
        <v>#DIV/0!</v>
      </c>
      <c r="J13" s="34">
        <f t="shared" si="8"/>
        <v>947.09999999999991</v>
      </c>
      <c r="K13" s="34">
        <f t="shared" si="11"/>
        <v>210.46666666666667</v>
      </c>
      <c r="L13" s="34">
        <f t="shared" si="9"/>
        <v>1262.8</v>
      </c>
      <c r="M13" s="44">
        <f t="shared" si="10"/>
        <v>0.25</v>
      </c>
      <c r="N13" s="46"/>
      <c r="O13" s="46"/>
      <c r="P13" s="46"/>
    </row>
    <row r="14" spans="1:16" s="23" customFormat="1" x14ac:dyDescent="0.3">
      <c r="A14" s="25" t="s">
        <v>46</v>
      </c>
      <c r="B14" s="26" t="s">
        <v>107</v>
      </c>
      <c r="C14" s="27"/>
      <c r="D14" s="27"/>
      <c r="E14" s="27"/>
      <c r="F14" s="27"/>
      <c r="G14" s="27"/>
      <c r="H14" s="27"/>
      <c r="I14" s="28"/>
      <c r="J14" s="27"/>
      <c r="K14" s="27"/>
      <c r="L14" s="27"/>
      <c r="M14" s="28"/>
      <c r="N14" s="22"/>
      <c r="O14" s="22"/>
      <c r="P14" s="22"/>
    </row>
    <row r="15" spans="1:16" s="24" customFormat="1" ht="27.6" x14ac:dyDescent="0.3">
      <c r="A15" s="42">
        <v>11</v>
      </c>
      <c r="B15" s="30" t="s">
        <v>210</v>
      </c>
      <c r="C15" s="43" t="s">
        <v>211</v>
      </c>
      <c r="D15" s="42" t="s">
        <v>6</v>
      </c>
      <c r="E15" s="42">
        <v>1</v>
      </c>
      <c r="F15" s="42"/>
      <c r="G15" s="34">
        <f t="shared" ref="G15:G18" si="12">E15*F15</f>
        <v>0</v>
      </c>
      <c r="H15" s="34">
        <v>8869.67</v>
      </c>
      <c r="I15" s="44" t="e">
        <f t="shared" ref="I15:I18" si="13">1-(H15/F15)</f>
        <v>#DIV/0!</v>
      </c>
      <c r="J15" s="34">
        <f t="shared" ref="J15:J18" si="14">H15*E15</f>
        <v>8869.67</v>
      </c>
      <c r="K15" s="34">
        <f t="shared" ref="K15:K18" si="15">H15/$P$1</f>
        <v>11826.226666666667</v>
      </c>
      <c r="L15" s="34">
        <f t="shared" ref="L15:L18" si="16">K15*E15</f>
        <v>11826.226666666667</v>
      </c>
      <c r="M15" s="44">
        <f t="shared" ref="M15:M18" si="17">1-(H15/K15)</f>
        <v>0.25</v>
      </c>
      <c r="N15" s="46"/>
      <c r="O15" s="46"/>
      <c r="P15" s="46"/>
    </row>
    <row r="16" spans="1:16" s="24" customFormat="1" x14ac:dyDescent="0.3">
      <c r="A16" s="42">
        <v>12</v>
      </c>
      <c r="B16" s="30" t="s">
        <v>212</v>
      </c>
      <c r="C16" s="43" t="s">
        <v>213</v>
      </c>
      <c r="D16" s="42" t="s">
        <v>6</v>
      </c>
      <c r="E16" s="42">
        <v>1</v>
      </c>
      <c r="F16" s="42"/>
      <c r="G16" s="34">
        <f t="shared" si="12"/>
        <v>0</v>
      </c>
      <c r="H16" s="34">
        <v>5712.15</v>
      </c>
      <c r="I16" s="44" t="e">
        <f t="shared" si="13"/>
        <v>#DIV/0!</v>
      </c>
      <c r="J16" s="34">
        <f t="shared" si="14"/>
        <v>5712.15</v>
      </c>
      <c r="K16" s="34">
        <f t="shared" si="15"/>
        <v>7616.2</v>
      </c>
      <c r="L16" s="34">
        <f t="shared" si="16"/>
        <v>7616.2</v>
      </c>
      <c r="M16" s="44">
        <f t="shared" si="17"/>
        <v>0.25</v>
      </c>
      <c r="N16" s="46"/>
      <c r="O16" s="46"/>
      <c r="P16" s="46"/>
    </row>
    <row r="17" spans="1:16" s="24" customFormat="1" x14ac:dyDescent="0.3">
      <c r="A17" s="42">
        <v>13</v>
      </c>
      <c r="B17" s="30" t="s">
        <v>79</v>
      </c>
      <c r="C17" s="43" t="s">
        <v>80</v>
      </c>
      <c r="D17" s="42" t="s">
        <v>6</v>
      </c>
      <c r="E17" s="42">
        <v>1</v>
      </c>
      <c r="F17" s="42"/>
      <c r="G17" s="34">
        <f t="shared" si="12"/>
        <v>0</v>
      </c>
      <c r="H17" s="34">
        <v>1939.86</v>
      </c>
      <c r="I17" s="44" t="e">
        <f t="shared" si="13"/>
        <v>#DIV/0!</v>
      </c>
      <c r="J17" s="34">
        <f t="shared" si="14"/>
        <v>1939.86</v>
      </c>
      <c r="K17" s="34">
        <f t="shared" si="15"/>
        <v>2586.48</v>
      </c>
      <c r="L17" s="34">
        <f t="shared" si="16"/>
        <v>2586.48</v>
      </c>
      <c r="M17" s="44">
        <f t="shared" si="17"/>
        <v>0.25</v>
      </c>
      <c r="N17" s="46"/>
      <c r="O17" s="46"/>
      <c r="P17" s="46"/>
    </row>
    <row r="18" spans="1:16" s="24" customFormat="1" x14ac:dyDescent="0.3">
      <c r="A18" s="42">
        <v>14</v>
      </c>
      <c r="B18" s="30" t="s">
        <v>81</v>
      </c>
      <c r="C18" s="43" t="s">
        <v>82</v>
      </c>
      <c r="D18" s="42" t="s">
        <v>6</v>
      </c>
      <c r="E18" s="42">
        <v>18</v>
      </c>
      <c r="F18" s="42"/>
      <c r="G18" s="34">
        <f t="shared" si="12"/>
        <v>0</v>
      </c>
      <c r="H18" s="34">
        <v>85.24</v>
      </c>
      <c r="I18" s="44" t="e">
        <f t="shared" si="13"/>
        <v>#DIV/0!</v>
      </c>
      <c r="J18" s="34">
        <f t="shared" si="14"/>
        <v>1534.32</v>
      </c>
      <c r="K18" s="34">
        <f t="shared" si="15"/>
        <v>113.65333333333332</v>
      </c>
      <c r="L18" s="34">
        <f t="shared" si="16"/>
        <v>2045.7599999999998</v>
      </c>
      <c r="M18" s="44">
        <f t="shared" si="17"/>
        <v>0.25</v>
      </c>
      <c r="N18" s="46"/>
      <c r="O18" s="46"/>
      <c r="P18" s="46"/>
    </row>
    <row r="19" spans="1:16" s="23" customFormat="1" x14ac:dyDescent="0.3">
      <c r="A19" s="25" t="s">
        <v>46</v>
      </c>
      <c r="B19" s="26" t="s">
        <v>47</v>
      </c>
      <c r="C19" s="27"/>
      <c r="D19" s="27"/>
      <c r="E19" s="27"/>
      <c r="F19" s="27"/>
      <c r="G19" s="35"/>
      <c r="H19" s="27"/>
      <c r="I19" s="28"/>
      <c r="J19" s="35"/>
      <c r="K19" s="27"/>
      <c r="L19" s="27"/>
      <c r="M19" s="28"/>
      <c r="N19" s="22"/>
      <c r="O19" s="22"/>
      <c r="P19" s="22"/>
    </row>
    <row r="20" spans="1:16" s="23" customFormat="1" ht="18.75" customHeight="1" x14ac:dyDescent="0.3">
      <c r="A20" s="29"/>
      <c r="B20" s="29" t="s">
        <v>11</v>
      </c>
      <c r="C20" s="36" t="s">
        <v>130</v>
      </c>
      <c r="D20" s="29" t="s">
        <v>49</v>
      </c>
      <c r="E20" s="29">
        <v>0</v>
      </c>
      <c r="F20" s="29"/>
      <c r="G20" s="32"/>
      <c r="H20" s="32">
        <f>(E6+E12+E13+E18)*50</f>
        <v>9150</v>
      </c>
      <c r="I20" s="33"/>
      <c r="J20" s="32">
        <f>H20*E20</f>
        <v>0</v>
      </c>
      <c r="K20" s="32">
        <f>H20/0.8</f>
        <v>11437.5</v>
      </c>
      <c r="L20" s="32">
        <f>K20*E20</f>
        <v>0</v>
      </c>
      <c r="M20" s="33">
        <f>1-(H20/K20)</f>
        <v>0.19999999999999996</v>
      </c>
      <c r="N20" s="22"/>
      <c r="O20" s="22"/>
      <c r="P20" s="22"/>
    </row>
    <row r="21" spans="1:16" s="23" customFormat="1" ht="18.75" customHeight="1" x14ac:dyDescent="0.3">
      <c r="A21" s="29"/>
      <c r="B21" s="29" t="s">
        <v>11</v>
      </c>
      <c r="C21" s="36" t="s">
        <v>48</v>
      </c>
      <c r="D21" s="29" t="s">
        <v>49</v>
      </c>
      <c r="E21" s="29">
        <v>0</v>
      </c>
      <c r="F21" s="29"/>
      <c r="G21" s="32"/>
      <c r="H21" s="32">
        <v>6600</v>
      </c>
      <c r="I21" s="33"/>
      <c r="J21" s="32">
        <f>H21*E21</f>
        <v>0</v>
      </c>
      <c r="K21" s="32">
        <v>8000</v>
      </c>
      <c r="L21" s="32">
        <f>K21*E21</f>
        <v>0</v>
      </c>
      <c r="M21" s="33">
        <f>1-(H21/K21)</f>
        <v>0.17500000000000004</v>
      </c>
      <c r="N21" s="22"/>
      <c r="O21" s="22"/>
      <c r="P21" s="22"/>
    </row>
    <row r="22" spans="1:16" ht="14.4" customHeight="1" x14ac:dyDescent="0.3">
      <c r="A22" s="37"/>
      <c r="B22" s="37"/>
      <c r="C22" s="37" t="s">
        <v>50</v>
      </c>
      <c r="D22" s="52" t="s">
        <v>13</v>
      </c>
      <c r="E22" s="50"/>
      <c r="F22" s="50"/>
      <c r="G22" s="38">
        <f>SUM(G2:G21)</f>
        <v>0</v>
      </c>
      <c r="H22" s="51"/>
      <c r="I22" s="39"/>
      <c r="J22" s="38">
        <f>SUM(J2:J21)</f>
        <v>66231.02</v>
      </c>
      <c r="K22" s="38" t="s">
        <v>1</v>
      </c>
      <c r="L22" s="38">
        <f>SUM(L2:L21)</f>
        <v>88308.026666666658</v>
      </c>
      <c r="M22" s="39">
        <f>1-(J22/L22)</f>
        <v>0.24999999999999989</v>
      </c>
    </row>
    <row r="25" spans="1:16" x14ac:dyDescent="0.3">
      <c r="J25" s="44" t="e">
        <f>1-(J22/G22)</f>
        <v>#DIV/0!</v>
      </c>
    </row>
    <row r="28" spans="1:16" x14ac:dyDescent="0.3">
      <c r="L28" s="45" t="s">
        <v>180</v>
      </c>
      <c r="M28" s="45">
        <f>SUM(J2:J18)</f>
        <v>66231.02</v>
      </c>
    </row>
    <row r="29" spans="1:16" x14ac:dyDescent="0.3">
      <c r="L29" s="45" t="s">
        <v>181</v>
      </c>
      <c r="M29" s="45">
        <f>SUM(L2:L18)</f>
        <v>88308.026666666658</v>
      </c>
    </row>
  </sheetData>
  <pageMargins left="0.7" right="0.7" top="0.75" bottom="0.75" header="0.3" footer="0.3"/>
  <pageSetup paperSize="9" scale="4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1172-0242-49C1-A9F2-3592D9B927CE}">
  <sheetPr>
    <tabColor rgb="FF92D050"/>
    <pageSetUpPr fitToPage="1"/>
  </sheetPr>
  <dimension ref="A1:P32"/>
  <sheetViews>
    <sheetView zoomScale="115" zoomScaleNormal="115" workbookViewId="0">
      <selection activeCell="A2" sqref="A2:E6"/>
    </sheetView>
  </sheetViews>
  <sheetFormatPr defaultRowHeight="14.4" x14ac:dyDescent="0.3"/>
  <cols>
    <col min="1" max="1" width="4" style="40" bestFit="1" customWidth="1"/>
    <col min="2" max="2" width="16.44140625" style="40" customWidth="1"/>
    <col min="3" max="3" width="69.33203125" style="40" customWidth="1"/>
    <col min="4" max="4" width="19.33203125" style="40" bestFit="1" customWidth="1"/>
    <col min="5" max="5" width="11" style="40" bestFit="1" customWidth="1"/>
    <col min="6" max="6" width="10.109375" style="40" hidden="1" customWidth="1"/>
    <col min="7" max="7" width="5.33203125" style="45" bestFit="1" customWidth="1"/>
    <col min="8" max="8" width="13.5546875" style="45" customWidth="1"/>
    <col min="9" max="9" width="7.6640625" style="41" hidden="1" customWidth="1"/>
    <col min="10" max="10" width="13.88671875" style="45" customWidth="1"/>
    <col min="11" max="11" width="11.44140625" style="45" customWidth="1"/>
    <col min="12" max="12" width="13.88671875" style="45" customWidth="1"/>
    <col min="13" max="13" width="7.6640625" style="41" bestFit="1" customWidth="1"/>
    <col min="14" max="14" width="9.109375" bestFit="1" customWidth="1"/>
  </cols>
  <sheetData>
    <row r="1" spans="1:16" ht="27.6" x14ac:dyDescent="0.3">
      <c r="A1" s="37" t="s">
        <v>0</v>
      </c>
      <c r="B1" s="37" t="s">
        <v>3</v>
      </c>
      <c r="C1" s="37" t="s">
        <v>2</v>
      </c>
      <c r="D1" s="37" t="s">
        <v>4</v>
      </c>
      <c r="E1" s="37" t="s">
        <v>5</v>
      </c>
      <c r="F1" s="38" t="s">
        <v>72</v>
      </c>
      <c r="G1" s="38" t="s">
        <v>8</v>
      </c>
      <c r="H1" s="38" t="s">
        <v>74</v>
      </c>
      <c r="I1" s="37" t="s">
        <v>14</v>
      </c>
      <c r="J1" s="38" t="s">
        <v>8</v>
      </c>
      <c r="K1" s="38" t="s">
        <v>9</v>
      </c>
      <c r="L1" s="38" t="s">
        <v>8</v>
      </c>
      <c r="M1" s="37" t="s">
        <v>14</v>
      </c>
      <c r="N1">
        <v>3.75</v>
      </c>
      <c r="P1">
        <v>0.75</v>
      </c>
    </row>
    <row r="2" spans="1:16" s="23" customFormat="1" x14ac:dyDescent="0.3">
      <c r="A2" s="25" t="s">
        <v>46</v>
      </c>
      <c r="B2" s="26" t="s">
        <v>190</v>
      </c>
      <c r="C2" s="26" t="s">
        <v>190</v>
      </c>
      <c r="D2" s="27"/>
      <c r="E2" s="27"/>
      <c r="F2" s="27"/>
      <c r="G2" s="27"/>
      <c r="H2" s="27"/>
      <c r="I2" s="28"/>
      <c r="J2" s="27"/>
      <c r="K2" s="27"/>
      <c r="L2" s="27"/>
      <c r="M2" s="28"/>
      <c r="N2" s="22"/>
      <c r="O2" s="22"/>
      <c r="P2" s="22"/>
    </row>
    <row r="3" spans="1:16" s="23" customFormat="1" x14ac:dyDescent="0.3">
      <c r="A3" s="42">
        <v>1</v>
      </c>
      <c r="B3" s="30" t="s">
        <v>232</v>
      </c>
      <c r="C3" s="31" t="s">
        <v>214</v>
      </c>
      <c r="D3" s="42" t="s">
        <v>6</v>
      </c>
      <c r="E3" s="29">
        <v>164</v>
      </c>
      <c r="F3" s="29"/>
      <c r="G3" s="34">
        <f>E3*F3</f>
        <v>0</v>
      </c>
      <c r="H3" s="34">
        <v>160</v>
      </c>
      <c r="I3" s="44" t="e">
        <f>1-(H3/F3)</f>
        <v>#DIV/0!</v>
      </c>
      <c r="J3" s="34">
        <f>H3*E3</f>
        <v>26240</v>
      </c>
      <c r="K3" s="34">
        <f>H3/$P$1</f>
        <v>213.33333333333334</v>
      </c>
      <c r="L3" s="34">
        <f>K3*E3</f>
        <v>34986.666666666672</v>
      </c>
      <c r="M3" s="44">
        <f>1-(H3/K3)</f>
        <v>0.25</v>
      </c>
      <c r="N3" s="22"/>
      <c r="O3" s="22"/>
      <c r="P3" s="22"/>
    </row>
    <row r="4" spans="1:16" s="24" customFormat="1" ht="28.8" x14ac:dyDescent="0.3">
      <c r="A4" s="42">
        <v>2</v>
      </c>
      <c r="B4" s="48" t="s">
        <v>231</v>
      </c>
      <c r="C4" s="49" t="s">
        <v>215</v>
      </c>
      <c r="D4" s="42" t="s">
        <v>6</v>
      </c>
      <c r="E4" s="42">
        <v>40</v>
      </c>
      <c r="F4" s="34"/>
      <c r="G4" s="34">
        <f>E4*F4</f>
        <v>0</v>
      </c>
      <c r="H4" s="34">
        <v>160</v>
      </c>
      <c r="I4" s="44" t="e">
        <f>1-(H4/F4)</f>
        <v>#DIV/0!</v>
      </c>
      <c r="J4" s="34">
        <f>H4*E4</f>
        <v>6400</v>
      </c>
      <c r="K4" s="34">
        <f>H4/$P$1</f>
        <v>213.33333333333334</v>
      </c>
      <c r="L4" s="34">
        <f t="shared" ref="L4:L12" si="0">K4*E4</f>
        <v>8533.3333333333339</v>
      </c>
      <c r="M4" s="44">
        <f t="shared" ref="M4:M12" si="1">1-(H4/K4)</f>
        <v>0.25</v>
      </c>
      <c r="N4" s="46"/>
      <c r="O4" s="46"/>
      <c r="P4" s="46"/>
    </row>
    <row r="5" spans="1:16" s="24" customFormat="1" x14ac:dyDescent="0.3">
      <c r="A5" s="42">
        <v>3</v>
      </c>
      <c r="B5" s="30" t="s">
        <v>230</v>
      </c>
      <c r="C5" s="43" t="s">
        <v>216</v>
      </c>
      <c r="D5" s="42" t="s">
        <v>6</v>
      </c>
      <c r="E5" s="42">
        <v>2</v>
      </c>
      <c r="F5" s="42"/>
      <c r="G5" s="34">
        <f t="shared" ref="G5:G12" si="2">E5*F5</f>
        <v>0</v>
      </c>
      <c r="H5" s="34">
        <v>6138</v>
      </c>
      <c r="I5" s="44" t="e">
        <f t="shared" ref="I5:I12" si="3">1-(H5/F5)</f>
        <v>#DIV/0!</v>
      </c>
      <c r="J5" s="34">
        <f>H5*E5</f>
        <v>12276</v>
      </c>
      <c r="K5" s="34">
        <f t="shared" ref="K5:K6" si="4">H5/$P$1</f>
        <v>8184</v>
      </c>
      <c r="L5" s="34">
        <f t="shared" si="0"/>
        <v>16368</v>
      </c>
      <c r="M5" s="44">
        <f t="shared" si="1"/>
        <v>0.25</v>
      </c>
      <c r="N5" s="46"/>
      <c r="O5" s="46"/>
      <c r="P5" s="46"/>
    </row>
    <row r="6" spans="1:16" s="24" customFormat="1" x14ac:dyDescent="0.3">
      <c r="A6" s="42">
        <v>4</v>
      </c>
      <c r="B6" s="30" t="s">
        <v>217</v>
      </c>
      <c r="C6" s="43" t="s">
        <v>218</v>
      </c>
      <c r="D6" s="42" t="s">
        <v>6</v>
      </c>
      <c r="E6" s="42">
        <v>7</v>
      </c>
      <c r="F6" s="42"/>
      <c r="G6" s="34">
        <f t="shared" si="2"/>
        <v>0</v>
      </c>
      <c r="H6" s="34">
        <v>800</v>
      </c>
      <c r="I6" s="44" t="e">
        <f t="shared" si="3"/>
        <v>#DIV/0!</v>
      </c>
      <c r="J6" s="34">
        <f>H6*E6</f>
        <v>5600</v>
      </c>
      <c r="K6" s="34">
        <f t="shared" si="4"/>
        <v>1066.6666666666667</v>
      </c>
      <c r="L6" s="34">
        <f t="shared" si="0"/>
        <v>7466.666666666667</v>
      </c>
      <c r="M6" s="44">
        <f t="shared" si="1"/>
        <v>0.25</v>
      </c>
      <c r="N6" s="46"/>
      <c r="O6" s="46"/>
      <c r="P6" s="46"/>
    </row>
    <row r="7" spans="1:16" s="24" customFormat="1" x14ac:dyDescent="0.3">
      <c r="A7" s="42">
        <v>5</v>
      </c>
      <c r="B7" s="30" t="s">
        <v>229</v>
      </c>
      <c r="C7" s="43" t="s">
        <v>219</v>
      </c>
      <c r="D7" s="42" t="s">
        <v>6</v>
      </c>
      <c r="E7" s="42">
        <v>8</v>
      </c>
      <c r="F7" s="42"/>
      <c r="G7" s="34">
        <f t="shared" si="2"/>
        <v>0</v>
      </c>
      <c r="H7" s="34">
        <v>2178</v>
      </c>
      <c r="I7" s="44" t="e">
        <f t="shared" si="3"/>
        <v>#DIV/0!</v>
      </c>
      <c r="J7" s="34">
        <f t="shared" ref="J7" si="5">H7*E7</f>
        <v>17424</v>
      </c>
      <c r="K7" s="34">
        <f>H7/0.85</f>
        <v>2562.3529411764707</v>
      </c>
      <c r="L7" s="34">
        <f t="shared" si="0"/>
        <v>20498.823529411766</v>
      </c>
      <c r="M7" s="44">
        <f t="shared" si="1"/>
        <v>0.15000000000000002</v>
      </c>
      <c r="N7" s="46"/>
      <c r="O7" s="46"/>
      <c r="P7" s="46"/>
    </row>
    <row r="8" spans="1:16" s="24" customFormat="1" x14ac:dyDescent="0.3">
      <c r="A8" s="42">
        <v>6</v>
      </c>
      <c r="B8" s="30" t="s">
        <v>228</v>
      </c>
      <c r="C8" s="43" t="s">
        <v>220</v>
      </c>
      <c r="D8" s="42" t="s">
        <v>6</v>
      </c>
      <c r="E8" s="42">
        <v>8</v>
      </c>
      <c r="F8" s="42"/>
      <c r="G8" s="34">
        <f t="shared" si="2"/>
        <v>0</v>
      </c>
      <c r="H8" s="34">
        <v>33</v>
      </c>
      <c r="I8" s="44" t="e">
        <f t="shared" si="3"/>
        <v>#DIV/0!</v>
      </c>
      <c r="J8" s="34">
        <f>H8*E8</f>
        <v>264</v>
      </c>
      <c r="K8" s="34">
        <f>H8/0.85</f>
        <v>38.82352941176471</v>
      </c>
      <c r="L8" s="34">
        <f t="shared" si="0"/>
        <v>310.58823529411768</v>
      </c>
      <c r="M8" s="44">
        <f t="shared" si="1"/>
        <v>0.15000000000000013</v>
      </c>
      <c r="N8" s="46"/>
      <c r="O8" s="46"/>
      <c r="P8" s="46"/>
    </row>
    <row r="9" spans="1:16" s="24" customFormat="1" x14ac:dyDescent="0.3">
      <c r="A9" s="42">
        <v>7</v>
      </c>
      <c r="B9" s="30" t="s">
        <v>227</v>
      </c>
      <c r="C9" s="43" t="s">
        <v>221</v>
      </c>
      <c r="D9" s="42" t="s">
        <v>6</v>
      </c>
      <c r="E9" s="42">
        <v>2</v>
      </c>
      <c r="F9" s="42"/>
      <c r="G9" s="34">
        <f t="shared" si="2"/>
        <v>0</v>
      </c>
      <c r="H9" s="34">
        <v>6780</v>
      </c>
      <c r="I9" s="44" t="e">
        <f t="shared" si="3"/>
        <v>#DIV/0!</v>
      </c>
      <c r="J9" s="34">
        <f>H9*E9</f>
        <v>13560</v>
      </c>
      <c r="K9" s="34">
        <f>H9/0.85</f>
        <v>7976.4705882352946</v>
      </c>
      <c r="L9" s="34">
        <f t="shared" si="0"/>
        <v>15952.941176470589</v>
      </c>
      <c r="M9" s="44">
        <f t="shared" si="1"/>
        <v>0.15000000000000002</v>
      </c>
      <c r="N9" s="46"/>
      <c r="O9" s="46"/>
      <c r="P9" s="46"/>
    </row>
    <row r="10" spans="1:16" s="24" customFormat="1" ht="27.6" x14ac:dyDescent="0.3">
      <c r="A10" s="42">
        <v>8</v>
      </c>
      <c r="B10" s="30" t="s">
        <v>226</v>
      </c>
      <c r="C10" s="31" t="s">
        <v>222</v>
      </c>
      <c r="D10" s="42" t="s">
        <v>6</v>
      </c>
      <c r="E10" s="29">
        <v>1</v>
      </c>
      <c r="F10" s="34"/>
      <c r="G10" s="34">
        <f t="shared" ref="G10:G11" si="6">E10*F10</f>
        <v>0</v>
      </c>
      <c r="H10" s="34">
        <v>9207</v>
      </c>
      <c r="I10" s="44" t="e">
        <f t="shared" ref="I10:I11" si="7">1-(H10/F10)</f>
        <v>#DIV/0!</v>
      </c>
      <c r="J10" s="34">
        <f t="shared" ref="J10:J11" si="8">H10*E10</f>
        <v>9207</v>
      </c>
      <c r="K10" s="34">
        <f>H10/$P$1</f>
        <v>12276</v>
      </c>
      <c r="L10" s="34">
        <f t="shared" ref="L10:L11" si="9">K10*E10</f>
        <v>12276</v>
      </c>
      <c r="M10" s="44">
        <f t="shared" ref="M10:M11" si="10">1-(H10/K10)</f>
        <v>0.25</v>
      </c>
      <c r="N10" s="46"/>
      <c r="O10" s="46"/>
      <c r="P10" s="46"/>
    </row>
    <row r="11" spans="1:16" s="24" customFormat="1" ht="28.8" x14ac:dyDescent="0.3">
      <c r="A11" s="42">
        <v>9</v>
      </c>
      <c r="B11" s="48" t="s">
        <v>225</v>
      </c>
      <c r="C11" s="49" t="s">
        <v>223</v>
      </c>
      <c r="D11" s="42" t="s">
        <v>6</v>
      </c>
      <c r="E11" s="42">
        <v>76</v>
      </c>
      <c r="F11" s="42"/>
      <c r="G11" s="34">
        <f t="shared" si="6"/>
        <v>0</v>
      </c>
      <c r="H11" s="34">
        <v>115</v>
      </c>
      <c r="I11" s="44" t="e">
        <f t="shared" si="7"/>
        <v>#DIV/0!</v>
      </c>
      <c r="J11" s="34">
        <f t="shared" si="8"/>
        <v>8740</v>
      </c>
      <c r="K11" s="34">
        <f t="shared" ref="K11" si="11">H11/$P$1</f>
        <v>153.33333333333334</v>
      </c>
      <c r="L11" s="34">
        <f t="shared" si="9"/>
        <v>11653.333333333334</v>
      </c>
      <c r="M11" s="44">
        <f t="shared" si="10"/>
        <v>0.25</v>
      </c>
      <c r="N11" s="46"/>
      <c r="O11" s="46"/>
      <c r="P11" s="46"/>
    </row>
    <row r="12" spans="1:16" s="24" customFormat="1" ht="27.6" x14ac:dyDescent="0.3">
      <c r="A12" s="42">
        <v>10</v>
      </c>
      <c r="B12" s="30" t="s">
        <v>224</v>
      </c>
      <c r="C12" s="31" t="s">
        <v>224</v>
      </c>
      <c r="D12" s="42" t="s">
        <v>6</v>
      </c>
      <c r="E12" s="29">
        <v>1</v>
      </c>
      <c r="F12" s="34"/>
      <c r="G12" s="34">
        <f t="shared" si="2"/>
        <v>0</v>
      </c>
      <c r="H12" s="34">
        <v>959</v>
      </c>
      <c r="I12" s="44" t="e">
        <f t="shared" si="3"/>
        <v>#DIV/0!</v>
      </c>
      <c r="J12" s="34">
        <f t="shared" ref="J12" si="12">H12*E12</f>
        <v>959</v>
      </c>
      <c r="K12" s="34">
        <f>H12/$P$1</f>
        <v>1278.6666666666667</v>
      </c>
      <c r="L12" s="34">
        <f t="shared" si="0"/>
        <v>1278.6666666666667</v>
      </c>
      <c r="M12" s="44">
        <f t="shared" si="1"/>
        <v>0.25</v>
      </c>
      <c r="N12" s="46"/>
      <c r="O12" s="46"/>
      <c r="P12" s="46"/>
    </row>
    <row r="13" spans="1:16" s="23" customFormat="1" x14ac:dyDescent="0.3">
      <c r="A13" s="25" t="s">
        <v>46</v>
      </c>
      <c r="B13" s="26" t="s">
        <v>108</v>
      </c>
      <c r="C13" s="26" t="s">
        <v>108</v>
      </c>
      <c r="D13" s="27"/>
      <c r="E13" s="27"/>
      <c r="F13" s="27"/>
      <c r="G13" s="27"/>
      <c r="H13" s="27"/>
      <c r="I13" s="28"/>
      <c r="J13" s="27"/>
      <c r="K13" s="27"/>
      <c r="L13" s="27"/>
      <c r="M13" s="28"/>
      <c r="N13" s="22"/>
      <c r="O13" s="22"/>
      <c r="P13" s="22"/>
    </row>
    <row r="14" spans="1:16" s="23" customFormat="1" x14ac:dyDescent="0.3">
      <c r="A14" s="42">
        <v>11</v>
      </c>
      <c r="B14" s="30" t="s">
        <v>232</v>
      </c>
      <c r="C14" s="31" t="s">
        <v>214</v>
      </c>
      <c r="D14" s="42" t="s">
        <v>6</v>
      </c>
      <c r="E14" s="29">
        <v>137</v>
      </c>
      <c r="F14" s="29"/>
      <c r="G14" s="34">
        <f>E14*F14</f>
        <v>0</v>
      </c>
      <c r="H14" s="34">
        <v>160</v>
      </c>
      <c r="I14" s="44" t="e">
        <f>1-(H14/F14)</f>
        <v>#DIV/0!</v>
      </c>
      <c r="J14" s="34">
        <f>H14*E14</f>
        <v>21920</v>
      </c>
      <c r="K14" s="34">
        <f>H14/$P$1</f>
        <v>213.33333333333334</v>
      </c>
      <c r="L14" s="34">
        <f>K14*E14</f>
        <v>29226.666666666668</v>
      </c>
      <c r="M14" s="44">
        <f>1-(H14/K14)</f>
        <v>0.25</v>
      </c>
      <c r="N14" s="22"/>
      <c r="O14" s="22"/>
      <c r="P14" s="22"/>
    </row>
    <row r="15" spans="1:16" s="24" customFormat="1" ht="28.8" x14ac:dyDescent="0.3">
      <c r="A15" s="42">
        <v>12</v>
      </c>
      <c r="B15" s="48" t="s">
        <v>231</v>
      </c>
      <c r="C15" s="49" t="s">
        <v>215</v>
      </c>
      <c r="D15" s="42" t="s">
        <v>6</v>
      </c>
      <c r="E15" s="42">
        <v>33</v>
      </c>
      <c r="F15" s="34"/>
      <c r="G15" s="34">
        <f>E15*F15</f>
        <v>0</v>
      </c>
      <c r="H15" s="34">
        <v>160</v>
      </c>
      <c r="I15" s="44" t="e">
        <f>1-(H15/F15)</f>
        <v>#DIV/0!</v>
      </c>
      <c r="J15" s="34">
        <f>H15*E15</f>
        <v>5280</v>
      </c>
      <c r="K15" s="34">
        <f>H15/$P$1</f>
        <v>213.33333333333334</v>
      </c>
      <c r="L15" s="34">
        <f t="shared" ref="L15:L23" si="13">K15*E15</f>
        <v>7040</v>
      </c>
      <c r="M15" s="44">
        <f t="shared" ref="M15:M23" si="14">1-(H15/K15)</f>
        <v>0.25</v>
      </c>
      <c r="N15" s="46"/>
      <c r="O15" s="46"/>
      <c r="P15" s="46"/>
    </row>
    <row r="16" spans="1:16" s="24" customFormat="1" x14ac:dyDescent="0.3">
      <c r="A16" s="42">
        <v>13</v>
      </c>
      <c r="B16" s="30" t="s">
        <v>230</v>
      </c>
      <c r="C16" s="43" t="s">
        <v>216</v>
      </c>
      <c r="D16" s="42" t="s">
        <v>6</v>
      </c>
      <c r="E16" s="42">
        <v>2</v>
      </c>
      <c r="F16" s="42"/>
      <c r="G16" s="34">
        <f t="shared" ref="G16:G23" si="15">E16*F16</f>
        <v>0</v>
      </c>
      <c r="H16" s="34">
        <v>6138</v>
      </c>
      <c r="I16" s="44" t="e">
        <f t="shared" ref="I16:I23" si="16">1-(H16/F16)</f>
        <v>#DIV/0!</v>
      </c>
      <c r="J16" s="34">
        <f>H16*E16</f>
        <v>12276</v>
      </c>
      <c r="K16" s="34">
        <f t="shared" ref="K16:K17" si="17">H16/$P$1</f>
        <v>8184</v>
      </c>
      <c r="L16" s="34">
        <f t="shared" si="13"/>
        <v>16368</v>
      </c>
      <c r="M16" s="44">
        <f t="shared" si="14"/>
        <v>0.25</v>
      </c>
      <c r="N16" s="46"/>
      <c r="O16" s="46"/>
      <c r="P16" s="46"/>
    </row>
    <row r="17" spans="1:16" s="24" customFormat="1" x14ac:dyDescent="0.3">
      <c r="A17" s="42">
        <v>14</v>
      </c>
      <c r="B17" s="30" t="s">
        <v>217</v>
      </c>
      <c r="C17" s="43" t="s">
        <v>218</v>
      </c>
      <c r="D17" s="42" t="s">
        <v>6</v>
      </c>
      <c r="E17" s="42">
        <v>6</v>
      </c>
      <c r="F17" s="42"/>
      <c r="G17" s="34">
        <f t="shared" si="15"/>
        <v>0</v>
      </c>
      <c r="H17" s="34">
        <v>800</v>
      </c>
      <c r="I17" s="44" t="e">
        <f t="shared" si="16"/>
        <v>#DIV/0!</v>
      </c>
      <c r="J17" s="34">
        <f>H17*E17</f>
        <v>4800</v>
      </c>
      <c r="K17" s="34">
        <f t="shared" si="17"/>
        <v>1066.6666666666667</v>
      </c>
      <c r="L17" s="34">
        <f t="shared" si="13"/>
        <v>6400</v>
      </c>
      <c r="M17" s="44">
        <f t="shared" si="14"/>
        <v>0.25</v>
      </c>
      <c r="N17" s="46"/>
      <c r="O17" s="46"/>
      <c r="P17" s="46"/>
    </row>
    <row r="18" spans="1:16" s="24" customFormat="1" x14ac:dyDescent="0.3">
      <c r="A18" s="42">
        <v>15</v>
      </c>
      <c r="B18" s="30" t="s">
        <v>229</v>
      </c>
      <c r="C18" s="43" t="s">
        <v>219</v>
      </c>
      <c r="D18" s="42" t="s">
        <v>6</v>
      </c>
      <c r="E18" s="42">
        <v>6</v>
      </c>
      <c r="F18" s="42"/>
      <c r="G18" s="34">
        <f t="shared" si="15"/>
        <v>0</v>
      </c>
      <c r="H18" s="34">
        <v>2178</v>
      </c>
      <c r="I18" s="44" t="e">
        <f t="shared" si="16"/>
        <v>#DIV/0!</v>
      </c>
      <c r="J18" s="34">
        <f t="shared" ref="J18" si="18">H18*E18</f>
        <v>13068</v>
      </c>
      <c r="K18" s="34">
        <f>H18/0.85</f>
        <v>2562.3529411764707</v>
      </c>
      <c r="L18" s="34">
        <f t="shared" si="13"/>
        <v>15374.117647058825</v>
      </c>
      <c r="M18" s="44">
        <f t="shared" si="14"/>
        <v>0.15000000000000002</v>
      </c>
      <c r="N18" s="46"/>
      <c r="O18" s="46"/>
      <c r="P18" s="46"/>
    </row>
    <row r="19" spans="1:16" s="24" customFormat="1" x14ac:dyDescent="0.3">
      <c r="A19" s="42">
        <v>16</v>
      </c>
      <c r="B19" s="30" t="s">
        <v>228</v>
      </c>
      <c r="C19" s="43" t="s">
        <v>220</v>
      </c>
      <c r="D19" s="42" t="s">
        <v>6</v>
      </c>
      <c r="E19" s="42">
        <v>6</v>
      </c>
      <c r="F19" s="42"/>
      <c r="G19" s="34">
        <f t="shared" si="15"/>
        <v>0</v>
      </c>
      <c r="H19" s="34">
        <v>33</v>
      </c>
      <c r="I19" s="44" t="e">
        <f t="shared" si="16"/>
        <v>#DIV/0!</v>
      </c>
      <c r="J19" s="34">
        <f>H19*E19</f>
        <v>198</v>
      </c>
      <c r="K19" s="34">
        <f>H19/0.85</f>
        <v>38.82352941176471</v>
      </c>
      <c r="L19" s="34">
        <f t="shared" si="13"/>
        <v>232.94117647058826</v>
      </c>
      <c r="M19" s="44">
        <f t="shared" si="14"/>
        <v>0.15000000000000013</v>
      </c>
      <c r="N19" s="46"/>
      <c r="O19" s="46"/>
      <c r="P19" s="46"/>
    </row>
    <row r="20" spans="1:16" s="24" customFormat="1" x14ac:dyDescent="0.3">
      <c r="A20" s="42">
        <v>17</v>
      </c>
      <c r="B20" s="30" t="s">
        <v>227</v>
      </c>
      <c r="C20" s="43" t="s">
        <v>221</v>
      </c>
      <c r="D20" s="42" t="s">
        <v>6</v>
      </c>
      <c r="E20" s="42">
        <v>2</v>
      </c>
      <c r="F20" s="42"/>
      <c r="G20" s="34">
        <f t="shared" si="15"/>
        <v>0</v>
      </c>
      <c r="H20" s="34">
        <v>6780</v>
      </c>
      <c r="I20" s="44" t="e">
        <f t="shared" si="16"/>
        <v>#DIV/0!</v>
      </c>
      <c r="J20" s="34">
        <f>H20*E20</f>
        <v>13560</v>
      </c>
      <c r="K20" s="34">
        <f>H20/0.85</f>
        <v>7976.4705882352946</v>
      </c>
      <c r="L20" s="34">
        <f t="shared" si="13"/>
        <v>15952.941176470589</v>
      </c>
      <c r="M20" s="44">
        <f t="shared" si="14"/>
        <v>0.15000000000000002</v>
      </c>
      <c r="N20" s="46"/>
      <c r="O20" s="46"/>
      <c r="P20" s="46"/>
    </row>
    <row r="21" spans="1:16" s="24" customFormat="1" ht="27.6" x14ac:dyDescent="0.3">
      <c r="A21" s="42">
        <v>18</v>
      </c>
      <c r="B21" s="30" t="s">
        <v>226</v>
      </c>
      <c r="C21" s="31" t="s">
        <v>222</v>
      </c>
      <c r="D21" s="42" t="s">
        <v>6</v>
      </c>
      <c r="E21" s="29">
        <v>1</v>
      </c>
      <c r="F21" s="34"/>
      <c r="G21" s="34">
        <f t="shared" si="15"/>
        <v>0</v>
      </c>
      <c r="H21" s="34">
        <v>9207</v>
      </c>
      <c r="I21" s="44" t="e">
        <f t="shared" si="16"/>
        <v>#DIV/0!</v>
      </c>
      <c r="J21" s="34">
        <f t="shared" ref="J21:J23" si="19">H21*E21</f>
        <v>9207</v>
      </c>
      <c r="K21" s="34">
        <f>H21/$P$1</f>
        <v>12276</v>
      </c>
      <c r="L21" s="34">
        <f t="shared" si="13"/>
        <v>12276</v>
      </c>
      <c r="M21" s="44">
        <f t="shared" si="14"/>
        <v>0.25</v>
      </c>
      <c r="N21" s="46"/>
      <c r="O21" s="46"/>
      <c r="P21" s="46"/>
    </row>
    <row r="22" spans="1:16" s="24" customFormat="1" ht="28.8" x14ac:dyDescent="0.3">
      <c r="A22" s="42">
        <v>19</v>
      </c>
      <c r="B22" s="48" t="s">
        <v>225</v>
      </c>
      <c r="C22" s="49" t="s">
        <v>223</v>
      </c>
      <c r="D22" s="42" t="s">
        <v>6</v>
      </c>
      <c r="E22" s="42">
        <v>42</v>
      </c>
      <c r="F22" s="42"/>
      <c r="G22" s="34">
        <f t="shared" si="15"/>
        <v>0</v>
      </c>
      <c r="H22" s="34">
        <v>115</v>
      </c>
      <c r="I22" s="44" t="e">
        <f t="shared" si="16"/>
        <v>#DIV/0!</v>
      </c>
      <c r="J22" s="34">
        <f t="shared" si="19"/>
        <v>4830</v>
      </c>
      <c r="K22" s="34">
        <f t="shared" ref="K22" si="20">H22/$P$1</f>
        <v>153.33333333333334</v>
      </c>
      <c r="L22" s="34">
        <f t="shared" si="13"/>
        <v>6440</v>
      </c>
      <c r="M22" s="44">
        <f t="shared" si="14"/>
        <v>0.25</v>
      </c>
      <c r="N22" s="46"/>
      <c r="O22" s="46"/>
      <c r="P22" s="46"/>
    </row>
    <row r="23" spans="1:16" s="24" customFormat="1" ht="27.6" x14ac:dyDescent="0.3">
      <c r="A23" s="42">
        <v>20</v>
      </c>
      <c r="B23" s="30" t="s">
        <v>224</v>
      </c>
      <c r="C23" s="31" t="s">
        <v>224</v>
      </c>
      <c r="D23" s="42" t="s">
        <v>6</v>
      </c>
      <c r="E23" s="29">
        <v>1</v>
      </c>
      <c r="F23" s="34"/>
      <c r="G23" s="34">
        <f t="shared" si="15"/>
        <v>0</v>
      </c>
      <c r="H23" s="34">
        <v>959</v>
      </c>
      <c r="I23" s="44" t="e">
        <f t="shared" si="16"/>
        <v>#DIV/0!</v>
      </c>
      <c r="J23" s="34">
        <f t="shared" si="19"/>
        <v>959</v>
      </c>
      <c r="K23" s="34">
        <f>H23/$P$1</f>
        <v>1278.6666666666667</v>
      </c>
      <c r="L23" s="34">
        <f t="shared" si="13"/>
        <v>1278.6666666666667</v>
      </c>
      <c r="M23" s="44">
        <f t="shared" si="14"/>
        <v>0.25</v>
      </c>
      <c r="N23" s="46"/>
      <c r="O23" s="46"/>
      <c r="P23" s="46"/>
    </row>
    <row r="24" spans="1:16" s="23" customFormat="1" x14ac:dyDescent="0.3">
      <c r="A24" s="25" t="s">
        <v>46</v>
      </c>
      <c r="B24" s="26" t="s">
        <v>47</v>
      </c>
      <c r="C24" s="27"/>
      <c r="D24" s="27"/>
      <c r="E24" s="27"/>
      <c r="F24" s="27"/>
      <c r="G24" s="35"/>
      <c r="H24" s="27"/>
      <c r="I24" s="28"/>
      <c r="J24" s="35"/>
      <c r="K24" s="27"/>
      <c r="L24" s="27"/>
      <c r="M24" s="28"/>
      <c r="N24" s="22"/>
      <c r="O24" s="22"/>
      <c r="P24" s="22"/>
    </row>
    <row r="25" spans="1:16" s="23" customFormat="1" ht="18.75" customHeight="1" x14ac:dyDescent="0.3">
      <c r="A25" s="29">
        <v>15</v>
      </c>
      <c r="B25" s="29" t="s">
        <v>11</v>
      </c>
      <c r="C25" s="36" t="s">
        <v>128</v>
      </c>
      <c r="D25" s="29" t="s">
        <v>49</v>
      </c>
      <c r="E25" s="29">
        <v>0</v>
      </c>
      <c r="F25" s="29"/>
      <c r="G25" s="32"/>
      <c r="H25" s="32"/>
      <c r="I25" s="33"/>
      <c r="J25" s="32">
        <f>H25*E25</f>
        <v>0</v>
      </c>
      <c r="K25" s="32">
        <f>H25/0.8</f>
        <v>0</v>
      </c>
      <c r="L25" s="32">
        <f>K25*E25</f>
        <v>0</v>
      </c>
      <c r="M25" s="33" t="e">
        <f>1-(H25/K25)</f>
        <v>#DIV/0!</v>
      </c>
      <c r="N25" s="22"/>
      <c r="O25" s="22"/>
      <c r="P25" s="22"/>
    </row>
    <row r="26" spans="1:16" s="23" customFormat="1" ht="18.75" customHeight="1" x14ac:dyDescent="0.3">
      <c r="A26" s="29">
        <v>16</v>
      </c>
      <c r="B26" s="29" t="s">
        <v>11</v>
      </c>
      <c r="C26" s="36" t="s">
        <v>48</v>
      </c>
      <c r="D26" s="29" t="s">
        <v>49</v>
      </c>
      <c r="E26" s="29">
        <v>0</v>
      </c>
      <c r="F26" s="29"/>
      <c r="G26" s="32"/>
      <c r="H26" s="32"/>
      <c r="I26" s="33"/>
      <c r="J26" s="32">
        <f>H26*E26</f>
        <v>0</v>
      </c>
      <c r="K26" s="32">
        <f>H26/0.8</f>
        <v>0</v>
      </c>
      <c r="L26" s="32">
        <f>K26*E26</f>
        <v>0</v>
      </c>
      <c r="M26" s="33" t="e">
        <f>1-(H26/K26)</f>
        <v>#DIV/0!</v>
      </c>
      <c r="N26" s="22"/>
      <c r="O26" s="22"/>
      <c r="P26" s="22"/>
    </row>
    <row r="27" spans="1:16" ht="14.4" customHeight="1" x14ac:dyDescent="0.3">
      <c r="A27" s="37"/>
      <c r="B27" s="37"/>
      <c r="C27" s="37" t="s">
        <v>50</v>
      </c>
      <c r="D27" s="52" t="s">
        <v>13</v>
      </c>
      <c r="E27" s="50"/>
      <c r="F27" s="50"/>
      <c r="G27" s="38">
        <f>SUM(G2:G26)</f>
        <v>0</v>
      </c>
      <c r="H27" s="51"/>
      <c r="I27" s="39"/>
      <c r="J27" s="38">
        <f>SUM(J2:J26)</f>
        <v>186768</v>
      </c>
      <c r="K27" s="38" t="s">
        <v>1</v>
      </c>
      <c r="L27" s="38">
        <f>SUM(L2:L26)</f>
        <v>239914.35294117648</v>
      </c>
      <c r="M27" s="39">
        <f>1-(J27/L27)</f>
        <v>0.22152219027182252</v>
      </c>
    </row>
    <row r="30" spans="1:16" s="45" customFormat="1" x14ac:dyDescent="0.3">
      <c r="A30" s="40"/>
      <c r="B30" s="40"/>
      <c r="C30" s="40"/>
      <c r="D30" s="40"/>
      <c r="E30" s="40"/>
      <c r="F30" s="40"/>
      <c r="I30" s="41"/>
      <c r="J30" s="44" t="e">
        <f>1-(J27/G27)</f>
        <v>#DIV/0!</v>
      </c>
      <c r="M30" s="41"/>
      <c r="N30"/>
      <c r="O30"/>
      <c r="P30"/>
    </row>
    <row r="31" spans="1:16" x14ac:dyDescent="0.3">
      <c r="D31" s="45" t="s">
        <v>180</v>
      </c>
      <c r="E31" s="45">
        <f>SUM(J2:J23)</f>
        <v>186768</v>
      </c>
    </row>
    <row r="32" spans="1:16" x14ac:dyDescent="0.3">
      <c r="D32" s="45" t="s">
        <v>181</v>
      </c>
      <c r="E32" s="45">
        <f>SUM(L2:L23)</f>
        <v>239914.35294117648</v>
      </c>
    </row>
  </sheetData>
  <pageMargins left="0.7" right="0.7" top="0.75" bottom="0.75" header="0.3" footer="0.3"/>
  <pageSetup paperSize="9" scale="41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E952D-2978-4C19-9A10-D63DC8CE2BAB}">
  <sheetPr>
    <tabColor rgb="FF92D050"/>
    <pageSetUpPr fitToPage="1"/>
  </sheetPr>
  <dimension ref="A1:P43"/>
  <sheetViews>
    <sheetView view="pageBreakPreview" zoomScaleNormal="115" zoomScaleSheetLayoutView="100" workbookViewId="0">
      <selection activeCell="A23" sqref="A23:C35"/>
    </sheetView>
  </sheetViews>
  <sheetFormatPr defaultRowHeight="14.4" x14ac:dyDescent="0.3"/>
  <cols>
    <col min="1" max="1" width="4" style="40" bestFit="1" customWidth="1"/>
    <col min="2" max="2" width="16.44140625" style="40" customWidth="1"/>
    <col min="3" max="3" width="69.33203125" style="40" customWidth="1"/>
  </cols>
  <sheetData>
    <row r="1" spans="1:3" ht="40.200000000000003" customHeight="1" x14ac:dyDescent="0.3">
      <c r="A1" s="37" t="s">
        <v>0</v>
      </c>
      <c r="B1" s="37" t="s">
        <v>3</v>
      </c>
      <c r="C1" s="37" t="s">
        <v>2</v>
      </c>
    </row>
    <row r="2" spans="1:3" s="23" customFormat="1" hidden="1" x14ac:dyDescent="0.3">
      <c r="A2" s="25" t="s">
        <v>46</v>
      </c>
      <c r="B2" s="86" t="s">
        <v>118</v>
      </c>
      <c r="C2" s="86"/>
    </row>
    <row r="3" spans="1:3" s="23" customFormat="1" ht="27.6" hidden="1" x14ac:dyDescent="0.3">
      <c r="A3" s="42">
        <v>1</v>
      </c>
      <c r="B3" s="30" t="s">
        <v>57</v>
      </c>
      <c r="C3" s="31" t="s">
        <v>58</v>
      </c>
    </row>
    <row r="4" spans="1:3" s="24" customFormat="1" hidden="1" x14ac:dyDescent="0.3">
      <c r="A4" s="42">
        <v>2</v>
      </c>
      <c r="B4" s="48">
        <v>418019</v>
      </c>
      <c r="C4" s="49" t="s">
        <v>51</v>
      </c>
    </row>
    <row r="5" spans="1:3" s="24" customFormat="1" hidden="1" x14ac:dyDescent="0.3">
      <c r="A5" s="42">
        <v>3</v>
      </c>
      <c r="B5" s="30">
        <v>4000699</v>
      </c>
      <c r="C5" s="43" t="s">
        <v>52</v>
      </c>
    </row>
    <row r="6" spans="1:3" s="24" customFormat="1" hidden="1" x14ac:dyDescent="0.3">
      <c r="A6" s="42">
        <v>4</v>
      </c>
      <c r="B6" s="30">
        <v>418069</v>
      </c>
      <c r="C6" s="43" t="s">
        <v>53</v>
      </c>
    </row>
    <row r="7" spans="1:3" s="24" customFormat="1" hidden="1" x14ac:dyDescent="0.3">
      <c r="A7" s="42">
        <v>5</v>
      </c>
      <c r="B7" s="30">
        <v>418069</v>
      </c>
      <c r="C7" s="43" t="s">
        <v>53</v>
      </c>
    </row>
    <row r="8" spans="1:3" s="24" customFormat="1" hidden="1" x14ac:dyDescent="0.3">
      <c r="A8" s="42">
        <v>6</v>
      </c>
      <c r="B8" s="30"/>
      <c r="C8" s="43" t="s">
        <v>54</v>
      </c>
    </row>
    <row r="9" spans="1:3" s="24" customFormat="1" hidden="1" x14ac:dyDescent="0.3">
      <c r="A9" s="42">
        <v>7</v>
      </c>
      <c r="B9" s="30">
        <v>653508</v>
      </c>
      <c r="C9" s="43" t="s">
        <v>55</v>
      </c>
    </row>
    <row r="10" spans="1:3" s="24" customFormat="1" hidden="1" x14ac:dyDescent="0.3">
      <c r="A10" s="42">
        <v>8</v>
      </c>
      <c r="B10" s="30">
        <v>653512</v>
      </c>
      <c r="C10" s="43" t="s">
        <v>56</v>
      </c>
    </row>
    <row r="11" spans="1:3" s="23" customFormat="1" hidden="1" x14ac:dyDescent="0.3">
      <c r="A11" s="25" t="s">
        <v>46</v>
      </c>
      <c r="B11" s="86" t="s">
        <v>117</v>
      </c>
      <c r="C11" s="86"/>
    </row>
    <row r="12" spans="1:3" s="24" customFormat="1" ht="27.6" hidden="1" x14ac:dyDescent="0.3">
      <c r="A12" s="42">
        <v>9</v>
      </c>
      <c r="B12" s="30" t="s">
        <v>59</v>
      </c>
      <c r="C12" s="43" t="s">
        <v>60</v>
      </c>
    </row>
    <row r="13" spans="1:3" s="24" customFormat="1" ht="27.6" hidden="1" x14ac:dyDescent="0.3">
      <c r="A13" s="42">
        <v>10</v>
      </c>
      <c r="B13" s="30" t="s">
        <v>61</v>
      </c>
      <c r="C13" s="43" t="s">
        <v>62</v>
      </c>
    </row>
    <row r="14" spans="1:3" s="24" customFormat="1" ht="27.6" hidden="1" x14ac:dyDescent="0.3">
      <c r="A14" s="42">
        <v>11</v>
      </c>
      <c r="B14" s="30" t="s">
        <v>63</v>
      </c>
      <c r="C14" s="43" t="s">
        <v>64</v>
      </c>
    </row>
    <row r="15" spans="1:3" s="24" customFormat="1" hidden="1" x14ac:dyDescent="0.3">
      <c r="A15" s="42">
        <v>12</v>
      </c>
      <c r="B15" s="30">
        <v>421333</v>
      </c>
      <c r="C15" s="43" t="s">
        <v>65</v>
      </c>
    </row>
    <row r="16" spans="1:3" s="23" customFormat="1" hidden="1" x14ac:dyDescent="0.3">
      <c r="A16" s="25" t="s">
        <v>46</v>
      </c>
      <c r="B16" s="86" t="s">
        <v>116</v>
      </c>
      <c r="C16" s="86"/>
    </row>
    <row r="17" spans="1:3" s="24" customFormat="1" ht="27.6" hidden="1" x14ac:dyDescent="0.3">
      <c r="A17" s="42">
        <v>13</v>
      </c>
      <c r="B17" s="30" t="s">
        <v>66</v>
      </c>
      <c r="C17" s="43" t="s">
        <v>67</v>
      </c>
    </row>
    <row r="18" spans="1:3" s="24" customFormat="1" ht="27.6" hidden="1" x14ac:dyDescent="0.3">
      <c r="A18" s="42">
        <v>14</v>
      </c>
      <c r="B18" s="30" t="s">
        <v>68</v>
      </c>
      <c r="C18" s="43" t="s">
        <v>69</v>
      </c>
    </row>
    <row r="19" spans="1:3" s="23" customFormat="1" hidden="1" x14ac:dyDescent="0.3">
      <c r="A19" s="42">
        <v>15</v>
      </c>
      <c r="B19" s="30" t="s">
        <v>70</v>
      </c>
      <c r="C19" s="31" t="s">
        <v>71</v>
      </c>
    </row>
    <row r="20" spans="1:3" s="23" customFormat="1" hidden="1" x14ac:dyDescent="0.3">
      <c r="A20" s="25" t="s">
        <v>46</v>
      </c>
      <c r="B20" s="86" t="s">
        <v>119</v>
      </c>
      <c r="C20" s="86"/>
    </row>
    <row r="21" spans="1:3" s="24" customFormat="1" hidden="1" x14ac:dyDescent="0.3">
      <c r="A21" s="42">
        <v>16</v>
      </c>
      <c r="B21" s="53" t="s">
        <v>115</v>
      </c>
      <c r="C21" s="54" t="s">
        <v>114</v>
      </c>
    </row>
    <row r="22" spans="1:3" s="24" customFormat="1" hidden="1" x14ac:dyDescent="0.3">
      <c r="A22" s="42">
        <v>17</v>
      </c>
      <c r="B22" s="53" t="s">
        <v>132</v>
      </c>
      <c r="C22" s="57" t="s">
        <v>131</v>
      </c>
    </row>
    <row r="23" spans="1:3" s="23" customFormat="1" x14ac:dyDescent="0.3">
      <c r="A23" s="25" t="s">
        <v>46</v>
      </c>
      <c r="B23" s="86" t="s">
        <v>247</v>
      </c>
      <c r="C23" s="86"/>
    </row>
    <row r="24" spans="1:3" s="24" customFormat="1" x14ac:dyDescent="0.3">
      <c r="A24" s="42">
        <v>1</v>
      </c>
      <c r="B24" s="30" t="s">
        <v>233</v>
      </c>
      <c r="C24" s="43" t="s">
        <v>234</v>
      </c>
    </row>
    <row r="25" spans="1:3" s="24" customFormat="1" x14ac:dyDescent="0.3">
      <c r="A25" s="42">
        <v>2</v>
      </c>
      <c r="B25" s="30" t="s">
        <v>235</v>
      </c>
      <c r="C25" s="43" t="s">
        <v>236</v>
      </c>
    </row>
    <row r="26" spans="1:3" s="23" customFormat="1" x14ac:dyDescent="0.3">
      <c r="A26" s="25" t="s">
        <v>46</v>
      </c>
      <c r="B26" s="86" t="s">
        <v>248</v>
      </c>
      <c r="C26" s="86"/>
    </row>
    <row r="27" spans="1:3" s="24" customFormat="1" x14ac:dyDescent="0.3">
      <c r="A27" s="42">
        <v>3</v>
      </c>
      <c r="B27" s="30" t="s">
        <v>237</v>
      </c>
      <c r="C27" s="43" t="s">
        <v>238</v>
      </c>
    </row>
    <row r="28" spans="1:3" s="24" customFormat="1" x14ac:dyDescent="0.3">
      <c r="A28" s="42">
        <v>4</v>
      </c>
      <c r="B28" s="30" t="s">
        <v>239</v>
      </c>
      <c r="C28" s="43" t="s">
        <v>240</v>
      </c>
    </row>
    <row r="29" spans="1:3" s="23" customFormat="1" x14ac:dyDescent="0.3">
      <c r="A29" s="25" t="s">
        <v>46</v>
      </c>
      <c r="B29" s="86" t="s">
        <v>249</v>
      </c>
      <c r="C29" s="86"/>
    </row>
    <row r="30" spans="1:3" s="23" customFormat="1" x14ac:dyDescent="0.3">
      <c r="A30" s="42">
        <v>5</v>
      </c>
      <c r="B30" s="30" t="s">
        <v>241</v>
      </c>
      <c r="C30" s="31" t="s">
        <v>242</v>
      </c>
    </row>
    <row r="31" spans="1:3" s="24" customFormat="1" x14ac:dyDescent="0.3">
      <c r="A31" s="42">
        <v>6</v>
      </c>
      <c r="B31" s="30" t="s">
        <v>243</v>
      </c>
      <c r="C31" s="43" t="s">
        <v>244</v>
      </c>
    </row>
    <row r="32" spans="1:3" s="23" customFormat="1" x14ac:dyDescent="0.3">
      <c r="A32" s="25" t="s">
        <v>46</v>
      </c>
      <c r="B32" s="86" t="s">
        <v>250</v>
      </c>
      <c r="C32" s="86"/>
    </row>
    <row r="33" spans="1:16" s="24" customFormat="1" x14ac:dyDescent="0.3">
      <c r="A33" s="42">
        <v>7</v>
      </c>
      <c r="B33" s="30" t="s">
        <v>245</v>
      </c>
      <c r="C33" s="43" t="s">
        <v>246</v>
      </c>
    </row>
    <row r="34" spans="1:16" s="23" customFormat="1" x14ac:dyDescent="0.3">
      <c r="A34" s="25" t="s">
        <v>46</v>
      </c>
      <c r="B34" s="86" t="s">
        <v>161</v>
      </c>
      <c r="C34" s="86"/>
    </row>
    <row r="35" spans="1:16" s="24" customFormat="1" x14ac:dyDescent="0.3">
      <c r="A35" s="42">
        <v>8</v>
      </c>
      <c r="B35" s="30" t="s">
        <v>251</v>
      </c>
      <c r="C35" s="43" t="s">
        <v>252</v>
      </c>
    </row>
    <row r="36" spans="1:16" ht="14.4" customHeight="1" x14ac:dyDescent="0.3">
      <c r="A36" s="37"/>
      <c r="B36" s="37"/>
      <c r="C36" s="37"/>
    </row>
    <row r="39" spans="1:16" s="45" customFormat="1" x14ac:dyDescent="0.3">
      <c r="A39" s="40"/>
      <c r="B39" s="40"/>
      <c r="C39" s="40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s="45" customFormat="1" x14ac:dyDescent="0.3">
      <c r="A40" s="40"/>
      <c r="B40" s="40"/>
      <c r="C40" s="40"/>
      <c r="D40"/>
      <c r="E40"/>
      <c r="F40"/>
      <c r="G40"/>
      <c r="H40"/>
      <c r="I40"/>
      <c r="J40"/>
      <c r="K40"/>
      <c r="L40"/>
      <c r="M40"/>
      <c r="N40"/>
      <c r="O40"/>
      <c r="P40"/>
    </row>
    <row r="42" spans="1:16" s="45" customFormat="1" x14ac:dyDescent="0.3">
      <c r="A42" s="40"/>
      <c r="B42" s="40"/>
      <c r="C42" s="40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s="45" customFormat="1" x14ac:dyDescent="0.3">
      <c r="A43" s="40"/>
      <c r="B43" s="40"/>
      <c r="C43" s="40"/>
      <c r="D43"/>
      <c r="E43"/>
      <c r="F43"/>
      <c r="G43"/>
      <c r="H43"/>
      <c r="I43"/>
      <c r="J43"/>
      <c r="K43"/>
      <c r="L43"/>
      <c r="M43"/>
      <c r="N43"/>
      <c r="O43"/>
      <c r="P43"/>
    </row>
  </sheetData>
  <pageMargins left="0.7" right="0.7" top="0.75" bottom="0.75" header="0.3" footer="0.3"/>
  <pageSetup paperSize="9" scale="9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Summary</vt:lpstr>
      <vt:lpstr>Data</vt:lpstr>
      <vt:lpstr>Data Cisco</vt:lpstr>
      <vt:lpstr>PA(Sound SYS)</vt:lpstr>
      <vt:lpstr>IP-CCTV</vt:lpstr>
      <vt:lpstr>Data BOQ</vt:lpstr>
      <vt:lpstr>PA(Sound SYS) IP</vt:lpstr>
      <vt:lpstr>IP-CCTV hikvision</vt:lpstr>
      <vt:lpstr>Data BOQ Cisco</vt:lpstr>
      <vt:lpstr>IP TEL-NO RED</vt:lpstr>
      <vt:lpstr>IP TEL</vt:lpstr>
      <vt:lpstr>'Data BOQ'!Print_Area</vt:lpstr>
      <vt:lpstr>'Data BOQ Cisco'!Print_Area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Faisal</dc:creator>
  <cp:lastModifiedBy>Mahmoud Saleh</cp:lastModifiedBy>
  <cp:lastPrinted>2025-01-19T05:57:01Z</cp:lastPrinted>
  <dcterms:created xsi:type="dcterms:W3CDTF">2023-07-16T11:50:15Z</dcterms:created>
  <dcterms:modified xsi:type="dcterms:W3CDTF">2025-01-29T17:37:55Z</dcterms:modified>
</cp:coreProperties>
</file>